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ase de equipos e frascos" sheetId="1" r:id="rId4"/>
    <sheet state="visible" name="Base de fórmulas" sheetId="2" r:id="rId5"/>
    <sheet state="visible" name="Base de refeições" sheetId="3" r:id="rId6"/>
    <sheet state="hidden" name="Base de refeições - com transpo" sheetId="4" r:id="rId7"/>
    <sheet state="visible" name="Orçamento de complementos" sheetId="5" r:id="rId8"/>
    <sheet state="visible" name="Orçamento de equipos e frascos" sheetId="6" r:id="rId9"/>
    <sheet state="hidden" name="Orçamento com transporte" sheetId="7" r:id="rId10"/>
    <sheet state="visible" name="Orçamento de fórmulas" sheetId="8" r:id="rId11"/>
    <sheet state="visible" name="Orçamento refeições" sheetId="9" r:id="rId12"/>
    <sheet state="visible" name="Base de alimentos" sheetId="10" r:id="rId13"/>
    <sheet state="visible" name="Refeições" sheetId="11" r:id="rId14"/>
    <sheet state="visible" name="Resumo alimentos" sheetId="12" r:id="rId15"/>
    <sheet state="visible" name="Fracionada paciente" sheetId="13" r:id="rId16"/>
    <sheet state="visible" name="Fracionada anti-inflamatória pa" sheetId="14" r:id="rId17"/>
    <sheet state="visible" name="Fracionada com valor energético" sheetId="15" r:id="rId18"/>
    <sheet state="visible" name="Introdução alimentar" sheetId="16" r:id="rId19"/>
    <sheet state="visible" name="Líquida paciente" sheetId="17" r:id="rId20"/>
    <sheet state="visible" name="Padronizada acompanhante" sheetId="18" r:id="rId21"/>
    <sheet state="visible" name="Fracionada acompanhante" sheetId="19" r:id="rId22"/>
    <sheet state="visible" name="Refeitório" sheetId="20" r:id="rId23"/>
    <sheet state="visible" name="Custos mão de obra" sheetId="21" r:id="rId24"/>
    <sheet state="visible" name="Qtd mão de obra" sheetId="22" r:id="rId25"/>
    <sheet state="visible" name="Valor Final Refeições" sheetId="23" r:id="rId26"/>
    <sheet state="visible" name="Percentuais" sheetId="24" r:id="rId27"/>
  </sheets>
  <definedNames/>
  <calcPr/>
  <extLst>
    <ext uri="GoogleSheetsCustomDataVersion1">
      <go:sheetsCustomData xmlns:go="http://customooxmlschemas.google.com/" r:id="rId28" roundtripDataSignature="AMtx7mij9k29eJUZdKrWfNpnG8EO8rnGZg=="/>
    </ext>
  </extLst>
</workbook>
</file>

<file path=xl/sharedStrings.xml><?xml version="1.0" encoding="utf-8"?>
<sst xmlns="http://schemas.openxmlformats.org/spreadsheetml/2006/main" count="10788" uniqueCount="1706">
  <si>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</si>
  <si>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EQUIPOS E FRASCOS</t>
  </si>
  <si>
    <t>Fornecedor 1</t>
  </si>
  <si>
    <t>Fornecedor 2</t>
  </si>
  <si>
    <t>Fornecedor 3</t>
  </si>
  <si>
    <t>Fornecedor 4</t>
  </si>
  <si>
    <t>Fornecedor 5</t>
  </si>
  <si>
    <t>Fornecedor 6</t>
  </si>
  <si>
    <t>Fornecedor 7</t>
  </si>
  <si>
    <t>Fornecedor 8</t>
  </si>
  <si>
    <t>Fornecedor 9</t>
  </si>
  <si>
    <t>Fornecedor 10</t>
  </si>
  <si>
    <t>I - Mediana</t>
  </si>
  <si>
    <t>II - Outliers (50% menor da mediana)</t>
  </si>
  <si>
    <t>II - Outliers (50% maior mediana)</t>
  </si>
  <si>
    <t>Nome do Fornecedor/Fonte</t>
  </si>
  <si>
    <r>
      <rPr>
        <rFont val="Calibri"/>
        <color theme="1"/>
        <sz val="8.0"/>
      </rPr>
      <t xml:space="preserve">PE: 
23/2021 - UASG: 926809
</t>
    </r>
    <r>
      <rPr>
        <rFont val="Calibri"/>
        <b/>
        <color theme="1"/>
        <sz val="8.0"/>
      </rPr>
      <t>Homologação: 01 de junho de 2021</t>
    </r>
  </si>
  <si>
    <r>
      <rPr>
        <rFont val="Calibri"/>
        <color theme="1"/>
        <sz val="8.0"/>
      </rPr>
      <t xml:space="preserve">PE: 
20/2021 - UASG: 987769
</t>
    </r>
    <r>
      <rPr>
        <rFont val="Calibri"/>
        <b/>
        <color theme="1"/>
        <sz val="8.0"/>
      </rPr>
      <t>Homologação: 01 de junho de 2021</t>
    </r>
  </si>
  <si>
    <r>
      <rPr>
        <rFont val="Calibri"/>
        <color theme="1"/>
        <sz val="8.0"/>
      </rPr>
      <t xml:space="preserve">PE: 
56/2021 - UASG: 985531
</t>
    </r>
    <r>
      <rPr>
        <rFont val="Calibri"/>
        <b/>
        <color theme="1"/>
        <sz val="8.0"/>
      </rPr>
      <t>Homologação: 25 de maio de 2021</t>
    </r>
    <r>
      <rPr>
        <rFont val="Calibri"/>
        <color theme="1"/>
        <sz val="8.0"/>
      </rPr>
      <t xml:space="preserve">
</t>
    </r>
  </si>
  <si>
    <r>
      <rPr>
        <rFont val="Calibri"/>
        <color theme="1"/>
        <sz val="8.0"/>
      </rPr>
      <t xml:space="preserve">CT 23/2017 (SES-DF)
TERCEIRO TERMO ADITIVO AO TERMO DE PERMISSÃO DE USO Nº 005/2017 - SES/DF
</t>
    </r>
    <r>
      <rPr>
        <rFont val="Calibri"/>
        <b/>
        <color theme="1"/>
        <sz val="8.0"/>
      </rPr>
      <t>Vigência: 01/04/2021 a 31/03/2022</t>
    </r>
  </si>
  <si>
    <r>
      <rPr>
        <rFont val="Calibri"/>
        <color theme="1"/>
        <sz val="8.0"/>
      </rPr>
      <t xml:space="preserve">CT 34/2018 (SES-DF) 
QUARTO TERMO DE APOSTILAMENTO AO CONTRATO Nº 034/2018-SES/DF
</t>
    </r>
    <r>
      <rPr>
        <rFont val="Calibri"/>
        <b/>
        <color theme="1"/>
        <sz val="8.0"/>
      </rPr>
      <t>Vigência: 18/04/2020 a 17/04/2022</t>
    </r>
  </si>
  <si>
    <t>Descrição do objeto (Fornecedor)</t>
  </si>
  <si>
    <t>https://www.saude.df.gov.br/contrato-0232017/</t>
  </si>
  <si>
    <t>https://www.saude.df.gov.br/contrato-034-2018/</t>
  </si>
  <si>
    <t>Análise de valores válidos</t>
  </si>
  <si>
    <t>Limite Inferior (Mín)</t>
  </si>
  <si>
    <t>Mediana dos valores válidos</t>
  </si>
  <si>
    <t>Média dos valores válidos</t>
  </si>
  <si>
    <t>Limite Superior (Máx)</t>
  </si>
  <si>
    <r>
      <rPr>
        <rFont val="Calibri"/>
        <color theme="1"/>
        <sz val="8.0"/>
      </rPr>
      <t xml:space="preserve">PE: 
23/2021 - UASG: 926809
</t>
    </r>
    <r>
      <rPr>
        <rFont val="Calibri"/>
        <b/>
        <color theme="1"/>
        <sz val="8.0"/>
      </rPr>
      <t>Homologação: 01 de junho de 2021</t>
    </r>
  </si>
  <si>
    <r>
      <rPr>
        <rFont val="Calibri"/>
        <color theme="1"/>
        <sz val="8.0"/>
      </rPr>
      <t xml:space="preserve">PE: 
20/2021 - UASG: 987769
</t>
    </r>
    <r>
      <rPr>
        <rFont val="Calibri"/>
        <b/>
        <color theme="1"/>
        <sz val="8.0"/>
      </rPr>
      <t>Homologação: 01 de junho de 2021</t>
    </r>
  </si>
  <si>
    <r>
      <rPr>
        <rFont val="Calibri"/>
        <color theme="1"/>
        <sz val="8.0"/>
      </rPr>
      <t xml:space="preserve">PE: 
56/2021 - UASG: 985531
</t>
    </r>
    <r>
      <rPr>
        <rFont val="Calibri"/>
        <b/>
        <color theme="1"/>
        <sz val="8.0"/>
      </rPr>
      <t>Homologação: 25 de maio de 2021</t>
    </r>
    <r>
      <rPr>
        <rFont val="Calibri"/>
        <color theme="1"/>
        <sz val="8.0"/>
      </rPr>
      <t xml:space="preserve">
</t>
    </r>
  </si>
  <si>
    <r>
      <rPr>
        <rFont val="Calibri"/>
        <color theme="1"/>
        <sz val="8.0"/>
      </rPr>
      <t xml:space="preserve">CT 23/2017 (SES-DF)
TERCEIRO TERMO ADITIVO AO TERMO DE PERMISSÃO DE USO Nº 005/2017 - SES/DF
</t>
    </r>
    <r>
      <rPr>
        <rFont val="Calibri"/>
        <b/>
        <color theme="1"/>
        <sz val="8.0"/>
      </rPr>
      <t>Vigência: 01/04/2021 a 31/03/2022</t>
    </r>
  </si>
  <si>
    <r>
      <rPr>
        <rFont val="Calibri"/>
        <color theme="1"/>
        <sz val="8.0"/>
      </rPr>
      <t xml:space="preserve">CT 34/2018 (SES-DF) 
QUARTO TERMO DE APOSTILAMENTO AO CONTRATO Nº 034/2018-SES/DF
</t>
    </r>
    <r>
      <rPr>
        <rFont val="Calibri"/>
        <b/>
        <color theme="1"/>
        <sz val="8.0"/>
      </rPr>
      <t>Vigência: 18/04/2020 a 17/04/2022</t>
    </r>
  </si>
  <si>
    <t>PE: 529/2021 - UASG: 925102. Prefeitura Municipal de São Paulo</t>
  </si>
  <si>
    <t>http://comprasnet.gov.br/livre/pregao/ata2.asp?co_no_uasg=925102&amp;numprp=5292021&amp;f_lstSrp=&amp;f_Uf=&amp;f_numPrp=5292021&amp;f_codUasg=925102&amp;f_tpPregao=E&amp;f_lstICMS=&amp;f_dtAberturaIni=&amp;f_dtAberturaFim=</t>
  </si>
  <si>
    <t>na</t>
  </si>
  <si>
    <r>
      <rPr>
        <rFont val="Calibri"/>
        <color theme="1"/>
        <sz val="8.0"/>
      </rPr>
      <t xml:space="preserve">PE: 
23/2021 - UASG: 926809
</t>
    </r>
    <r>
      <rPr>
        <rFont val="Calibri"/>
        <b/>
        <color theme="1"/>
        <sz val="8.0"/>
      </rPr>
      <t>Homologação: 01 de junho de 2021</t>
    </r>
  </si>
  <si>
    <r>
      <rPr>
        <rFont val="Calibri"/>
        <color theme="1"/>
        <sz val="8.0"/>
      </rPr>
      <t xml:space="preserve">PE: 
20/2021 - UASG: 987769
</t>
    </r>
    <r>
      <rPr>
        <rFont val="Calibri"/>
        <b/>
        <color theme="1"/>
        <sz val="8.0"/>
      </rPr>
      <t>Homologação: 01 de junho de 2021</t>
    </r>
  </si>
  <si>
    <r>
      <rPr>
        <rFont val="Calibri"/>
        <color theme="1"/>
        <sz val="8.0"/>
      </rPr>
      <t xml:space="preserve">PE: 
56/2021 - UASG: 985531
</t>
    </r>
    <r>
      <rPr>
        <rFont val="Calibri"/>
        <b/>
        <color theme="1"/>
        <sz val="8.0"/>
      </rPr>
      <t>Homologação: 25 de maio de 2021</t>
    </r>
    <r>
      <rPr>
        <rFont val="Calibri"/>
        <color theme="1"/>
        <sz val="8.0"/>
      </rPr>
      <t xml:space="preserve">
</t>
    </r>
  </si>
  <si>
    <r>
      <rPr>
        <rFont val="Calibri"/>
        <color theme="1"/>
        <sz val="8.0"/>
      </rPr>
      <t xml:space="preserve">CT 23/2017 (SES-DF)
TERCEIRO TERMO ADITIVO AO TERMO DE PERMISSÃO DE USO Nº 005/2017 - SES/DF
</t>
    </r>
    <r>
      <rPr>
        <rFont val="Calibri"/>
        <b/>
        <color theme="1"/>
        <sz val="8.0"/>
      </rPr>
      <t>Vigência: 01/04/2021 a 31/03/2022</t>
    </r>
  </si>
  <si>
    <r>
      <rPr>
        <rFont val="Calibri"/>
        <color theme="1"/>
        <sz val="8.0"/>
      </rPr>
      <t xml:space="preserve">CT 34/2018 (SES-DF) 
QUARTO TERMO DE APOSTILAMENTO AO CONTRATO Nº 034/2018-SES/DF
</t>
    </r>
    <r>
      <rPr>
        <rFont val="Calibri"/>
        <b/>
        <color theme="1"/>
        <sz val="8.0"/>
      </rPr>
      <t>Vigência: 18/04/2020 a 17/04/2022</t>
    </r>
  </si>
  <si>
    <t xml:space="preserve">PE: 442/2021 - UASG: 927744 - SES/DF </t>
  </si>
  <si>
    <t>PE: 21/2021 - UASG: 453330 - Prefeitura da Estância Hidromineral de Poá</t>
  </si>
  <si>
    <r>
      <rPr>
        <rFont val="Calibri"/>
        <color theme="1"/>
        <sz val="8.0"/>
      </rPr>
      <t xml:space="preserve">PE: 20/2021 - UASG: 160199 - Hospital Militar de Área de Recife. </t>
    </r>
    <r>
      <rPr>
        <rFont val="Calibri"/>
        <b/>
        <color theme="1"/>
        <sz val="8.0"/>
      </rPr>
      <t xml:space="preserve">Homologação: 29 de outubro de 2021 </t>
    </r>
  </si>
  <si>
    <t>http://comprasnet.gov.br/livre/pregao/ata2.asp?co_no_uasg=927744&amp;numprp=4422021&amp;f_lstSrp=&amp;f_Uf=&amp;f_numPrp=4422021&amp;f_codUasg=927744&amp;f_tpPregao=E&amp;f_lstICMS=&amp;f_dtAberturaIni=&amp;f_dtAberturaFim=</t>
  </si>
  <si>
    <t>http://comprasnet.gov.br/livre/pregao/ata2.asp?co_no_uasg=453330&amp;numprp=212021&amp;f_lstSrp=&amp;f_Uf=&amp;f_numPrp=212021&amp;f_coduasg=453330&amp;f_tpPregao=E&amp;f_lstICMS=&amp;f_dtAberturaIni=&amp;f_dtAberturaFim=</t>
  </si>
  <si>
    <t>http://comprasnet.gov.br/livre/pregao/ata2.asp?co_no_uasg=160199&amp;numprp=222021&amp;f_lstSrp=&amp;f_Uf=&amp;f_numPrp=222021&amp;f_codUasg=160199&amp;f_tpPregao=E&amp;f_lstICMS=&amp;f_dtAberturaIni=&amp;f_dtAberturaFim=</t>
  </si>
  <si>
    <r>
      <rPr>
        <rFont val="Calibri"/>
        <color theme="1"/>
        <sz val="8.0"/>
      </rPr>
      <t xml:space="preserve">PE: 
23/2021 - UASG: 926809
</t>
    </r>
    <r>
      <rPr>
        <rFont val="Calibri"/>
        <b/>
        <color theme="1"/>
        <sz val="8.0"/>
      </rPr>
      <t>Homologação: 01 de junho de 2021</t>
    </r>
  </si>
  <si>
    <r>
      <rPr>
        <rFont val="Calibri"/>
        <color theme="1"/>
        <sz val="8.0"/>
      </rPr>
      <t xml:space="preserve">PE: 
20/2021 - UASG: 987769
</t>
    </r>
    <r>
      <rPr>
        <rFont val="Calibri"/>
        <b/>
        <color theme="1"/>
        <sz val="8.0"/>
      </rPr>
      <t>Homologação: 01 de junho de 2021</t>
    </r>
  </si>
  <si>
    <r>
      <rPr>
        <rFont val="Calibri"/>
        <color theme="1"/>
        <sz val="8.0"/>
      </rPr>
      <t xml:space="preserve">PE: 
56/2021 - UASG: 985531
</t>
    </r>
    <r>
      <rPr>
        <rFont val="Calibri"/>
        <b/>
        <color theme="1"/>
        <sz val="8.0"/>
      </rPr>
      <t>Homologação: 25 de maio de 2021</t>
    </r>
    <r>
      <rPr>
        <rFont val="Calibri"/>
        <color theme="1"/>
        <sz val="8.0"/>
      </rPr>
      <t xml:space="preserve">
</t>
    </r>
  </si>
  <si>
    <r>
      <rPr>
        <rFont val="Calibri"/>
        <color theme="1"/>
        <sz val="8.0"/>
      </rPr>
      <t xml:space="preserve">CT 23/2017 (SES-DF)
TERCEIRO TERMO ADITIVO AO TERMO DE PERMISSÃO DE USO Nº 005/2017 - SES/DF
</t>
    </r>
    <r>
      <rPr>
        <rFont val="Calibri"/>
        <b/>
        <color theme="1"/>
        <sz val="8.0"/>
      </rPr>
      <t>Vigência: 01/04/2021 a 31/03/2022</t>
    </r>
  </si>
  <si>
    <r>
      <rPr>
        <rFont val="Calibri"/>
        <color theme="1"/>
        <sz val="8.0"/>
      </rPr>
      <t xml:space="preserve">CT 34/2018 (SES-DF) 
QUARTO TERMO DE APOSTILAMENTO AO CONTRATO Nº 034/2018-SES/DF
</t>
    </r>
    <r>
      <rPr>
        <rFont val="Calibri"/>
        <b/>
        <color theme="1"/>
        <sz val="8.0"/>
      </rPr>
      <t>Vigência: 18/04/2020 a 17/04/2022</t>
    </r>
  </si>
  <si>
    <r>
      <rPr>
        <rFont val="Calibri"/>
        <color theme="1"/>
        <sz val="8.0"/>
      </rPr>
      <t xml:space="preserve">PE: 
23/2021 - UASG: 926809
</t>
    </r>
    <r>
      <rPr>
        <rFont val="Calibri"/>
        <b/>
        <color theme="1"/>
        <sz val="8.0"/>
      </rPr>
      <t>Homologação: 01 de junho de 2021</t>
    </r>
  </si>
  <si>
    <r>
      <rPr>
        <rFont val="Calibri"/>
        <color theme="1"/>
        <sz val="8.0"/>
      </rPr>
      <t xml:space="preserve">PE: 
20/2021 - UASG: 987769
</t>
    </r>
    <r>
      <rPr>
        <rFont val="Calibri"/>
        <b/>
        <color theme="1"/>
        <sz val="8.0"/>
      </rPr>
      <t>Homologação: 01 de junho de 2021</t>
    </r>
  </si>
  <si>
    <r>
      <rPr>
        <rFont val="Calibri"/>
        <color theme="1"/>
        <sz val="8.0"/>
      </rPr>
      <t xml:space="preserve">PE: 
56/2021 - UASG: 985531
</t>
    </r>
    <r>
      <rPr>
        <rFont val="Calibri"/>
        <b/>
        <color theme="1"/>
        <sz val="8.0"/>
      </rPr>
      <t>Homologação: 25 de maio de 2021</t>
    </r>
    <r>
      <rPr>
        <rFont val="Calibri"/>
        <color theme="1"/>
        <sz val="8.0"/>
      </rPr>
      <t xml:space="preserve">
</t>
    </r>
  </si>
  <si>
    <r>
      <rPr>
        <rFont val="Calibri"/>
        <color theme="1"/>
        <sz val="8.0"/>
      </rPr>
      <t xml:space="preserve">CT 23/2017 (SES-DF)
TERCEIRO TERMO ADITIVO AO TERMO DE PERMISSÃO DE USO Nº 005/2017 - SES/DF
</t>
    </r>
    <r>
      <rPr>
        <rFont val="Calibri"/>
        <b/>
        <color theme="1"/>
        <sz val="8.0"/>
      </rPr>
      <t>Vigência: 01/04/2021 a 31/03/2022</t>
    </r>
  </si>
  <si>
    <r>
      <rPr>
        <rFont val="Calibri"/>
        <color theme="1"/>
        <sz val="8.0"/>
      </rPr>
      <t xml:space="preserve">CT 34/2018 (SES-DF) 
QUARTO TERMO DE APOSTILAMENTO AO CONTRATO Nº 034/2018-SES/DF
</t>
    </r>
    <r>
      <rPr>
        <rFont val="Calibri"/>
        <b/>
        <color theme="1"/>
        <sz val="8.0"/>
      </rPr>
      <t>Vigência: 18/04/2020 a 17/04/2022</t>
    </r>
  </si>
  <si>
    <r>
      <rPr>
        <rFont val="Calibri"/>
        <color theme="1"/>
        <sz val="8.0"/>
      </rPr>
      <t xml:space="preserve">PE: 
23/2021 - UASG: 926809
</t>
    </r>
    <r>
      <rPr>
        <rFont val="Calibri"/>
        <b/>
        <color theme="1"/>
        <sz val="8.0"/>
      </rPr>
      <t>Homologação: 01 de junho de 2021</t>
    </r>
  </si>
  <si>
    <r>
      <rPr>
        <rFont val="Calibri"/>
        <color theme="1"/>
        <sz val="8.0"/>
      </rPr>
      <t xml:space="preserve">PE: 
20/2021 - UASG: 987769
</t>
    </r>
    <r>
      <rPr>
        <rFont val="Calibri"/>
        <b/>
        <color theme="1"/>
        <sz val="8.0"/>
      </rPr>
      <t>Homologação: 01 de junho de 2021</t>
    </r>
  </si>
  <si>
    <r>
      <rPr>
        <rFont val="Calibri"/>
        <color theme="1"/>
        <sz val="8.0"/>
      </rPr>
      <t xml:space="preserve">PE: 
56/2021 - UASG: 985531
</t>
    </r>
    <r>
      <rPr>
        <rFont val="Calibri"/>
        <b/>
        <color theme="1"/>
        <sz val="8.0"/>
      </rPr>
      <t>Homologação: 25 de maio de 2021</t>
    </r>
    <r>
      <rPr>
        <rFont val="Calibri"/>
        <color theme="1"/>
        <sz val="8.0"/>
      </rPr>
      <t xml:space="preserve">
</t>
    </r>
  </si>
  <si>
    <r>
      <rPr>
        <rFont val="Calibri"/>
        <color theme="1"/>
        <sz val="8.0"/>
      </rPr>
      <t xml:space="preserve">CT 23/2017 (SES-DF)
TERCEIRO TERMO ADITIVO AO TERMO DE PERMISSÃO DE USO Nº 005/2017 - SES/DF
</t>
    </r>
    <r>
      <rPr>
        <rFont val="Calibri"/>
        <b/>
        <color theme="1"/>
        <sz val="8.0"/>
      </rPr>
      <t>Vigência: 01/04/2021 a 31/03/2022</t>
    </r>
  </si>
  <si>
    <r>
      <rPr>
        <rFont val="Calibri"/>
        <color theme="1"/>
        <sz val="8.0"/>
      </rPr>
      <t xml:space="preserve">CT 34/2018 (SES-DF) 
QUARTO TERMO DE APOSTILAMENTO AO CONTRATO Nº 034/2018-SES/DF
</t>
    </r>
    <r>
      <rPr>
        <rFont val="Calibri"/>
        <b/>
        <color theme="1"/>
        <sz val="8.0"/>
      </rPr>
      <t>Vigência: 18/04/2020 a 17/04/2022</t>
    </r>
  </si>
  <si>
    <r>
      <rPr>
        <rFont val="Calibri"/>
        <color theme="1"/>
        <sz val="8.0"/>
      </rPr>
      <t xml:space="preserve">PE: 
23/2021 - UASG: 926809
</t>
    </r>
    <r>
      <rPr>
        <rFont val="Calibri"/>
        <b/>
        <color theme="1"/>
        <sz val="8.0"/>
      </rPr>
      <t>Homologação: 01 de junho de 2021</t>
    </r>
  </si>
  <si>
    <r>
      <rPr>
        <rFont val="Calibri"/>
        <color theme="1"/>
        <sz val="8.0"/>
      </rPr>
      <t xml:space="preserve">PE: 
20/2021 - UASG: 987769
</t>
    </r>
    <r>
      <rPr>
        <rFont val="Calibri"/>
        <b/>
        <color theme="1"/>
        <sz val="8.0"/>
      </rPr>
      <t>Homologação: 01 de junho de 2021</t>
    </r>
  </si>
  <si>
    <r>
      <rPr>
        <rFont val="Calibri"/>
        <color theme="1"/>
        <sz val="8.0"/>
      </rPr>
      <t xml:space="preserve">PE: 
56/2021 - UASG: 985531
</t>
    </r>
    <r>
      <rPr>
        <rFont val="Calibri"/>
        <b/>
        <color theme="1"/>
        <sz val="8.0"/>
      </rPr>
      <t>Homologação: 25 de maio de 2021</t>
    </r>
    <r>
      <rPr>
        <rFont val="Calibri"/>
        <color theme="1"/>
        <sz val="8.0"/>
      </rPr>
      <t xml:space="preserve">
</t>
    </r>
  </si>
  <si>
    <r>
      <rPr>
        <rFont val="Calibri"/>
        <color theme="1"/>
        <sz val="8.0"/>
      </rPr>
      <t xml:space="preserve">CT 23/2017 (SES-DF)
TERCEIRO TERMO ADITIVO AO TERMO DE PERMISSÃO DE USO Nº 005/2017 - SES/DF
</t>
    </r>
    <r>
      <rPr>
        <rFont val="Calibri"/>
        <b/>
        <color theme="1"/>
        <sz val="8.0"/>
      </rPr>
      <t>Vigência: 01/04/2021 a 31/03/2022</t>
    </r>
  </si>
  <si>
    <r>
      <rPr>
        <rFont val="Calibri"/>
        <color theme="1"/>
        <sz val="8.0"/>
      </rPr>
      <t xml:space="preserve">CT 34/2018 (SES-DF) 
QUARTO TERMO DE APOSTILAMENTO AO CONTRATO Nº 034/2018-SES/DF
</t>
    </r>
    <r>
      <rPr>
        <rFont val="Calibri"/>
        <b/>
        <color theme="1"/>
        <sz val="8.0"/>
      </rPr>
      <t>Vigência: 18/04/2020 a 17/04/2022</t>
    </r>
  </si>
  <si>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</si>
  <si>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FÓRMULAS PARA TERAPIA NUTRICIONAL ENTERAL ADULTO (FTNEA)</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</si>
  <si>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</si>
  <si>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</si>
  <si>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</si>
  <si>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</si>
  <si>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PE 41/2021 - UASG: 985385. Homologação: 11 de agosto de 2021</t>
  </si>
  <si>
    <t>2º Termo de Apostilamento ao Contrato nº 033/2018 - SES/DF Hospital Regional de Planaltina (HRPL)</t>
  </si>
  <si>
    <t>4° Termo de Apostilamento do Contrato nº 34/2018 - SES/DF - Hospital Regional de Brazlândia</t>
  </si>
  <si>
    <t>https://www.saude.df.gov.br/contrato-042364-2020/</t>
  </si>
  <si>
    <t>http://comprasnet.gov.br/livre/pregao/termohom.asp?prgcod=962980&amp;co_no_uasg=985385&amp;numprp=412021&amp;f_lstSrp=&amp;f_Uf=&amp;f_numPrp=412021&amp;f_coduasg=985385&amp;f_tpPregao=E&amp;f_lstICMS=&amp;f_dtAberturaIni=&amp;f_dtAberturaFim=</t>
  </si>
  <si>
    <t>https://www.saude.df.gov.br/wp-conteudo/uploads/2018/05/Contrato_66221960_3A__T.AP_.pdf</t>
  </si>
  <si>
    <t>https://www.saude.df.gov.br/wp-conteudo/uploads/2018/05/Contrato_64343215_4A_T.AP_.pdf</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</si>
  <si>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</si>
  <si>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</si>
  <si>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</si>
  <si>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</si>
  <si>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 xml:space="preserve">PE 30/2021 - UASG 926782. PE: 30/2021. </t>
  </si>
  <si>
    <t xml:space="preserve">4° Termo de Apostilamento do Contrato n° 39/2018 - SES - DF </t>
  </si>
  <si>
    <t>https://www.saude.df.gov.br/wp-conteudo/uploads/2018/05/Apostilamento_50032538.pdf</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</si>
  <si>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</si>
  <si>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</si>
  <si>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</si>
  <si>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</si>
  <si>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</si>
  <si>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</si>
  <si>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</si>
  <si>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</si>
  <si>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</si>
  <si>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</si>
  <si>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</si>
  <si>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</si>
  <si>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2° Termo de Apostilamento ao Contrato nº 35/2018 - SES/DF</t>
  </si>
  <si>
    <t>https://www.saude.df.gov.br/wp-conteudo/uploads/2018/05/Contrato_-035-2018_2A__T.AP_.pdf</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</si>
  <si>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</si>
  <si>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</si>
  <si>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</si>
  <si>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</si>
  <si>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</si>
  <si>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</si>
  <si>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</si>
  <si>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</si>
  <si>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78/2021 - UASG: 926289. </t>
    </r>
    <r>
      <rPr>
        <rFont val="Calibri"/>
        <b/>
        <color rgb="FF000000"/>
        <sz val="8.0"/>
      </rPr>
      <t>Homologação 4 de fevereiro de 2022</t>
    </r>
  </si>
  <si>
    <t>http://comprasnet.gov.br/livre/pregao/termohom.asp?prgcod=1001683&amp;co_no_uasg=926289&amp;numprp=782021&amp;f_lstSrp=&amp;f_Uf=&amp;f_numPrp=782021&amp;f_coduasg=926289&amp;f_tpPregao=E&amp;f_lstICMS=&amp;f_dtAberturaIni=&amp;f_dtAberturaFim=</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</si>
  <si>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</si>
  <si>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</si>
  <si>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</si>
  <si>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</si>
  <si>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</si>
  <si>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</si>
  <si>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</si>
  <si>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</si>
  <si>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FÓRMULAS ESPECIALIZADAS ADULTO (FEA)</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</si>
  <si>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</si>
  <si>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</si>
  <si>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</si>
  <si>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</si>
  <si>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</si>
  <si>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</si>
  <si>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</si>
  <si>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</si>
  <si>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</si>
  <si>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</si>
  <si>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</si>
  <si>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</si>
  <si>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</si>
  <si>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</si>
  <si>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</si>
  <si>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</si>
  <si>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</si>
  <si>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</si>
  <si>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</si>
  <si>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</si>
  <si>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</si>
  <si>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</si>
  <si>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</si>
  <si>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</si>
  <si>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2° Termo de Apostilamento do Contrato n°  37/2018</t>
  </si>
  <si>
    <t>4° Termo de Apostilamento do Contrato n°  34/2018</t>
  </si>
  <si>
    <t>3° Termo de Apostilamento do Contrato n°  33/2019</t>
  </si>
  <si>
    <t>FÓRMULAS PARA TERAPIA NUTRICIONAL ENTERAL INFANTIL (FTNEI)</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</si>
  <si>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</si>
  <si>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</si>
  <si>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</si>
  <si>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</si>
  <si>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</si>
  <si>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</si>
  <si>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</si>
  <si>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</si>
  <si>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</si>
  <si>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</si>
  <si>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</si>
  <si>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</si>
  <si>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78/2021 - UASG 926289. </t>
    </r>
    <r>
      <rPr>
        <rFont val="Calibri"/>
        <b/>
        <color rgb="FF000000"/>
        <sz val="8.0"/>
      </rPr>
      <t>Homologação 4 de fevereiro de 2022</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</si>
  <si>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</si>
  <si>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</si>
  <si>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</si>
  <si>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</si>
  <si>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</si>
  <si>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</si>
  <si>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</si>
  <si>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</si>
  <si>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</si>
  <si>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78/2021 - UASG 926289. </t>
    </r>
    <r>
      <rPr>
        <rFont val="Calibri"/>
        <b/>
        <color rgb="FF000000"/>
        <sz val="8.0"/>
      </rPr>
      <t>Homologação 4 de fevereiro de 2022</t>
    </r>
  </si>
  <si>
    <r>
      <rPr>
        <rFont val="Calibri"/>
        <color rgb="FF000000"/>
        <sz val="8.0"/>
      </rPr>
      <t xml:space="preserve">PE 121/2021 - UASG: 987541. </t>
    </r>
    <r>
      <rPr>
        <rFont val="Calibri"/>
        <b/>
        <color rgb="FF000000"/>
        <sz val="8.0"/>
      </rPr>
      <t>Homologação: 11 de fevereiro de 2021</t>
    </r>
  </si>
  <si>
    <r>
      <rPr>
        <rFont val="Calibri"/>
        <color theme="1"/>
        <sz val="8.0"/>
      </rPr>
      <t xml:space="preserve">PE 22/2021 - UASG: 254447. </t>
    </r>
    <r>
      <rPr>
        <rFont val="Calibri"/>
        <b/>
        <color theme="1"/>
        <sz val="8.0"/>
      </rPr>
      <t>Homologação 26 de julho de 2021.</t>
    </r>
    <r>
      <rPr>
        <rFont val="Calibri"/>
        <color theme="1"/>
        <sz val="8.0"/>
      </rPr>
      <t xml:space="preserve"> </t>
    </r>
  </si>
  <si>
    <t xml:space="preserve"> </t>
  </si>
  <si>
    <t>http://comprasnet.gov.br/livre/pregao/termohom.asp?prgcod=986174&amp;co_no_uasg=987541&amp;numprp=001212021&amp;f_lstSrp=&amp;f_Uf=&amp;f_numPrp=1212021&amp;f_coduasg=987541&amp;f_tpPregao=E&amp;f_lstICMS=&amp;f_dtAberturaIni=&amp;f_dtAberturaFim=</t>
  </si>
  <si>
    <t>http://comprasnet.gov.br/livre/pregao/termohom.asp?prgcod=948493&amp;co_no_uasg=254447&amp;numprp=222021&amp;f_lstSrp=&amp;f_Uf=&amp;f_numPrp=222021&amp;f_coduasg=254447&amp;f_tpPregao=E&amp;f_lstICMS=&amp;f_dtAberturaIni=&amp;f_dtAberturaFim=</t>
  </si>
  <si>
    <t>SUPLEMENTOS (S)</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</si>
  <si>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</si>
  <si>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</si>
  <si>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</si>
  <si>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</si>
  <si>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</si>
  <si>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</si>
  <si>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</si>
  <si>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</si>
  <si>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</si>
  <si>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</si>
  <si>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</si>
  <si>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</si>
  <si>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4° Termo de Apostilamento ao Contrato nº 39/2018 - SES/DF</t>
  </si>
  <si>
    <t>2° Termo de Apostilamento ao Contrato nº 39/2018 - SES/DF</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</si>
  <si>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</si>
  <si>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</si>
  <si>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</si>
  <si>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</si>
  <si>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3° Termo de Apostilamento ao contrato n° 33/2018.</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</si>
  <si>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</si>
  <si>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</si>
  <si>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</si>
  <si>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</si>
  <si>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</si>
  <si>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</si>
  <si>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</si>
  <si>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</si>
  <si>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78/2021 - UASG 926289. </t>
    </r>
    <r>
      <rPr>
        <rFont val="Calibri"/>
        <b/>
        <color rgb="FF000000"/>
        <sz val="8.0"/>
      </rPr>
      <t>Homologação: 4 de fevereiro de 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</si>
  <si>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</si>
  <si>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</si>
  <si>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</si>
  <si>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</si>
  <si>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4° Termo de Apostilamento ao Contrato n° 39/2018 - SES/DF</t>
  </si>
  <si>
    <t>2° Termo de Apostilamento ao Contrato n° 35/2018 - SES/DF</t>
  </si>
  <si>
    <r>
      <rPr>
        <rFont val="Calibri"/>
        <color theme="1"/>
        <sz val="8.0"/>
      </rPr>
      <t xml:space="preserve">PE 87/2021 - UASG: 926289. </t>
    </r>
    <r>
      <rPr>
        <rFont val="Calibri"/>
        <b/>
        <color theme="1"/>
        <sz val="8.0"/>
      </rPr>
      <t>Homologação: 4 de fevereiro  de 2022</t>
    </r>
  </si>
  <si>
    <t>MÓDULOS DE NUTRIENTES (MN)</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</si>
  <si>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</si>
  <si>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</si>
  <si>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</si>
  <si>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</si>
  <si>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3° Termo de Apostilamento ao Contrato nº 33/2018 - SES/DF</t>
  </si>
  <si>
    <t>http://www.saude.df.gov.br/wp-conteudo/uploads/2018/05/Contrato_66221960_3A__T.AP_.pdf</t>
  </si>
  <si>
    <t>http://www.saude.df.gov.br/wp-conteudo/uploads/2018/05/Apostilamento_50032538.pdf</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</si>
  <si>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</si>
  <si>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</si>
  <si>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</si>
  <si>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</si>
  <si>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97/2020 - UASG: 155009. </t>
    </r>
    <r>
      <rPr>
        <rFont val="Calibri"/>
        <b/>
        <color rgb="FF000000"/>
        <sz val="8.0"/>
      </rPr>
      <t>Homologação: 6 de junho de 2021</t>
    </r>
  </si>
  <si>
    <t xml:space="preserve">PE 61/2021 - UASG: 987985. Homologação 29 de outubro de 2021 </t>
  </si>
  <si>
    <t>http://comprasnet.gov.br/livre/pregao/termohom.asp?prgcod=968388&amp;co_no_uasg=987985&amp;numprp=612021&amp;f_lstSrp=&amp;f_Uf=&amp;f_numPrp=612021&amp;f_coduasg=987985&amp;f_tpPregao=E&amp;f_lstICMS=&amp;f_dtAberturaIni=&amp;f_dtAberturaFim=</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</si>
  <si>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</si>
  <si>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</si>
  <si>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</si>
  <si>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</si>
  <si>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 xml:space="preserve">4º Termo de Apostilamento ao Contrato nº 034/2018 - SES/DF </t>
  </si>
  <si>
    <t xml:space="preserve">4º Termo de Apostilamento ao Contrato nº 039/2018 - SES/DF </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</si>
  <si>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</si>
  <si>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</si>
  <si>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</si>
  <si>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</si>
  <si>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29/2021 - UASG: 460259. </t>
    </r>
    <r>
      <rPr>
        <rFont val="Calibri"/>
        <b/>
        <color rgb="FF000000"/>
        <sz val="8.0"/>
      </rPr>
      <t>Homologação 2 de junho de 2021</t>
    </r>
  </si>
  <si>
    <t>2° Termo de Apostilamento ao contrato n°35/2018 - SES-DF</t>
  </si>
  <si>
    <t>2° Termo de Apostilamento ao contrato n°24/2017 - SES-DF</t>
  </si>
  <si>
    <t>http://comprasnet.gov.br/livre/pregao/termohom.asp?prgcod=921138&amp;co_no_uasg=460259&amp;numprp=292021&amp;f_lstSrp=&amp;f_Uf=&amp;f_numPrp=292021&amp;f_coduasg=460259&amp;f_tpPregao=E&amp;f_lstICMS=&amp;f_dtAberturaIni=&amp;f_dtAberturaFim=</t>
  </si>
  <si>
    <t>https://www.saude.df.gov.br/wp-conteudo/uploads/2019/05/Contrato_024-20173A__T.AP_.pdf</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</si>
  <si>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</si>
  <si>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</si>
  <si>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</si>
  <si>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</si>
  <si>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</si>
  <si>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</si>
  <si>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</si>
  <si>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</si>
  <si>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</si>
  <si>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</si>
  <si>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</si>
  <si>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</si>
  <si>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</si>
  <si>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</si>
  <si>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</si>
  <si>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</si>
  <si>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</si>
  <si>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</si>
  <si>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</si>
  <si>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</si>
  <si>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3º Termo de Apostilamento ao Contrato nº 033/2018 - SES/DF Hospital Regional de Planaltina (HRPL)</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</si>
  <si>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</si>
  <si>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</si>
  <si>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</si>
  <si>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</si>
  <si>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t>R$ 2,99</t>
  </si>
  <si>
    <t>FÓRMULAS INFANTIS (FI)</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</si>
  <si>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</si>
  <si>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</si>
  <si>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</si>
  <si>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</si>
  <si>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</si>
  <si>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</si>
  <si>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</si>
  <si>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</si>
  <si>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</si>
  <si>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</si>
  <si>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</si>
  <si>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</si>
  <si>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</si>
  <si>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</si>
  <si>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</si>
  <si>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</si>
  <si>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</si>
  <si>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</si>
  <si>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</si>
  <si>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</si>
  <si>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</si>
  <si>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</si>
  <si>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</si>
  <si>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</si>
  <si>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</si>
  <si>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</si>
  <si>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</si>
  <si>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</si>
  <si>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</si>
  <si>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</si>
  <si>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</si>
  <si>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</si>
  <si>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</si>
  <si>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</si>
  <si>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</si>
  <si>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</si>
  <si>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</si>
  <si>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</si>
  <si>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</si>
  <si>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</si>
  <si>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</si>
  <si>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</si>
  <si>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</si>
  <si>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</si>
  <si>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</si>
  <si>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</si>
  <si>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</si>
  <si>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</si>
  <si>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97/2020 - UASG: 155009. </t>
    </r>
    <r>
      <rPr>
        <rFont val="Calibri"/>
        <b/>
        <color rgb="FF000000"/>
        <sz val="8.0"/>
      </rPr>
      <t>Homologação: 2 de junho de 2021</t>
    </r>
  </si>
  <si>
    <t>FÓRMULAS METABÓLICAS (FM)</t>
  </si>
  <si>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</si>
  <si>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</si>
  <si>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</si>
  <si>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</si>
  <si>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</si>
  <si>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</si>
  <si>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</si>
  <si>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</si>
  <si>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</si>
  <si>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</si>
  <si>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</si>
  <si>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</si>
  <si>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</si>
  <si>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</si>
  <si>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</si>
  <si>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</si>
  <si>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</si>
  <si>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</si>
  <si>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</si>
  <si>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</si>
  <si>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</si>
  <si>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</si>
  <si>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</si>
  <si>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</si>
  <si>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</si>
  <si>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</si>
  <si>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</si>
  <si>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</si>
  <si>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</si>
  <si>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</si>
  <si>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</si>
  <si>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</si>
  <si>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</si>
  <si>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</si>
  <si>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</si>
  <si>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</si>
  <si>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</si>
  <si>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</si>
  <si>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</si>
  <si>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</si>
  <si>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</si>
  <si>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</si>
  <si>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</si>
  <si>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</si>
  <si>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</si>
  <si>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</si>
  <si>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</si>
  <si>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</si>
  <si>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</si>
  <si>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</si>
  <si>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</si>
  <si>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</si>
  <si>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</si>
  <si>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</si>
  <si>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</si>
  <si>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</si>
  <si>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</si>
  <si>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</si>
  <si>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</si>
  <si>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</si>
  <si>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</si>
  <si>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</si>
  <si>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</si>
  <si>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</si>
  <si>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rgb="FF000000"/>
        <sz val="8.0"/>
      </rPr>
      <t xml:space="preserve">PE 6/2021 - UASG: 160399
</t>
    </r>
    <r>
      <rPr>
        <rFont val="Calibri"/>
        <b/>
        <color rgb="FF000000"/>
        <sz val="8.0"/>
      </rPr>
      <t>Homologação: 6 de maio de 2021</t>
    </r>
  </si>
  <si>
    <r>
      <rPr>
        <rFont val="Calibri"/>
        <color rgb="FF000000"/>
        <sz val="8.0"/>
      </rPr>
      <t xml:space="preserve">PE 15-2021 - UASG 982793
</t>
    </r>
    <r>
      <rPr>
        <rFont val="Calibri"/>
        <b/>
        <color rgb="FF000000"/>
        <sz val="8.0"/>
      </rPr>
      <t>Homologação: 19 de maio de 2021</t>
    </r>
  </si>
  <si>
    <r>
      <rPr>
        <rFont val="Calibri"/>
        <color rgb="FF000000"/>
        <sz val="8.0"/>
      </rPr>
      <t xml:space="preserve">PE 6-2021 - UASG 453204
</t>
    </r>
    <r>
      <rPr>
        <rFont val="Calibri"/>
        <b/>
        <color rgb="FF000000"/>
        <sz val="8.0"/>
      </rPr>
      <t>Homologação: 11 de maio de 2021</t>
    </r>
  </si>
  <si>
    <r>
      <rPr>
        <rFont val="Calibri"/>
        <color rgb="FF000000"/>
        <sz val="8.0"/>
      </rPr>
      <t xml:space="preserve">SEGUNDO TERMO ADITIVO AO CONTRATO Nº 42364/2020 - SES/DF
</t>
    </r>
    <r>
      <rPr>
        <rFont val="Calibri"/>
        <b/>
        <color rgb="FF000000"/>
        <sz val="8.0"/>
      </rPr>
      <t>Vigência: 18/12/2020 a 17/04/2022</t>
    </r>
  </si>
  <si>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</si>
  <si>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DIETA FRACIONADA PARA PACIENTE</t>
  </si>
  <si>
    <t>Desjejum</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</si>
  <si>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</si>
  <si>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</si>
  <si>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</si>
  <si>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</si>
  <si>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</si>
  <si>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</si>
  <si>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</si>
  <si>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</si>
  <si>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</si>
  <si>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https://www.saude.df.gov.br/contrato-042397-2020/</t>
  </si>
  <si>
    <t>Alimentação - DIETA NORMAL - 2500 kcal -
Desjejum</t>
  </si>
  <si>
    <t>Item 2 -
Desjejum adulto</t>
  </si>
  <si>
    <t>tem 1.6 - DIETA
LIVRE - LANCHE
NOTURNO</t>
  </si>
  <si>
    <t>https://contratos.comprasnet.gov.br/transparencia/contratos/67087</t>
  </si>
  <si>
    <t>https://contratos.comprasnet.gov.br/transparencia/contratos/70434</t>
  </si>
  <si>
    <t xml:space="preserve">ALIMENTAÇÃO -
PACIENTES
(DIETAS) DIETA
GERAL -
DESJEJUM </t>
  </si>
  <si>
    <t>https://contratos.comprasnet.gov.br/transparencia/contratos/59195</t>
  </si>
  <si>
    <t>Quantidade de refeições</t>
  </si>
  <si>
    <t xml:space="preserve">DIETA INFANTIL -
Desjejum- </t>
  </si>
  <si>
    <t>Colação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</si>
  <si>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</si>
  <si>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</si>
  <si>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</si>
  <si>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</si>
  <si>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</si>
  <si>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</si>
  <si>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</si>
  <si>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</si>
  <si>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</si>
  <si>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NORMAL - 2500 kcal -
Colação</t>
  </si>
  <si>
    <t>Item 3 - Colação
adulto</t>
  </si>
  <si>
    <t xml:space="preserve">Item 1.2 - DIETA
LIVRE - LANCHE
MANHÃ </t>
  </si>
  <si>
    <t>PACIENTES
ADULTOS- Dieta
Livre/Branda e
Pastosa Colação</t>
  </si>
  <si>
    <t>Ceia</t>
  </si>
  <si>
    <t>Almoço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</si>
  <si>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</si>
  <si>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</si>
  <si>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</si>
  <si>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</si>
  <si>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</si>
  <si>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</si>
  <si>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</si>
  <si>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</si>
  <si>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</si>
  <si>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NORMAL - 2500 kcal -
Almoço</t>
  </si>
  <si>
    <t>Item 5 - Almoço
adulto</t>
  </si>
  <si>
    <t>Item 1.3 - DIETA
LIVRE -
ALMOÇO</t>
  </si>
  <si>
    <t>ACOMPANHANTES
- ALMOÇO</t>
  </si>
  <si>
    <t>PACIENTES
ADULTOS- Dieta
Livre/Branda e
Pastosa Almoço</t>
  </si>
  <si>
    <t>Merenda</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</si>
  <si>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</si>
  <si>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</si>
  <si>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</si>
  <si>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</si>
  <si>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</si>
  <si>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</si>
  <si>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</si>
  <si>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</si>
  <si>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</si>
  <si>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 xml:space="preserve">Item 8 - Lanche
exame
laboratorial </t>
  </si>
  <si>
    <t>Item 1.4 - DIETA
LIVRE - LANCHE
DA TARDE</t>
  </si>
  <si>
    <t>PACIENTES
ADULTOS- Dieta
Livre/Branda e
Pastosa Lanche</t>
  </si>
  <si>
    <t>Café da tarde</t>
  </si>
  <si>
    <t>Jantar</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</si>
  <si>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</si>
  <si>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</si>
  <si>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</si>
  <si>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</si>
  <si>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</si>
  <si>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</si>
  <si>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</si>
  <si>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</si>
  <si>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</si>
  <si>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NORMAL - 2500 kcal - Jantar</t>
  </si>
  <si>
    <t>Item 1.3- DIETA
LIVRE -
ALMOÇO</t>
  </si>
  <si>
    <t>jantar</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</si>
  <si>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</si>
  <si>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</si>
  <si>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</si>
  <si>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</si>
  <si>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</si>
  <si>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</si>
  <si>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</si>
  <si>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</si>
  <si>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</si>
  <si>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DIETA FRACIONADA ANTI-INFLAMATÓRIA PARA PACIENTE</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</si>
  <si>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</si>
  <si>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</si>
  <si>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</si>
  <si>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</si>
  <si>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</si>
  <si>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</si>
  <si>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</si>
  <si>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</si>
  <si>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</si>
  <si>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Item 1.1 - DIETA
LIVRE -
DESJEJUM</t>
  </si>
  <si>
    <t>PACIENTES
ADULTOS- Dieta
Livre/Branda e
Pastosa -
Desjejum</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</si>
  <si>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</si>
  <si>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</si>
  <si>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</si>
  <si>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</si>
  <si>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</si>
  <si>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</si>
  <si>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</si>
  <si>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</si>
  <si>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</si>
  <si>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PEDIATRICA 9m - 1000 Kcal -
Desjejum</t>
  </si>
  <si>
    <t>tem 1.2 - DIETA
LIVRE - LANCHE
DA MANHÃ</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</si>
  <si>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</si>
  <si>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</si>
  <si>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</si>
  <si>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</si>
  <si>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</si>
  <si>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</si>
  <si>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</si>
  <si>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</si>
  <si>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</si>
  <si>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PACIENTES
ADULTOS- Dieta
Livre/Branda e
Pastosa - Almoço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</si>
  <si>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</si>
  <si>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</si>
  <si>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</si>
  <si>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</si>
  <si>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</si>
  <si>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</si>
  <si>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</si>
  <si>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</si>
  <si>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</si>
  <si>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Item 1 -
Desjejum</t>
  </si>
  <si>
    <t>CLIENTELA -
AOMPANHANTES - Desjejum</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</si>
  <si>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</si>
  <si>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</si>
  <si>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</si>
  <si>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</si>
  <si>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</si>
  <si>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</si>
  <si>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</si>
  <si>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</si>
  <si>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</si>
  <si>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 xml:space="preserve"> Alimentação - DIETA NORMAL - 2500 kcal - Jantar</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</si>
  <si>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</si>
  <si>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</si>
  <si>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</si>
  <si>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</si>
  <si>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</si>
  <si>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</si>
  <si>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</si>
  <si>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</si>
  <si>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</si>
  <si>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 xml:space="preserve">CLIENTELA -
AOMPANHANTES - Desjejum </t>
  </si>
  <si>
    <t>DIETA FRACIONADA COM VALOR ENERGÉTICO REDUZIDO PARA PACIENTE</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</si>
  <si>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</si>
  <si>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</si>
  <si>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</si>
  <si>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</si>
  <si>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</si>
  <si>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</si>
  <si>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</si>
  <si>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</si>
  <si>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</si>
  <si>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-DIETA PEDIATRICA 2 - 1600 Kcal -
Desjejum</t>
  </si>
  <si>
    <t>Item 1.6 - DIETA
LIVRE - LANCHE
NOTURNO</t>
  </si>
  <si>
    <t>PACIENTES
INFANTIS - DIETA
INFANTIL -
Desjejum</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</si>
  <si>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</si>
  <si>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</si>
  <si>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</si>
  <si>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</si>
  <si>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</si>
  <si>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</si>
  <si>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</si>
  <si>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</si>
  <si>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</si>
  <si>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PEDIATRICA 6m - 700 Kcal - Desjejum</t>
  </si>
  <si>
    <t>Item 1.2 - DIETA
LIVRE - LANCHE
MANHÃ</t>
  </si>
  <si>
    <t>PACIENTES
INFANTIS - DIETA
INFANTIL -
Colação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</si>
  <si>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</si>
  <si>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</si>
  <si>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</si>
  <si>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</si>
  <si>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</si>
  <si>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</si>
  <si>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</si>
  <si>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</si>
  <si>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</si>
  <si>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-DIETA PEDIATRICA 2 - 1600 Kcal -
Almoço</t>
  </si>
  <si>
    <t>PACIENTES
INFANTIS - DIETA
INFANTIL - Almoço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</si>
  <si>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</si>
  <si>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</si>
  <si>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</si>
  <si>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</si>
  <si>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</si>
  <si>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</si>
  <si>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</si>
  <si>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</si>
  <si>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</si>
  <si>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Item 8 - Lanche
exame laboratorial</t>
  </si>
  <si>
    <t>tem 1.6 - DIETA
LIVRE - LANCHE NOTURNO</t>
  </si>
  <si>
    <t>PACIENTES
INFANTIS - DIETA
INFANTIL - Lanche</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</si>
  <si>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</si>
  <si>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</si>
  <si>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</si>
  <si>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</si>
  <si>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</si>
  <si>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</si>
  <si>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</si>
  <si>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</si>
  <si>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</si>
  <si>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-DIETA PEDIATRICA 2 - 1600 Kcal
Jantar -</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</si>
  <si>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</si>
  <si>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</si>
  <si>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</si>
  <si>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</si>
  <si>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</si>
  <si>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</si>
  <si>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</si>
  <si>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</si>
  <si>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</si>
  <si>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Item 8 - Lanche
exame
laboratorial</t>
  </si>
  <si>
    <t xml:space="preserve">Item 1.6 - DIETA
LIVRE - LANCHE
NOTURNO </t>
  </si>
  <si>
    <t>DIETA DE INTRODUÇÃO ALIMENTAR PARA PACIENTE</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</si>
  <si>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</si>
  <si>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</si>
  <si>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</si>
  <si>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</si>
  <si>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</si>
  <si>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</si>
  <si>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</si>
  <si>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</si>
  <si>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</si>
  <si>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 xml:space="preserve"> Alimentação - DIETA PEDIATRICA 6m - 700 Kcal Desjejum</t>
  </si>
  <si>
    <t>Sopas/papas</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</si>
  <si>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</si>
  <si>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</si>
  <si>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</si>
  <si>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</si>
  <si>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</si>
  <si>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</si>
  <si>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</si>
  <si>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</si>
  <si>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</si>
  <si>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PEDIATRICA 6m - 700 Kcal Almoço</t>
  </si>
  <si>
    <t xml:space="preserve">tem 1.3 - DIETA
LIVRE - Almoço
</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</si>
  <si>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</si>
  <si>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</si>
  <si>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</si>
  <si>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</si>
  <si>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</si>
  <si>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</si>
  <si>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</si>
  <si>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</si>
  <si>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</si>
  <si>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PEDIATRICA 6m - 700 Kcal Desjejum</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</si>
  <si>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</si>
  <si>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</si>
  <si>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</si>
  <si>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</si>
  <si>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</si>
  <si>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</si>
  <si>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</si>
  <si>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</si>
  <si>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</si>
  <si>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 xml:space="preserve"> Alimentação - DIETA PEDIATRICA 6m - 700 Kcal -
Jantar</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</si>
  <si>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</si>
  <si>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</si>
  <si>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</si>
  <si>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</si>
  <si>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</si>
  <si>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</si>
  <si>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</si>
  <si>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</si>
  <si>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</si>
  <si>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DIETA LÍQUIDA PARA PACIENTE</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</si>
  <si>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</si>
  <si>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</si>
  <si>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</si>
  <si>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</si>
  <si>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</si>
  <si>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</si>
  <si>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</si>
  <si>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</si>
  <si>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</si>
  <si>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LÍQUIDA - 2500 Kcal Desjejum</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</si>
  <si>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</si>
  <si>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</si>
  <si>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</si>
  <si>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</si>
  <si>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</si>
  <si>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</si>
  <si>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</si>
  <si>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</si>
  <si>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</si>
  <si>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LÍQUIDA - 2500 Kcal- Colação</t>
  </si>
  <si>
    <t>Dieta Líquida
Completa -
Colação</t>
  </si>
  <si>
    <t>Suco modulo/mingau modulo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</si>
  <si>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</si>
  <si>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</si>
  <si>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</si>
  <si>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</si>
  <si>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</si>
  <si>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</si>
  <si>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</si>
  <si>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</si>
  <si>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</si>
  <si>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LÍQUIDA - 2500 Kcal-Almoço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</si>
  <si>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</si>
  <si>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</si>
  <si>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</si>
  <si>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</si>
  <si>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</si>
  <si>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</si>
  <si>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</si>
  <si>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</si>
  <si>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</si>
  <si>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LÍQUIDA - 2500 Kcal Merenda</t>
  </si>
  <si>
    <t xml:space="preserve">Dieta Líquida
Completa - Lanche
</t>
  </si>
  <si>
    <r>
      <rPr>
        <rFont val="Calibri"/>
        <color theme="1"/>
        <sz val="8.0"/>
      </rPr>
      <t xml:space="preserve">SEGUNDO TERMO ADITIVO AO CONTRATO Nº 42364/2020 - SES/DF
</t>
    </r>
    <r>
      <rPr>
        <rFont val="Calibri"/>
        <b/>
        <color theme="1"/>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</si>
  <si>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</si>
  <si>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</si>
  <si>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</si>
  <si>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</si>
  <si>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</si>
  <si>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</si>
  <si>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</si>
  <si>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</si>
  <si>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 xml:space="preserve">Alimentação - DIETA LÍQUIDA - 2500 Kcal-Almoço </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</si>
  <si>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</si>
  <si>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</si>
  <si>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</si>
  <si>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</si>
  <si>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</si>
  <si>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</si>
  <si>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</si>
  <si>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</si>
  <si>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</si>
  <si>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Alimentação - DIETA LÍQUIDA - 2500 Kcal- Ceia</t>
  </si>
  <si>
    <t>Dieta Líquida
Completa - Ceia 1</t>
  </si>
  <si>
    <t>DIETA PADRONIZADA PARA ACOMPANHANTE</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</si>
  <si>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</si>
  <si>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</si>
  <si>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</si>
  <si>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</si>
  <si>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</si>
  <si>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</si>
  <si>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</si>
  <si>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</si>
  <si>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</si>
  <si>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</si>
  <si>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</si>
  <si>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</si>
  <si>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</si>
  <si>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</si>
  <si>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</si>
  <si>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</si>
  <si>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</si>
  <si>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</si>
  <si>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COLETIVIDADE
SADIA - ITEM
9.1 - ALMOÇO</t>
  </si>
  <si>
    <t>ALIMENTAÇÃO -
PACIENTES
(DIETAS) DIETA
GERAL - ALMOÇO</t>
  </si>
  <si>
    <t>ITEM 04:
ALMOÇO -
SADIOS</t>
  </si>
  <si>
    <t xml:space="preserve">CLIENTELA -
ACOMPANHANTE
- ALMOÇO
</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</si>
  <si>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</si>
  <si>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</si>
  <si>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</si>
  <si>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</si>
  <si>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</si>
  <si>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</si>
  <si>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</si>
  <si>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</si>
  <si>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</si>
  <si>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DIETA FRACIONADA PARA ACOMPANHANTE</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</si>
  <si>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</si>
  <si>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</si>
  <si>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</si>
  <si>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</si>
  <si>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</si>
  <si>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</si>
  <si>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</si>
  <si>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</si>
  <si>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</si>
  <si>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</si>
  <si>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</si>
  <si>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</si>
  <si>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</si>
  <si>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</si>
  <si>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</si>
  <si>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</si>
  <si>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</si>
  <si>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</si>
  <si>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 xml:space="preserve">Item 3 - Colação
adulto </t>
  </si>
  <si>
    <t>tem 1.2 - DIETA
LIVRE - Lanche
da manhã</t>
  </si>
  <si>
    <t>PACIENTES
ADULTOS- Dieta
Livre/Branda e
Pastosa - Colação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</si>
  <si>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</si>
  <si>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</si>
  <si>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</si>
  <si>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</si>
  <si>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</si>
  <si>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</si>
  <si>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</si>
  <si>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</si>
  <si>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</si>
  <si>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Item 4 - Almoço</t>
  </si>
  <si>
    <t>Item 04:
ALMOÇO -
SADIOS</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</si>
  <si>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</si>
  <si>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</si>
  <si>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</si>
  <si>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</si>
  <si>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</si>
  <si>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</si>
  <si>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</si>
  <si>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</si>
  <si>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</si>
  <si>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Item 8 -Lanche
exame
laboratorial</t>
  </si>
  <si>
    <t>tem 1.4 - DIETA
LIVRE - LANCHE
DA TARDE</t>
  </si>
  <si>
    <t>Item 08 LANCHE
SADIOS</t>
  </si>
  <si>
    <t>PACIENTES
ADULTOS- Dieta
Livre/Branda e
Pastosa - Lanche</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</si>
  <si>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</si>
  <si>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042397/2020 -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</si>
  <si>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</si>
  <si>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</si>
  <si>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</si>
  <si>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</si>
  <si>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</si>
  <si>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</si>
  <si>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</si>
  <si>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CLIENTELA -
ACOMPANHANTE
- ALMOÇO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</si>
  <si>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</si>
  <si>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</si>
  <si>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</si>
  <si>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</si>
  <si>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</si>
  <si>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</si>
  <si>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</si>
  <si>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</si>
  <si>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</si>
  <si>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REFEIÇÕES REFEITÓRIO PARA SERVIDORES</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</si>
  <si>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</si>
  <si>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</si>
  <si>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</si>
  <si>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</si>
  <si>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</si>
  <si>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</si>
  <si>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</si>
  <si>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</si>
  <si>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</si>
  <si>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 xml:space="preserve">tem 2 -
Desjejum adulto
</t>
  </si>
  <si>
    <t>ALIMENTAÇÃO -
PACIENTES
(DIETAS) DIETA
GERAL -
DESJEJUM</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</si>
  <si>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</si>
  <si>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</si>
  <si>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</si>
  <si>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</si>
  <si>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</si>
  <si>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</si>
  <si>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</si>
  <si>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</si>
  <si>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</si>
  <si>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 xml:space="preserve">COLETIVIDADE
SADIA - ITEM
9.1 - ALMOÇO
</t>
  </si>
  <si>
    <t>SERVIDORES - ALMOÇO</t>
  </si>
  <si>
    <t>CLIENTELA -
RESIDENTES -
ALMOÇO</t>
  </si>
  <si>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</si>
  <si>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</si>
  <si>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</si>
  <si>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</si>
  <si>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</si>
  <si>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</si>
  <si>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</si>
  <si>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</si>
  <si>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</si>
  <si>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r>
      <rPr>
        <rFont val="Calibri"/>
        <color rgb="FF000000"/>
        <sz val="8.0"/>
      </rPr>
      <t xml:space="preserve">SEGUNDO TERMO ADITIVO AO CONTRATO Nº 42364/2020 - SES/DF
</t>
    </r>
    <r>
      <rPr>
        <rFont val="Calibri"/>
        <b/>
        <color rgb="FF000000"/>
        <sz val="8.0"/>
      </rPr>
      <t>Vigência: 18/12/2020 a 17/04/2022</t>
    </r>
  </si>
  <si>
    <r>
      <rPr>
        <rFont val="Calibri"/>
        <color theme="1"/>
        <sz val="8.0"/>
      </rPr>
      <t xml:space="preserve">CONTRATO n° 42397/2020. SES/DF. </t>
    </r>
    <r>
      <rPr>
        <rFont val="Calibri"/>
        <b/>
        <color theme="1"/>
        <sz val="8.0"/>
      </rPr>
      <t>Vigência: 18/12/2020 a 17/04/2022</t>
    </r>
  </si>
  <si>
    <r>
      <rPr>
        <rFont val="Calibri"/>
        <color theme="1"/>
        <sz val="8.0"/>
      </rPr>
      <t xml:space="preserve">Pregão 97/2020 - UASG 155009 - Hospital Universitário de Brasilía
</t>
    </r>
    <r>
      <rPr>
        <rFont val="Calibri"/>
        <b/>
        <color theme="1"/>
        <sz val="8.0"/>
      </rPr>
      <t>Homologação: 02 de junho de 2021</t>
    </r>
  </si>
  <si>
    <r>
      <rPr>
        <rFont val="Calibri"/>
        <color theme="1"/>
        <sz val="8.0"/>
      </rPr>
      <t xml:space="preserve">Pregão 01/2021 - Maternidade Escola da UFRJ
</t>
    </r>
    <r>
      <rPr>
        <rFont val="Calibri"/>
        <b/>
        <color theme="1"/>
        <sz val="8.0"/>
      </rPr>
      <t>Homologação: 22 de março de 2021</t>
    </r>
  </si>
  <si>
    <r>
      <rPr>
        <rFont val="Calibri"/>
        <color theme="1"/>
        <sz val="8.0"/>
      </rPr>
      <t xml:space="preserve">Pregão 01/2021 - UASG 155023 -  HOSPITAL UNIVERSITÁRIO LAURO WANDERLEY
</t>
    </r>
    <r>
      <rPr>
        <rFont val="Calibri"/>
        <b/>
        <color theme="1"/>
        <sz val="8.0"/>
      </rPr>
      <t>Homologação: 16 de abril de 2021</t>
    </r>
  </si>
  <si>
    <r>
      <rPr>
        <rFont val="Calibri"/>
        <color theme="1"/>
        <sz val="8.0"/>
      </rPr>
      <t xml:space="preserve">Pregão 96/2020 - UASG 155017 - HOSPITAL UNIVERSITÁRIO DE SERGIPE
Contrato nº 118/2020
</t>
    </r>
    <r>
      <rPr>
        <rFont val="Calibri"/>
        <b/>
        <color theme="1"/>
        <sz val="8.0"/>
      </rPr>
      <t>Vigência: 21/12/2020 a 26/12/2022</t>
    </r>
  </si>
  <si>
    <r>
      <rPr>
        <rFont val="Calibri"/>
        <color theme="1"/>
        <sz val="8.0"/>
      </rPr>
      <t xml:space="preserve">Pregão 39/2020 - UASG 155908 -  HOSPITAL UNIVERSITÁRIO DR. MIGUEL RIET CORRÊA JR. DA UNIVERSIDADE FEDERAL DO RIO GRANDE
Contrato nº 18/2020
</t>
    </r>
    <r>
      <rPr>
        <rFont val="Calibri"/>
        <b/>
        <color theme="1"/>
        <sz val="8.0"/>
      </rPr>
      <t>Vigência: 03/11/2020 a 02/05/2022</t>
    </r>
    <r>
      <rPr>
        <rFont val="Calibri"/>
        <color theme="1"/>
        <sz val="8.0"/>
      </rPr>
      <t xml:space="preserve">
</t>
    </r>
  </si>
  <si>
    <r>
      <rPr>
        <rFont val="Calibri"/>
        <color theme="1"/>
        <sz val="8.0"/>
      </rPr>
      <t xml:space="preserve">Pregão 157/2020 - UASG 980921 - Hospital Municipal Djalma Marques
</t>
    </r>
    <r>
      <rPr>
        <rFont val="Calibri"/>
        <b/>
        <color theme="1"/>
        <sz val="8.0"/>
      </rPr>
      <t>Homologação: 26 de maio de 2021</t>
    </r>
  </si>
  <si>
    <r>
      <rPr>
        <rFont val="Calibri"/>
        <color theme="1"/>
        <sz val="8.0"/>
      </rPr>
      <t xml:space="preserve">Pregão 21/2020 - UASG 155022 -  HOSPITAL DAS CLÍNICAS DA UNIVERSIDADE FEDERAL DE PERNAMBUCO
Contrato 
nº 13/2020
</t>
    </r>
    <r>
      <rPr>
        <rFont val="Calibri"/>
        <b/>
        <color theme="1"/>
        <sz val="8.0"/>
      </rPr>
      <t>Vigência: 20/04/2020 a 20/04/2022</t>
    </r>
  </si>
  <si>
    <t>Item 1.5 - DIETA
LIVRE - JANTAR</t>
  </si>
  <si>
    <t>Item 05: JANTAR
ENFERMOS</t>
  </si>
  <si>
    <t xml:space="preserve">CLIENTELA -
RESIDENTES -
JANTAR
</t>
  </si>
  <si>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</si>
  <si>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Orçamento de Complementos ou Substituição de refeições</t>
  </si>
  <si>
    <t>Item</t>
  </si>
  <si>
    <t>Alimento preparado/Genêro alimentício</t>
  </si>
  <si>
    <t>Unidade de requisição</t>
  </si>
  <si>
    <t>Valor unitário (R$)</t>
  </si>
  <si>
    <t>Qtd Média Mensal Lote
1</t>
  </si>
  <si>
    <t>Valor do Lote 1 (R$)</t>
  </si>
  <si>
    <t>Qtd Média Mensal Lote
2</t>
  </si>
  <si>
    <t>Valor do Lote 2 (R$)</t>
  </si>
  <si>
    <t>Qtd Média Mensal Lote
3</t>
  </si>
  <si>
    <t>Valor do Lote 3 (R$)</t>
  </si>
  <si>
    <t>Qtd Média Mensal Lote
4</t>
  </si>
  <si>
    <t>Valor do Lote 4 (R$)</t>
  </si>
  <si>
    <t>Qtd Média Mensal Lote
5</t>
  </si>
  <si>
    <t>Valor do Lote 5 (R$)</t>
  </si>
  <si>
    <t>Qtd Média Mensal Lote
6</t>
  </si>
  <si>
    <t>Valor do Lote 6 (R$)</t>
  </si>
  <si>
    <t>Qtd Média Mensal Lote
7</t>
  </si>
  <si>
    <t>Valor do Lote 7 (R$)</t>
  </si>
  <si>
    <t>Qtd Média Mensal Lote
8</t>
  </si>
  <si>
    <t>Valor do Lote 8 (R$)</t>
  </si>
  <si>
    <t>Qtd Média Mensal Lote
9</t>
  </si>
  <si>
    <t>Valor do Lote 9 (R$)</t>
  </si>
  <si>
    <t>Qtd Média Mensal Lote
10</t>
  </si>
  <si>
    <t>Valor do Lote 10 (R$)</t>
  </si>
  <si>
    <t>Média Mensal Total</t>
  </si>
  <si>
    <t>Valor Mensal Total (R$)</t>
  </si>
  <si>
    <t>Valor Anual Total (R$)</t>
  </si>
  <si>
    <t>Valor Bianual Total (R$)</t>
  </si>
  <si>
    <t>Açúcar cristal</t>
  </si>
  <si>
    <t>g</t>
  </si>
  <si>
    <t>Água de coco</t>
  </si>
  <si>
    <t>ml</t>
  </si>
  <si>
    <t>Amido de milho</t>
  </si>
  <si>
    <t>Azeite de oliva extra virgem</t>
  </si>
  <si>
    <t>Banana (qualquer variedade)</t>
  </si>
  <si>
    <t>unidade média</t>
  </si>
  <si>
    <t>Biscoito água ou água e sal ou doce</t>
  </si>
  <si>
    <t>Café (infusão a 8%) com adoçante artificial ou açúcar ou puro</t>
  </si>
  <si>
    <t>Caldo de carne ou legumes (caldo com consistência rala e coado para dieta líquida mínima em resíduos)</t>
  </si>
  <si>
    <t>Chá de ervas ou frutas com açúcar ou adoçante artificial ou puro</t>
  </si>
  <si>
    <t>Coquetel ou Creme de frutas</t>
  </si>
  <si>
    <t>Farelo de aveia</t>
  </si>
  <si>
    <t>Gelatina dietética preparada</t>
  </si>
  <si>
    <t>Gelatina preparada</t>
  </si>
  <si>
    <t xml:space="preserve">Iogurte natural integral ou desnatado com ou sem lactose adoçado ou não </t>
  </si>
  <si>
    <t>unidade</t>
  </si>
  <si>
    <t>Leite em pó integral instantâneo</t>
  </si>
  <si>
    <t>Leite pasteurizado integral</t>
  </si>
  <si>
    <t>Maçã</t>
  </si>
  <si>
    <t>Mamão</t>
  </si>
  <si>
    <t>Manteiga com ou sem sal</t>
  </si>
  <si>
    <t>Melancia à francesa</t>
  </si>
  <si>
    <t>Mingau de farinhas variadas (03% a 35% de farinha), preparado com leite pasteurizado integral ou leite pasteurizado desnatado ou leite em pó integral ou leite em pó desnatado ou fórmula a base de soja integral em pó ou formula a base de soja light em pó com adoçante artificial ou açúcar ou puro</t>
  </si>
  <si>
    <t>Ovo mexido ou cozido ou frito</t>
  </si>
  <si>
    <t>Picolé de frutas variadas</t>
  </si>
  <si>
    <t>Produto à base de arroz ou molho pré-cozido, adicionado de vitaminas e sais minerais para preparo instantâneo</t>
  </si>
  <si>
    <t>Pão francês ou doce com ou sem manteiga</t>
  </si>
  <si>
    <t>porção de 50g</t>
  </si>
  <si>
    <t>Sanduíche de queijo (50g de pão francês ou de forma ou integral + 10 g com manteiga + 40g de queijo minas, muçarela ou ricota)</t>
  </si>
  <si>
    <t xml:space="preserve">Sanduíche de carne ou frango (50g de pão francês ou de forma ou integral + 10g de manteiga + 50g de
carne ou frango)
</t>
  </si>
  <si>
    <t>Sorvete normal ou dietético</t>
  </si>
  <si>
    <t xml:space="preserve">Sopa de legumes com carne ou frango (liquidificada ou não) </t>
  </si>
  <si>
    <t>Suco de frutas a 40% com adoçante artificial ou açúcar ou puro</t>
  </si>
  <si>
    <t>Suco de fruta a 100%</t>
  </si>
  <si>
    <t>Laranja (qualquer variedade)</t>
  </si>
  <si>
    <t>Torrada doce ou salgada</t>
  </si>
  <si>
    <t>Valor Total (R$)</t>
  </si>
  <si>
    <t>Orçamento de Equipos e Frascos</t>
  </si>
  <si>
    <t>Equipos e Frascos</t>
  </si>
  <si>
    <t>Descritivo</t>
  </si>
  <si>
    <t>Qtd Média Mensal Total</t>
  </si>
  <si>
    <t>EG 01
Equipo para
 Nutrição Enteral
Tipo Gravitacional,
sistema aberto
Código BR: 462239</t>
  </si>
  <si>
    <t>Equipo para nutrição enteral do tipo gravitacional. Material em PVC, atóxico, de cor azul ou lilás translúcido, de comprimento mínimo de 120cm. Características: Estéril, apirogênico, flexível, atóxico, com ponta perfurante que facilite a introdução em recipiente de soluções sem risco de desconectar durante o seu uso, com protetor adequado, com filtro de ar, com câmara gotejadora transparente que não permita vazamento em suas junções, com regulador de fluxo tipo rolete que 270,9garanta perfeito controle de gotejamento com suavidade, com terminal distal do tipo escalonado que permita perfeita adaptação à sonda de nutrição, com tampa protetora de fácil remoção. Embalagem individual, que permita a abertura técnica asséptica.</t>
  </si>
  <si>
    <t>EG 02
Equipo para
Nutrição Enteral
Tipo Gravitacional,
sistema fechado
Código BR: 462239</t>
  </si>
  <si>
    <t>Equipo para nutrição enteral do tipo gravitacional, dupla-via, para administração de água e nutrição enteral em sistema fechado. Material em PVC, atóxico, de cor azul ou lilás, translúcido, de comprimento mínimo de 120cm. Características: Estéril, apirogênico, flexível, atóxico, com uma ponta compatível com a dieta em sistema fechado e outra ponta que possibilite a conexão no recipiente de água, sem risco de desconectar durante o seu uso, com protetor adequado, com câmara gotejadora transparente que não permita vazamento em suas junções, com regulador de fluxo tipo rolete que garanta perfeito controle de gotejamento com suavidade, com terminal distal do tipo escalonado que permita perfeita adaptação à sonda de nutrição, com tampa protetora de fácil remoção. Embalagem individual, que permita a abertura técnica asséptica.</t>
  </si>
  <si>
    <t>EB 03
Equipo para
Bomba de Infusão,
sistema aberto
Código BR: 465750</t>
  </si>
  <si>
    <t>Equipo para administração de dieta por via enteral, compatível com as bombas de infusão utilizadas na SES/DF e de acordo com legislação vigente. Material em PVC, atóxico, de cor azul ou lilás translúcido. Características: estéril, apirogênico, flexível, atóxico, com ponta perfurante que facilite a introdução em recipiente de soluções sem risco de desconectar durante o seu uso, com protetor adequado, com filtro de ar, com câmara gotejadora transparente que não permita vazamento em suas junções, com terminal distal do tipo escalonado que permita perfeita adaptação à sonda de nutrição, com tampa protetora de fácil remoção. Embalagem individual, que permita a abertura técnica asséptica.</t>
  </si>
  <si>
    <t xml:space="preserve">EB 04
Equipo para
Bomba de Infusão,
sistema fechado
Código BR:
465750
</t>
  </si>
  <si>
    <t>Equipo para administração de dieta por via enteral em sistema fechado, compatível com as bombas de infusão utilizadas na SES/DF, sistema fechado e legislação vigente. Material em PVC, atóxico, de cor azul ou lilás, translúcido. Características: estéril, apirogênico, flexível, atóxico, com ponta perfurante que facilite a introdução em recipiente de soluções sem risco de desconectar durante o seu uso, com protetor adequado, com filtro de ar, com câmara gotejadora transparente que não permita vazamento em suas junções, com terminal distal do tipo escalonado que permita perfeita adaptação à sonda de nutrição, com tampa protetora de fácil remoção. Embalagem individual, que permita a abertura técnica asséptica.</t>
  </si>
  <si>
    <t>F100
Frasco para
acondicionamento
e administração
de nutrição
enteral de 100 ml
Código BR: 395529</t>
  </si>
  <si>
    <t>Frasco para acondicionamento e administração de nutrição enteral, de material plástico resistente,livre de BPA, translúcido, incolor. Tamanho/Capacidade de 100 ml, de uso único, com dispositivo em alça na base, com tampa rosqueável de forma a não permitir vazamentos, com lacre, embalado individualmente em saco plástico descartável e graduado.</t>
  </si>
  <si>
    <t>F300
Frasco para
acondicionamento
e administração
de nutrição
enteral de 300 ml
Código BR: 395537</t>
  </si>
  <si>
    <t>Frasco para acondicionamento e administração de nutrição enteral, de material plástico resistente,livre de BPA, translúcido, incolor. Tamanho/Capacidade de 300 ml, de uso único, com dispositivo em alça na base, com tampa rosqueável de forma a não permitir vazamentos, com lacre, embalado individualmente em saco plástico descartável e graduado.</t>
  </si>
  <si>
    <t>F500
Frasco para
acondicionamento
e administração
de nutrição
enteral de 500 ml
Código BR: 395527</t>
  </si>
  <si>
    <t>Frasco para acondicionamento e administração de nutrição enteral, de material plástico resistente, livre de BPA, translúcido, incolor. Tamanho/Capacidade de 500 ml, de uso único, com dispositivo em alça na base, com tampa rosqueável de forma a não permitir vazamentos, com lacre, embalado individualmente em saco plástico descartável e graduado.</t>
  </si>
  <si>
    <t>Orçamento de Alimentos para Unidades com transporte</t>
  </si>
  <si>
    <t>REFEIÇÕES TRANSPORTADAS</t>
  </si>
  <si>
    <t>Lote
1</t>
  </si>
  <si>
    <t>Lote
2</t>
  </si>
  <si>
    <t>Lote
3</t>
  </si>
  <si>
    <t>Lote
4</t>
  </si>
  <si>
    <t>Lote
5</t>
  </si>
  <si>
    <t>Lote
6</t>
  </si>
  <si>
    <t>Lote
7</t>
  </si>
  <si>
    <t>Lote
8</t>
  </si>
  <si>
    <t>Lote
9</t>
  </si>
  <si>
    <t>Lote
10</t>
  </si>
  <si>
    <t>Quantidade Global</t>
  </si>
  <si>
    <t>Valor Global (R$)</t>
  </si>
  <si>
    <t xml:space="preserve"> Desjejum</t>
  </si>
  <si>
    <t xml:space="preserve">DIETA DE INTRODUÇÃO ALIMENTAR PARA PACIENTE
</t>
  </si>
  <si>
    <t xml:space="preserve">DIETA PADRONIZADA PARA ACOMPANHANTE
</t>
  </si>
  <si>
    <t>TOTAL MENSAL DE REFEIÇÕES TRANSPORTADAS DE TODOS OS LOTES</t>
  </si>
  <si>
    <t>Orçamento de Fórmulas para Terapia Nutricional</t>
  </si>
  <si>
    <t>Fórmulas para Terapia Nutricional</t>
  </si>
  <si>
    <t>Código (Nome geral)</t>
  </si>
  <si>
    <t>Forma</t>
  </si>
  <si>
    <t>FTNEA 01
(Padrão adulto)
Código BR: 404944</t>
  </si>
  <si>
    <t>FÓRMULA PADRÃO PARA NUTRIÇÃO ENTERAL E ORAL. Aplicação no âmbito da SES/DF: indicada para indivíduos em terapia nutricional enteral via sondas ou ostomias. Características Adicionais: fórmula polimérica, sem adição de sacarose, isento de glúten, com quantidade não significativa de lactose (menor que 500mg por 100 ml do alimento pronto para o consumo); sem fibras; normocalórica (densidade energética entre 0,9 kcal por ml e 1,2 kcal por ml) e normoprotéica (teor proteico maior ou igual a 10% e menor que 20% do valor energético total - de fonte animal e/ou vegetal). Forma de apresentação: pó (gramas).</t>
  </si>
  <si>
    <t>PÓ</t>
  </si>
  <si>
    <t xml:space="preserve">FTNEA 02
(Padrão adulto com fibras)
Código BR: 445958
</t>
  </si>
  <si>
    <t>FÓRMULA PADRÃO PARA NUTRIÇÃO ENTERAL E ORAL. Aplicação no âmbito da SES/DF: indicada para indivíduos em terapia nutricional enteral via sondas ou ostomias. Características Adicionais: sem adição de sacarose, isento de glúten; com quantidade não significativa de lactose (menor que 500mg por 100ml do produto pronto para consumo); com fibras; normocalórica (densidade energética entre 0,9 kcal por ml e 1,2 kcal por ml) e normoprotéica (teor proteico maior ou igual a 10% e menor que 20% do valor energético total - de fonte animal e/ou vegetal). Forma de apresentação: líquida (mililitros).</t>
  </si>
  <si>
    <t>LÍQUIDA</t>
  </si>
  <si>
    <t>FTNEA 03
(Padrão adulto com fibras, sistema fechado)
Código BR: 404426</t>
  </si>
  <si>
    <t>FÓRMULA PADRÃO PARA NUTRIÇÃO ENTERAL E ORAL (SISTEMA FECHADO). Aplicação no âmbito da SES/DF: indicada para indivíduos em terapia nutricional enteral via sondas ou ostomias para administração na modalidade sistema fechado. Características Adicionais: sem adição de sacarose, isento de glúten, com quantidade não significativa de lactose (menor que 500mg por 100ml do produto pronto para consumo); com fibras; normocalórica (densidade energética entre 0,9 kcal por ml e 1,2 kcal por ml) e normoprotéica (teor proteico maior ou igual a 10% e menor que 20% do valor energético total - de fonte animal e/ou vegetal). Forma de apresentação: líquida (mililitro).</t>
  </si>
  <si>
    <t>FTNEA 04
(Hipercalórica)
Código BR: 461709</t>
  </si>
  <si>
    <t>FÓRMULA MODIFICADA PARA NUTRIÇÃO ENTERAL E ORAL. Aplicação no âmbito da SES/DF. Aplicação no âmbito da SES/DF: indicada para indivíduos em terapia nutricional enteral via sondas ou ostomias. Características Adicionais: sem adição de sacarose; isento de glúten; com quantidade não significativa de lactose (menor que 500mg por 100ml do produto pronto para consumo); com ou sem fibras, hipercalórica (densidade energética maior ou igual a 1,5kcal/ml) e normoprotéica (teor proteico maior ou igual a 10% e menor que 20% do valor energético total - de fonte animal e/ou vegetal). Forma de apresentação: líquida (mililitros).</t>
  </si>
  <si>
    <t>FTNEA 05
(Hipercalórica, sistema fechado)
Código BR: 404435</t>
  </si>
  <si>
    <t>FÓRMULA MODIFICADA PARA NUTRIÇÃO ENTERAL E ORAL (SISTEMA FECHADO), Aplicação no âmbito da SES/DF. Aplicação no âmbito da SES/DF: indicada para indivíduos em terapia nutricional enteral via sondas ou ostomias para administração na modalidade sistema fechado. Características Adicionais: sem adição de sacarose; isento de glúten, com quantidade não significativa de lactose (menor que 500mg por 100ml do produto pronto para consumo); com ou sem fibras, hipercalórica (densidade energética maior ou igual a 1,5kcal/ml) e normoprotéica (teor proteico maior ou igual a 10% e menor que 20% do valor energético total - de fonte animal e/ou vegetal). Forma de apresentação: líquida (mililitro).</t>
  </si>
  <si>
    <t>FTNEA 06
(Hiperprotéico)
Código BR: 404966</t>
  </si>
  <si>
    <t>FÓRMULA MODIFICADA PARA NUTRIÇÃO ENTERAL E ORAL. Aplicação no âmbito da SES/DF: indicada para indivíduos em terapia nutricional enteral via sondas ou ostomias. Características Adicionais: sem adição de sacarose, fibras, arginina e glutamina; isenta de lactose e glúten; com densidade energética a partir de 0,9 kcal por ml e hiperproteica (teor proteico maior ou igual a 20% do valor energético total - de fonte animal e/ou vegetal). Forma de apresentação: líquida (mililitros).</t>
  </si>
  <si>
    <t>FTNEA 07
(Hiperprotéico,
sistema fechado)
Código BR: 404432</t>
  </si>
  <si>
    <t>FÓRMULA MODIFICADA PARA NUTRIÇÃO ENTERAL E ORAL (SISTEMA FECHADO), Aplicação no âmbito da SES/DF. Aplicação no âmbito da SES/DF: indicada para indivíduos em terapia nutricional enteral via sondas ou ostomias para administração na modalidade sistema fechado. Características Adicionais: sem adição de sacarose; isento de glúten, com quantidade não significativa de lactose (menor que 500mg por 100ml do produto pronto para consumo); com ou sem fibras, hipercalórica (densidade energética maior ou igual a 1,2kcal/ml) e hiperprotéica (teor proteico maior ou igual a 20% do valor energético total - de fonte animal e/ou vegetal). Forma de apresentação: líquida (mililitro).</t>
  </si>
  <si>
    <t>FTNEA 08
(Semi-elementar)
Código BR: 447099</t>
  </si>
  <si>
    <t>FÓRMULA MODIFICADA PARA NUTRIÇÃO ENTERAL E ORAL. Aplicação no âmbito da SES/DF: indicada para pacientes com síndromes disabsortivas. Características Adicionais: fórmula oligomérica, isento de glúten, sem fibras, sem adição de sacarose, isenta de lactose, de densidade energética maior ou igual a 0,9 kcal/ml e quantidade de proteínas maior ou igual a 10% do valor energético total. Forma de apresentação: líquida (mililitros).</t>
  </si>
  <si>
    <t>FTNEA 09
(Semi-elementar,
sistema fechado)
Código BR: 405019</t>
  </si>
  <si>
    <t>FÓRMULA MODIFICADA PARA NUTRIÇÃO ENTERAL E ORAL (SISTEMA FECHADO). Aplicação no âmbito da SES/DF: indicada para pacientes com distúrbios disabsortivos para administração na modalidade sistema fechado. Características Adicionais: fórmula oligomérica, isento de glúten, sem fibras, sem adição de sacarose, isenta de lactose, de densidade energética maior ou igual a 0,9 kcal/ml e quantidade de proteínas maior ou igual a 20% do valor energético total. Forma de apresentação: líquida.</t>
  </si>
  <si>
    <t>FEA 10
(Hepatopatia)
Código BR: 405013</t>
  </si>
  <si>
    <t>FÓRMULA MODIFICADA PARA NUTRIÇÃO ENTERAL E ORAL. Aplicação de uso na SES/DF: indicada para pacientes hepatopatas em risco de encefalopatia hepática. Características Adicionais: hipossódica (quantidade de sódio inferior ou igual a 50mg/100 kcal), de densidade energética superior a 1,2 kcal por ml na diluição padrão e normoproteica (teor proteico maior ou igual a 10% e menor que 20% do valor energético total). Forma de apresentação: pó (gramas).</t>
  </si>
  <si>
    <t>FEA 11
(Imunomoduladora)
Código BR: 438115</t>
  </si>
  <si>
    <t>FÓRMULA MODIFICADA PARA NUTRIÇÃO ENTERAL E ORAL. Aplicação no âmbito da SES/DF: indicada para pacientes imunossuprimidos. Características Adicionais: fórmula polimérica ou oligomérica, adicionada dos seguintes nutrientes imunomoduladores: ômega 3, arginina e nucleotídeos, com quantidade não significativa de lactose (menor que 500mg por 100 ml do alimento pronto para o consumo), com ou sem adição de sacarose, com ou sem fibras, densidade energética maior ou igual a 0,9 kcal por ml, hiperprotéica (teor proteico maior ou igual a 20% do valor energético total). Forma de apresentação: pó.</t>
  </si>
  <si>
    <t>FEA 12
(Doença
inflamatória
intestinal)
Código BR: 404934</t>
  </si>
  <si>
    <t>FÓRMULA MODIFICADA PARA NUTRIÇÃO ENTERAL E ORAL. Aplicação no âmbito da SES/DF: indicada para pacientes portadores de doenças inflamatórias intestinais em fase ativa. Características Adicionais: fórmula polimérica, isento de lactose, isenta de glúten, com ou sem adição de sacarose, com adição de triglicerídeos de cadeia média, com ou sem fibras, densidade energética maior ou igual a 0,9 kcal por ml e quantidade de proteínas maior ou igual a 10% do valor energético total. Forma de apresentação: pó.</t>
  </si>
  <si>
    <t>FEA 13
(Nefropatia
tratamento
Conservador)
Código BR: 435252</t>
  </si>
  <si>
    <t>FÓRMULA MODIFICADA PARA NUTRIÇÃO ENTERAL E ORAL. Aplicação no âmbito da SES/DF: fórmula para pacientes com função renal comprometida, em tratamento conservador. Características Adicionais: fórmula polimérica ou oligomérica, densidade energética superior a 1,2 kcal por ml; quantidade de proteína inferior a 10% do valor energético total; teores menores ou iguais a 100mg de sódio e 150mg de potássio por 100kcal do alimento pronto para o consumo. Forma de apresentação: líquida (mililitros).</t>
  </si>
  <si>
    <t xml:space="preserve">FEA 14
(Nefropatia
dialítico)
Código BR: 404992
</t>
  </si>
  <si>
    <t>FÓRMULA MODIFICADA PARA NUTRIÇÃO ENTERAL OU ORAL. Aplicação no âmbito da SES/DF: indicada para portadores de doença renal crônica em tratamento dialítico. Características Adicionais: fórmula polimérica ou oligomérica, densidade calórica maior ou igual a 1.5 kcal por ml e quantidade de proteína maior ou igual a 15% do valor energético total, isento de glúten, teores menores ou iguais a 100mg de sódio, 125mg de potássio e 60mg de fósforo por 100kcal do alimento pronto para o consumo. Forma de apresentação: líquido (mililitro).</t>
  </si>
  <si>
    <t>FEA 15
(Lesão por pressão)
Código BR: 435237</t>
  </si>
  <si>
    <t>FÓRMULA MODIFICADA PARA NUTRIÇÃO ENTERAL E ORAL. Aplicação no âmbito da SES/DF: indicado para pacientes com lesões por pressão ou para cicatrização de feridas. Características Adicionais: fórmula polimérica ou oligomérica, acrescido de arginina, alto teor de vitamina A (maior ou igual a 60 mcg RE por 100 kcal), vitamina C (maior ou igual a 4,6 mg por 100 kcal), vitamina E (maior ou igual a 1 mg por 100 kcal), zinco ( maior ou igual a 0,7 mg por 100 kcal), cobre (maior ou igual a 90 mcg por 100 kcal) e selênio (maior ou igual a 3,4 mcg por 100 kcal), sem adição de sacarose, sem sabor, com ou sem fibras, de densidade energética maior ou igual a 0,9 Kcal por ml, quantidade de proteína maior ou igual a 20% do valor energético total. Forma de apresentação: líquido (mililitro).</t>
  </si>
  <si>
    <t xml:space="preserve">FTNEI 16
(Padrão infantil 0 a
1 ano)
Código BR: 432316
</t>
  </si>
  <si>
    <t>FÓRMULA INFANTIL PARA LACTENTES E DE SEGUIMENTO PARA LACTENTES E CRIANÇA DE PRIMEIRA INFÂNCIA DESTINADA A NECESSIDADES DIETOTERÁPICAS ESPECÍFICAS. Aplicação âmbito da SES/DF: indicado para lactentes desde o nascimento, com necessidades calórica e proteica aumentadas. Características adicionais: à base de leite de vaca, densidade calórica maior ou igual a 1 kcal por ml. Sem adição de sacarose e isenta de glúten. Forma de apresentação: pó (gramas).</t>
  </si>
  <si>
    <t>FTNEI 17
(Padrão infantil
acima de 1 ano)
Código BR: 464185</t>
  </si>
  <si>
    <t>FÓRMULA PEDIÁTRICA PARA NUTRIÇÃO ENTERAL E ORAL. Aplicação no âmbito da SES/DF: indicada para crianças menores de 10 anos de idade em terapia nutricional enteral via sondas ou ostomias. Características Adicionais: fórmula polimérica, isenta de glúten, com quantidade não significativa de lactose (menor que 500mg por 100 ml do alimento pronto para o consumo), com ou sem adição de sacarose, sem fibras, densidade energética maior que 1 kcal por ml e quantidade de proteínas maior ou igual a 10% do valor energético total. Forma de apresentação: pó (gramas).</t>
  </si>
  <si>
    <t>FTNEI 18
(Padrão infantil
acima de 1 ano,
sistema fechado)
Código BR: 403904</t>
  </si>
  <si>
    <t>FÓRMULA PEDIÁTRICA PARA NUTRIÇÃO ENTERAL OU ORAL (SISTEMA FECHADO). Aplicação no âmbito da SES/DF: indicada para crianças a partir de 1 ano de idade em terapia nutricional enteral via sondas ou ostomias para administração na modalidade sistema fechado. Fórmula polimérica, isenta de glúten, com ou sem adição de açúcar, com quantidade não significativa de lactose (menor que 500mg por 100 ml do alimento pronto para o consumo), densidade energética maior que 1 kcal por ml e proteína maior ou igual a 10% do valor energético total. Forma de apresentação: líquida (mililitro).</t>
  </si>
  <si>
    <t>FTNEI 19
(semi-elementar 1 a
10 anos)
Código BR: 405985</t>
  </si>
  <si>
    <t>FÓRMULA PEDIÁTRICA PARA NUTRIÇÃO ENTERAL E ORAL. Aplicação no âmbito da SES/DF: indicado para crianças menores de 10 anos de idade com síndromes disabsortivas. Características Adicionais: fórmula hidrolisada (à base de peptídeos), com ou sem adição de sacarose, com ou sem fibras, isenta de glúten, isenta de lactose, densidade energética maior ou igual a 1 kcal por ml e quantidade de proteínas maior ou igual a 10%% do valor energético total. Forma de apresentação: pó (gramas).</t>
  </si>
  <si>
    <t>FTNEI 20
(cetogênica)
Código BR: 404934</t>
  </si>
  <si>
    <t>FÓRMULA PEDIÁTRICA PARA NUTRIÇÃO ENTERAL E ORAL. Aplicação no âmbito da SES/DF: indicado para crianças com epilepsia refratária a medicamentos e outras condições que requerem terapia nutricional com dieta cetogênica. Características adicionais: proporção de 4 (quatro) gramas de gorduras para 1 (um) grama de carboidratos e proteínas. Isento de glúten. Forma de apresentação: pó (gramas).</t>
  </si>
  <si>
    <t>S 21
(Suplemento adulto
padrão)
Código BR: 436327</t>
  </si>
  <si>
    <t>FÓRMULA PADRÃO PARA NUTRIÇÃO ENTERAL OU ORAL. Aplicação no âmbito da SES/DF: indicado para suplementação oral de indivíduos desnutridos ou com necessidades calóricas e/ou proteicas aumentadas. Características Adicionais: fórmula polimérica ou oligomérica, com adição de sacarose, com ou sem fibras, de densidade energética entre 0,9 e 1,5 Kcal por ml e quantidade de proteínas maior ou igual a 10% e menor que 20% do valor energético total. Forma de apresentação: pó (gramas).</t>
  </si>
  <si>
    <t>S 22
(Suplemento adulto
padrão para
controle glicêmico)
Código BR: 404968</t>
  </si>
  <si>
    <t>FÓRMULA MODIFICADA PARA NUTRIÇÃO ENTERAL OU ORAL. Aplicação no âmbito da SES/DF:indicada para suplementação oral de indivíduos diabéticos quando desnutridos e/ou em risco nutricional. Características Adicionais: fórmula polimérica ou oligomérica, isento de glúten, sem adição de sacarose, acrescida de fibras solúveis isoladas ou associadas a fibras insolúveis, densidade energética maior ou igual a 0,9 Kcal por ml, quantidade de carboidratos menor que 50% do valor energético total do produto, com alto teor de gorduras monoinsaturadas - MUFAS (quantidade maior ou igual a 20% do valor energético total do produto), quantidade de proteína maior ou igual a 10% do valor energético total do produto. Forma de apresentação: líquido (mililitro).</t>
  </si>
  <si>
    <t>S 23
(Suplemento adulto
hipercalórico)
Código BR: 404430</t>
  </si>
  <si>
    <t>FÓRMULA MODIFICADA PARA NUTRIÇÃO ENTERAL E ORAL. Aplicação no âmbito da SES/DF: indicado para suplementação oral de indivíduos desnutridos ou com necessidades calóricas ou proteicas aumentadas. Características Adicionais: fórmula polimérica ou oligomérica, com sacarose, com ou sem fibras, de densidade energética maior ou igual a 1,2 e menor ou igual a 1,9 Kcal por ml , quantidade de proteínas maior ou igual a 10% do valor energético total do produto. Forma de apresentação: líquido (mililitro).</t>
  </si>
  <si>
    <t>S 24
(Suplemento adulto
hipercalórico e
hiperproteico sem
sabor)
Código BR: 436348</t>
  </si>
  <si>
    <t>FÓRMULA MODIFICADA PARA NUTRIÇÃO ENTERAL E ORAL. Aplicação no âmbito da SES/DF: indicado para suplementação oral de indivíduos desnutridos ou com necessidades calóricas e proteicas aumentadas. Características Adicionais: fórmula polimérica, com ou sem adição sacarose, com ou sem fibras, isenta de sabor, de densidade energética maior ou igual a 1,2, quantidade de proteínas maior ou igual a 20% do valor energético total do produto. Forma de apresentação: pó (gramas).</t>
  </si>
  <si>
    <t>S 25
(Suplemento para
lesão por pressão)
Código BR: 435237</t>
  </si>
  <si>
    <t>FÓRMULA MODIFICADA PARA NUTRIÇÃO ENTERAL E ORAL. Aplicação no âmbito da SES/DF: indicado para suplementação oral de pacientes com lesões por pressão ou epidermólise bolhosa congênita. Características Adicionais: fórmula polimérica ou oligomérica, acrescido de arginina, alto teor de vitamina A (maior ou igual a 60 mcg RE por 100 kcal), vitamina C (maior ou igual a 4,6 mg por 100 kcal), vitamina E (maior ou igual a 1 mg por 100 kcal), zinco ( maior ou igual a 0,7 mg por 100 kcal), cobre (maior ou igual a 90 mcg por 100 kcal) e selênio (maior ou igual a 3,4 mcg por 100 kcal), com ou sem adição de sacarose, com ou sem fibras, de densidade energética maior ou igual a 0,9 Kcal por ml, quantidade de proteína maior ou igual a 20% do valor energético total, com sabor. Forma de apresentação: líquido (mililitro).</t>
  </si>
  <si>
    <t xml:space="preserve">S 26
(Suplemento adulto
hipercalórico e
hiperproteico)
Código BR: 404431
</t>
  </si>
  <si>
    <t>FÓRMULA MODIFICADA PARA NUTRIÇÃO ENTERAL E ORAL. Aplicação no âmbito da SES/DF: indicado para suplementação oral de indivíduos desnutridos ou com necessidades calóricas e proteicas aumentadas. Características Adicionais: adicionado ou não de sacarose, com ou sem fibras, de densidade energética maior ou igual a 1,5 por ml e quantidade de proteína maior ou igual a 20% do valor energético total. Forma de apresentação: líquido (mililitro).</t>
  </si>
  <si>
    <t xml:space="preserve">S 27
(Suplemento
infantil
hipercalórico)
Código BR: 444163
</t>
  </si>
  <si>
    <t>FÓRMULA PEDIÁTRICA PARA NUTRIÇÃO ENTERAL E ORAL. Aplicação no âmbito da SES/DF: indicado para suplementação oral de crianças menores de 10 anos de idade desnutridas ou com necessidades calóricas e/ou proteicas aumentadas. Características Adicionais: fórmula polimérica ou oligomérica, isento de glúten, com ou sem fibras, com adição de sacarose, densidade energética maior ou igual a 1,2 kcal por ml e quantidade de proteínas necessárias para atender a faixa etária a qual o produto se destina . Forma de apresentação: líquido (mililitro).</t>
  </si>
  <si>
    <t>MN 28
(Módulo
espessante à base
amido de milho)
Código BR: 403936</t>
  </si>
  <si>
    <t>ESPESSANTE PARA ALIMENTOS À BASE DE AMIDO DE MILHO MODIFICADO. Aplicação no âmbito da SES/DF: indicado para crianças menores de 36 meses com disfagia. Características adicionais: espessante alimentar instatâneo à base de amido de milho modificado. Forma de apresentação: pó (gramas).</t>
  </si>
  <si>
    <t>MN 29
(Módulo
espessante à base
de gomas)
Código BR: 437054</t>
  </si>
  <si>
    <t>ESPESSANTE PARA ALIMENTOS À BASE DE GOMA(S). Aplicação no âmbito da SES: indicado para pacientes maiores de 36 meses com disfagia. Características adicionais: espessante alimentar instantâneo à base de goma(s), sem adição de outro ingrediente para espessar. Produto final inodoro, insípido, homogêneo. Forma de apresentação: pó (gramas).</t>
  </si>
  <si>
    <t>MN 30
(Módulo de lipídeo
à base de TCM)
Código BR: 435201</t>
  </si>
  <si>
    <t>MÓDULO DE LIPÍDIOS À BASE DE TRIGLICERÍDEOS DE CADEIA MÉDIA PARA NUTRIÇÃO ENTERAL E ORAL. Aplicação no âmbito da SES/DF: indicado para pacientes com necessidades calóricas aumentadas provenientes de lipídeos de fácil absorção. Características Adicionais: acrescido de ácidos graxos essenciais e antioxidantes. Forma de apresentação: líquido (mililitros).</t>
  </si>
  <si>
    <t>MN 31
(Módulo de lipídeo
à base de TCM SEM AGE)
Código BR: 435201</t>
  </si>
  <si>
    <t>MÓDULO DE LIPÍDIOS À BASE DE TRIGLICERÍDEOS DE CADEIA MÉDIA PARA NUTRIÇÃO ENTERAL E ORAL. Aplicação no âmbito da SES/DF: indicado para pacientes com necessidades calóricas aumentadas provenientes de lipídeos de fácil absorção. Características Adicionais: acrescido de antioxidantes e SEM de ácidos graxos essenciais e . Forma de apresentação: líquido (mililitros).</t>
  </si>
  <si>
    <t>MN 32
(Módulo de
proteínas)
Código BR: 403935</t>
  </si>
  <si>
    <t>MÓDULO DE PROTEÍNAS PARA NUTRIÇÃO ENTERAL E ORAL. Aplicação no âmbito da SES/DF: indicado para pacientes com necessidades protéicas elevadas. Características adicionais: composta por proteína intacta de origem animal e/ou vegetal, que atenda a quantidade de aminoácidos essenciais por grama de proteína conforme valores mínimos estabelecidos à proteína de referência. Forma de apresentação: pó (gramas).</t>
  </si>
  <si>
    <t>MN 33
(Módulo de
carboidratos)
Código BR: 403932</t>
  </si>
  <si>
    <t>MÓDULO DE CARBOIDRATO PARA NUTRIÇÃO ENTERAL E ORAL À BASE DE MALTODEXTRINA. Aplicação no âmbito da SES/DF: indicado para pacientes com necessidades calóricas elevadas. Características Adicionais: módulo exclusivo de maltodextrina, isento de sabor. Forma de apresentação: pó (gramas).</t>
  </si>
  <si>
    <t>MN 34
(Módulo de fibras
solúveis e
insolúveis)
Código BR: 404750</t>
  </si>
  <si>
    <t>MÓDULO DE FIBRAS SOLÚVEIS E INSOLÚVEIS PARA NUTRIÇÃO ENTERAL E ORAL. Aplicação no âmbito da SES/DF: indicado para regularização do trânsito gastrointestinal. Características Adicionais: composta por fibras solúveis e insolúveis. Forma de apresentação: pó (gramas).</t>
  </si>
  <si>
    <t>MN 35
(Módulo de fibras
solúveis)
Código BR: 404750</t>
  </si>
  <si>
    <t>MÓDULO DE FIBRAS SOLÚVEIS PARA NUTRIÇÃO ENTERAL E ORAL . Aplicação no âmbito da SES/DF: indicado para regularização do trânsito gastrointestinal e/ ou controle glicêmico. Características Adicionais: deverá conter pelo menos um tipo destas fibras (isoladas ou associadas entre si): fruto-oligossacarídeos (FOS) e/ ou inulina e/ ou polidextrose e/ ou pectina. Forma de apresentação: pó (gramas).</t>
  </si>
  <si>
    <t xml:space="preserve">MN 36
(Módulo de
glutamina)Código
BR: 403933
</t>
  </si>
  <si>
    <t>MÓDULO DE GLUTAMINA PARA NUTRIÇÃO ENTERAL E ORAL. Aplicação no âmbito da SES/DF: indicado para manutenção da integridade da mucosa intestinal. Características Adicionais: módulo exclusivo de glutamina. Forma de apresentação: pó (gramas).</t>
  </si>
  <si>
    <t>MN 37
(Módulo de
probióticos)
Código BR: 466491</t>
  </si>
  <si>
    <t>SUPLEMENTO ALIMENTAR EM PÓ DE PROBIÓTICOS. Aplicação no âmbito da SES: para melhora do funcionamento do trato gastrointestinal. Características Adicionais: suplementos à base de probióticos, com 4 a 6 cepas probióticas. Forma de Apresentação: pó (sachê).</t>
  </si>
  <si>
    <t>SACHÊ</t>
  </si>
  <si>
    <t>FI 38
(Prematuro)
Código BR: 444377</t>
  </si>
  <si>
    <t>FÓRMULA INFANTIL PARA RECÉM-NASCIDOS PRÉ-TERMO E/OU DE ALTO RISCO. Aplicação no âmbito da SES/DF: indicado para recém-nascidos pré-termo (com menos de 37 semanas de idade gestacional), ou de alto risco que nasce prematuro de muito baixo peso (com menos de 34 semanas de idade gestacional) ou de muito baixo peso ao nascer (peso inferior a 1.500 gramas), ou aquele que nasce com ou logo após o nascimento e apresenta doença que necessita de tratamento intensivo. Características Adicionais: à base de leite de vaca, isenta de sacarose e glúten, acrescida de LC-PUFAS. Forma de apresentação: pó (gramas).</t>
  </si>
  <si>
    <t>FI 39
(Fórmula láctea até
6 meses)
Código BR: 436337</t>
  </si>
  <si>
    <t>FÓRMULA INFANTIL PARA LACTENTES À BASE DE LEITE DE VACA. Aplicação no âmbito da SES/DF: indicada para lactentes desde o nascimento até o sexto mês de vida. Características Adicionais: à base de leite de vaca com outros ingredientes comprovadamente adequados para alimentação de lactentes até o sexto mês de vida, contendo DHA e/ou ARA, sem indicações dietoterápicas específicas. Forma de apresentação: pó (gramas).</t>
  </si>
  <si>
    <t>FI 40
(Fórmula láctea
após 6 meses)
Código BR: 442836</t>
  </si>
  <si>
    <t>FÓRMULA INFANTIL DE SEGUIMENTO PARA LACTENTES E CRIANÇAS DE PRIMEIRA INFÂNCIA À BASE DE LEITE DE VACA. Aplicação: indicada para lactentes maiores de 6 meses. Características Adicionais: à base de leite de vaca com outros ingredientes comprovadamente adequados para alimentação de lactentes a partir do sexto mês de vida, contendo DHA e/ou ARA, sem indicações dietoterápicas específicas. Forma de apresentação: pó (gramas).</t>
  </si>
  <si>
    <t>FI 41
(Fórmula de soja
após 6 meses)
Código BR: 432636</t>
  </si>
  <si>
    <t>FÓRMULA INFANTIL DE SEGUIMENTO PARA LACTENTES E CRIANÇAS DE PRIMEIRA INFÂNCIA À BASE DE SOJA. Aplicação: indicada para lactentes maiores de 6 meses de idade, com intolerância/alergia ao leite de vaca ou erros inatos do metabolismo. Características Adicionais: fonte proteica proveniente da soja, sem adição de sacarose e isento glúten. Forma de Apresentação: pó (gramas).</t>
  </si>
  <si>
    <t>FI 42
(Fórmula para
constipação de 0 a 6
meses)
Código BR: 432316</t>
  </si>
  <si>
    <t>FÓRMULA INFANTIL PARA LACTENTES À BASE DE LEITE DE VACA. Aplicação no âmbito da SES: indicada para lactentes de 0 a 6 meses que necessitem de fibras prebióticas para um melhor funcionamento intestinal. Características Adicionais: isenta de sacarose e glúten, acrescida de prebióticos (frutooligossacarídeos -FOS e galactooligossacarídeos - GOS). Forma de apresentação: pó (gramas).</t>
  </si>
  <si>
    <t>FI 43
(Fórmula para
constipação acima
de 6 meses)
Código BR: 432316</t>
  </si>
  <si>
    <t>FÓRMULA INFANTIL DE SEGUIMENTO PARA LACTENTES E CRIANÇAS DE PRIMEIRA INFÂNCIA À BASE DE LEITE DE VACA. Aplicação no âmbito da SES: indicada para lactentes maiores de 6 meses de idade que necessitem de fibras prebióticas para um melhor funcionamento intestinal. Características Adicionais: isenta de sacarose e glúten, acrescida de prebióticos (frutooligossacarídeos -FOS e galactooligossacarídeos - GOS). Forma de apresentação: pó (gramas).</t>
  </si>
  <si>
    <t>FI 44
(Anti-regurgitação)
Código BR: 405978</t>
  </si>
  <si>
    <t>FÓRMULA INFANTIL PARA LACTENTES E DE SEGUIMENTO PARA LACTENTES À BASE DE LEITE DE VACA. Aplicação no âmbito da SES/DF: indicada para lactentes de 0 a 12 meses, para reduzir episódios de regurgitação. Características Adicionais: com amido pré-gelatinizado ou gomas, isenta de sacarose e glúten. Forma de apresentação: pó (gramas).</t>
  </si>
  <si>
    <t>FI 45
(Semi-elementar
com lactose)
Código BR: 434219</t>
  </si>
  <si>
    <t>FÓRMULA INFANTIL PARA LACTENTES E DE SEGUIMENTO PARA LACTENTES E CRIANÇAS DE PRIMEIRA INFÂNCIA DESTINADA A NECESSIDADES DIETOTERÁPICAS ESPECÍFICAS COM PROTEÍNA LÁCTEA EXTENSAMENTE HIDROLISADA. Aplicação no âmbito da SES/DF: indicada para lactentes desde o nascimento, com alergia alimentar ao leite de vaca e/ou leite de soja e que não apresentem sintomatologia gastrointestinal. Características Adicionais: à base de proteína extensamente hidrolisada de soro de leite, sem adição de sacarose e frutose, isenta de glúten, com ou sem adição de prebióticos e com lactose. Forma de apresentação: pó (gramas).</t>
  </si>
  <si>
    <t xml:space="preserve">FI 46
(Semi-elementar
sem lactose)
Código BR: 435949
</t>
  </si>
  <si>
    <t>FÓRMULA INFANTIL PARA LACTENTES E DE SEGUIMENTO PARA LACTENTES E CRIANÇAS DE PRIMEIRA INFÂNCIA DESTINADA A NECESSIDADES DIETOTERÁPICAS ESPECÍFICAS COM PROTEÍNA LÁCTEA EXTENSAMENTE HIDROLISADA. Aplicação no âmbito da SES/DF: indicada para lactentes desde o nascimento, com alergia alimentar ao leite de vaca e/ou leite de soja. Características Adicionais: à base de proteína extensamente hidrolisada de soro de leite, sem adição de sacarose e frutose, isenta de glúten, com ou sem adição de prebióticos e isenta de lactose. Forma de apresentação: pó (gramas).</t>
  </si>
  <si>
    <t>FI 47
(Elementar)
Código BR: 435254</t>
  </si>
  <si>
    <t>FÓRMULA INFANTIL PARA LACTENTES E DE SEGUIMENTO PARA LACTENTES DESTINADA A NECESSIDADES DIETOTERÁPICAS ESPECÍFICAS COM RESTRIÇÃO DE LACTOSE À BASE DE AMINOÁCIDOS LIVRES. Aplicação no âmbito da SES: indicada para lactentes desde o nascimento, com alergia ao leite de vaca e/ou leite de soja. Características Adicionais: fórmula à base de aminoácidos livres, sem adição de sacarose, isento de lactose e glúten. Forma de apresentação: pó (gramas).</t>
  </si>
  <si>
    <t>FI 48
(Fórmula de
nutrientes para
neonatos)
Código BR: 403959</t>
  </si>
  <si>
    <t>FÓRMULA DE NUTRIENTES PARA RECÉM-NASCIDOS DE ALTO RISCO. Aplicação: indicada à suplementação nutricional de recém-nascidos de alto risco. Características Adicionais: composta de maltodextrina, gorduras, proteína do soro do leite parcialmente hidrolisada, vitaminas e minerais, isenta de sacarose e glúten. Forma de apresentação: pó (gramas).</t>
  </si>
  <si>
    <t>FI 49
(Fórmula láctea
sem lactose)
Código BR: 453646</t>
  </si>
  <si>
    <t>FÓRMULA INFANTIL PARA LACTENTES E DE SEGUIMENTO PARA LACTENTES DESTINADA A NECESSIDADES DIETOTERÁPICAS ESPECÍFICAS COM RESTRIÇÃO DE LACTOSE. Aplicação no âmbito da SES/DF: indicada para lactentes de 0 a 12 meses, com intolerância à lactose. Características: à base de leite de vaca, isenta de sacarose, lactose e glúten. Forma de apresentação: pó (gramas).</t>
  </si>
  <si>
    <t>FM 50
(Fenilcetonúria de 0 a 1 ano)
Código BR: 410626</t>
  </si>
  <si>
    <t>ALIMENTO PARA DIETAS COM RESTRIÇÃO DE PROTEÍNAS. Aplicação no âmbito da SES/DF: para lactentes de 0 a 1 ano de idade portadores de fenilcetonúria, Características Adicionais: isento de fenilalanina e lipídios, contendo uma mistura de aminoácidos, carboidratos, vitaminas, minerais e oligoelementos. Forma de Apresentação: pó (gramas).</t>
  </si>
  <si>
    <t>FM 51
(Fenilcetonúria
acima de 1 ano)
Código BR: 410627</t>
  </si>
  <si>
    <t>ALIMENTO PARA DIETAS COM RESTRIÇÃO DE PROTEÍNAS. Aplicação no âmbito da SES/DF: para crianças de 1 a 8 anos de idade portadoras de fenilcetonúria, Características Adicionais: isento de fenilalanina e lipídios, contendo uma mistura de aminoácidos, carboidratos, vitaminas, minerais e oligoelementos. Forma de Apresentação: pó (gramas).</t>
  </si>
  <si>
    <t>FM 52
(Fenilcetonúria
adolescentes e
adultos)
Código BR: 410628</t>
  </si>
  <si>
    <t>ALIMENTO PARA DIETAS COM RESTRIÇÃO DE PROTEÍNAS. Aplicação no âmbito da SES/DF: indicada para crianças a partir de 8 anos de idade, adolescentes e adultos portadores de fenilcetonúria, Características Adicionais: isenta de fenilalanina e lipídios, contendo uma mistura de aminoácidos, vitaminas, minerais e oligoelementos, Forma de Apresentação: pó (gramas).</t>
  </si>
  <si>
    <t>FM 53
(Acidemia
metilmalônica ou
propriônica 0 a 1
ano)
Código BR: 404758</t>
  </si>
  <si>
    <t>ALIMENTO PARA DIETAS COM RESTRIÇÃO DE PROTEÍNAS. Aplicação no âmbito da SES/DF: indicado para crianças de 0 a 1 ano de idade portadoras de acidemias orgânicas (metilmalônica ou propiônica). Características Adicionais: mistura de aminoácidos essenciais isenta de metionina, treonina, valina e com baixo teor de isoleucina. Forma de Apresentação: pó (gramas).</t>
  </si>
  <si>
    <t>FM 54
(Acidemia
metilmalônica ou
propriônica acima
de 1 ano)
Código BR: 404760</t>
  </si>
  <si>
    <t>ALIMENTO PARA DIETAS COM RESTRIÇÃO DE PROTEÍNAS. Aplicação no âmbito da SES/DF: indicada para crianças maiores de 1 ano de idade portadoras de acidemias orgânicas (metilmalônica ou propiônica), Características Adicionais: Mistura de aminoácidos essenciais isenta de metionina, treonina, valina e com baixo teor de isoleucina. Forma de Apresentação: pó (gramas).</t>
  </si>
  <si>
    <t>FM 55
(Tirosinemia 0 a 1
ano)
Código BR: 404761</t>
  </si>
  <si>
    <t>ALIMENTO PARA DIETAS COM RESTRIÇÃO DE PROTEÍNAS. Aplicação no âmbito da SES/DF: indicada para crianças de 0 a 1 ano de idade, portadoras de tirosinemia. Características Adicionais: mistura de aminoácidos essenciais isenta de fenilalanina e tirosina. Forma de Apresentação: pó (gramas).</t>
  </si>
  <si>
    <t>FM 56
(Tirosinemia acima
de 1 ano)
Código BR: 404762</t>
  </si>
  <si>
    <t>ALIMENTO PARA DIETAS COM RESTRIÇÃO DE PROTEÍNAS. Aplicação no âmbito da SES/DF: indicado para crianças maiores de 1 ano de idade, portadoras de tirosinemia. Características Adicionais: mistura de aminoácidos essenciais isenta de fenilalanina e tirosina. Forma de Apresentação: pó (gramas).</t>
  </si>
  <si>
    <t>FM 57
(Leucinose 0 a 1
ano)
Código BR: 410618</t>
  </si>
  <si>
    <t>ALIMENTO PARA DIETAS COM RESTRIÇÃO DE PROTEÍNAS. Aplicação no âmbito da SES/DF: indicado para crianças de 0 a 1 ano de idade portadoras de Leucinose (Doença do Xarope de Bordo na urina). Características Adicionais: mistura de aminoácidos essenciais isenta de leucina, isoleucina e valina. Forma de Apresentação: pó (gramas).</t>
  </si>
  <si>
    <t>FM 58
(Leucinose acima de
1 ano)
Código BR: 404756</t>
  </si>
  <si>
    <t>ALIMENTO PARA DIETAS COM RESTRIÇÃO DE PROTEÍNAS. Aplicação no âmbito da SES/DF: indicada para crianças a partir de 1 ano de idade, portadoras de Leucinose (Doença do Xarope de Bordo na urina), Características Adicionais: mistura de aminoácidos essenciais isenta de leucina, isoleucina e valina. Forma de Apresentação: pó (gramas).</t>
  </si>
  <si>
    <t>FM 59
(Homocistinúria 0 a
1 ano)
Código BR: 410622</t>
  </si>
  <si>
    <t>ALIMENTO PARA DIETAS COM RESTRIÇÃO DE PROTEÍNAS. Aplicação no âmbito da SES/DF: indicado para crianças de 0 a 1 ano de idade portadoras de homocistinúria. Características Adicionais: mistura de aminoácidos essenciais isenta de metionina. Forma de Apresentação: pó (gramas).</t>
  </si>
  <si>
    <t xml:space="preserve">FM 60
(Homocistinúria
acima de 1 ano)
Código BR: 410625
</t>
  </si>
  <si>
    <t>ALIMENTO PARA DIETAS COM RESTRIÇAO DE PROTEÍNAS. Aplicação no âmbito da SES/DF: indicado para crianças acima de 1 ano de idade portadoras de homocistinúria. Características Adicionais: mistura de aminoácidos essenciais isenta de metionina. Forma de Apresentação: pó (gramas).</t>
  </si>
  <si>
    <t>FM 61
(Distúrbio do ciclo
da ureia 0 a 1 ano)
Código BR: 404763</t>
  </si>
  <si>
    <t>ALIMENTO PARA DIETAS COM RESTRIÇÃO DE PROTEÍNAS. Aplicação no âmbito da SES/DF: indicado para crianças de 0 a 1 ano de idade, portadoras de distúrbios do ciclo da uréia. Características Adicionais: mistura de aminoácidos essenciais. Forma de Apresentação: pó (gramas).</t>
  </si>
  <si>
    <t>FM 62
(Distúrbio do ciclo
da ureia acima de 1
ano)
Código BR: 404764</t>
  </si>
  <si>
    <t>ALIMENTO PARA DIETAS COM RESTRIÇÃO DE PROTEÍNAS. Aplicação no âmbito da SES/DF: indicado para crianças maiores de 1 ano de idade, portadoras de distúrbios do ciclo da uréia. Características Adicionais: mistura de aminoácidos essenciais. Forma de Apresentação: pó (gramas).</t>
  </si>
  <si>
    <t>FM 63
(Hiperleucinemia 0
a 1 ano)
Código BR: 404754</t>
  </si>
  <si>
    <t>ALIMENTO PARA DIETAS COM RESTRIÇÃO DE PROTEÍNAS . Aplicação no âmbito da SES/DF: indicado para crianças de 0 a 1 ano de idade, portadoras de hiperleucinemia. Características adicionais: mistura de aminoácidos essenciais isenta de leucina. Forma de Apresentação: pó (gramas).</t>
  </si>
  <si>
    <t>FM 64
(Hiperleucinemia
acima de 1 ano)
Código BR: 404755</t>
  </si>
  <si>
    <t>ALIMENTO PARA DIETAS COM RESTRIÇÃO DE PROTEÍNAS. Aplicação no âmbito da SES/DF: indicado para crianças maiores de 1 ano de idade, portadoras de hiperleucinemia. Características Adicionais: mistura de aminoácidos essenciais isenta de leucina. Forma de Apresentação: pó (gramas).</t>
  </si>
  <si>
    <t>FM 65
(Acidúria Glutárica
0 a 1 ano)
Código BR: 410620</t>
  </si>
  <si>
    <t>ALIMENTO PARA DIETAS COM RESTRIÇÃO DE PROTEÍNAS. Aplicação no âmbito da SES/DF: indicado para crianças de 0 a 1 ano de idade, portadoras de acidúria glutárica. Características Adicionais: mistura de aminoácidos essenciais isenta de lisina e baixo teor de triptofano. Forma de Apresentação: pó (gramas).</t>
  </si>
  <si>
    <t>FM 66
(Acidúria Glutárica
acima de 1 ano)
Código BR: 410621</t>
  </si>
  <si>
    <t>ALIMENTO PARA DIETAS COM RESTRIÇÃO DE PROTEÍNAS.Aplicação no âmbito da SES/DF: indicado para crianças maiores de 1 ano de idade, portadoras de acidúria glutárica. Características Adicionais: mistura de aminoácidos essenciais isenta de lisina e baixo teor de triptofano. Forma de Apresentação: pó (gramas).</t>
  </si>
  <si>
    <t>Orçamento de Refeições Transportadas e Não Transportadas</t>
  </si>
  <si>
    <t>Refeições não transportadas e transportadas</t>
  </si>
  <si>
    <r>
      <rPr>
        <rFont val="Calibri"/>
        <color theme="1"/>
        <sz val="11.0"/>
      </rPr>
      <t xml:space="preserve">Essa aba tem como objetivo registrar todos os preços obtidos nas fontes para pesquisa de preço e encontrar os valores válidos. Para isso, conforme estabelecidas no Decreto nº 39.453 e na Portaria nº 514, a planilha está automatizada para:
I - calcular a MEDIANA de todos os preços;
II - identificação valores exorbitantes e inexequíveis (aqueles 50% superiores ou inferiores a mediana);
III - calcular mínimo, mediana, média e máximo dos valores considerados válidos.
</t>
    </r>
    <r>
      <rPr>
        <rFont val="Calibri"/>
        <b/>
        <color theme="1"/>
        <sz val="11.0"/>
      </rPr>
      <t>INSTRUÇÕES:</t>
    </r>
    <r>
      <rPr>
        <rFont val="Calibri"/>
        <color theme="1"/>
        <sz val="11.0"/>
      </rPr>
      <t xml:space="preserve">
1) Preencha apenas as células em BRANCO com o Nome do Fornecedor/Fonte, a Descrição do objeto (Fornecedor) e o preço do objeto.</t>
    </r>
  </si>
  <si>
    <t>BEBIDAS QUENTES</t>
  </si>
  <si>
    <t>Café em infusão (pó 8%)</t>
  </si>
  <si>
    <t>NFe - Painel de Mapa de Preços do DF</t>
  </si>
  <si>
    <t>ATACADÃO DIA A DIA</t>
  </si>
  <si>
    <t>CAFÉ TRADICIONAL</t>
  </si>
  <si>
    <t>Preço</t>
  </si>
  <si>
    <t>Quantidade total de g/ml</t>
  </si>
  <si>
    <t xml:space="preserve">Para preparar uma única xícara de café coado de de 50 ml são necessários 5 gramas de pó. </t>
  </si>
  <si>
    <t>500g de café prepara 5000 ml</t>
  </si>
  <si>
    <t>Chá de ervas ou frutas em infusão</t>
  </si>
  <si>
    <t>CHÁ DE ERVAS OU FRUTAS (COM 10 UNIDADES DE 15g)</t>
  </si>
  <si>
    <t>15g de chá para 200ml de água</t>
  </si>
  <si>
    <t>LEITE E PREPARAÇÕES LÁCTEAS</t>
  </si>
  <si>
    <t>LEITE LONGA VIDA INTEGRAL</t>
  </si>
  <si>
    <t>Leite em pó integral</t>
  </si>
  <si>
    <t>LEITE EM PÓ INTEGRAL</t>
  </si>
  <si>
    <t>Leite pasteurizado desnatado OU leite em pó desnatado</t>
  </si>
  <si>
    <t>LEITE  PASTEURIZADO DESNATADO</t>
  </si>
  <si>
    <t>Leite reduzido ou sem lactose</t>
  </si>
  <si>
    <t>LEITE ZERO LACTOSE</t>
  </si>
  <si>
    <t>Canela</t>
  </si>
  <si>
    <t>CANELA EM PÓ</t>
  </si>
  <si>
    <t>Achocolatado à 8%</t>
  </si>
  <si>
    <t>ACHOCOLATADO EM PÓ</t>
  </si>
  <si>
    <t>Achocolatado à 8% em pó</t>
  </si>
  <si>
    <t>Leite fermentado com lactobacilos</t>
  </si>
  <si>
    <t>LEITE FERMENTADO</t>
  </si>
  <si>
    <t>Iogurte natural desnatado integral ou iogurte natural</t>
  </si>
  <si>
    <t>IOGURTE NATURAL DESNATADO</t>
  </si>
  <si>
    <t>Iogurte de frutas integral</t>
  </si>
  <si>
    <t>IOGURTE INTEGRAL DE FRUTAS - CAIXA COM 12 DE 170g</t>
  </si>
  <si>
    <t>Iogurte sem lactose</t>
  </si>
  <si>
    <t>IOGURTE ZERO LACTOSE</t>
  </si>
  <si>
    <t>Aveia</t>
  </si>
  <si>
    <t>AVEIA EM FLOCOS GROSSOS</t>
  </si>
  <si>
    <t>AVEIA</t>
  </si>
  <si>
    <t>Sorvete dietético ou normal</t>
  </si>
  <si>
    <t>SORVETE NORMAL SABORES</t>
  </si>
  <si>
    <t>Fubá</t>
  </si>
  <si>
    <t>FUBÁ DE MILHO</t>
  </si>
  <si>
    <t>FUBÁ</t>
  </si>
  <si>
    <t>Maisena</t>
  </si>
  <si>
    <t>AMIDO DE MILHO</t>
  </si>
  <si>
    <t>PÃES OU SUBSTITUTOS</t>
  </si>
  <si>
    <t>Pão de forma OU pão de forma integral</t>
  </si>
  <si>
    <t>PÃO DE FORMA DIVERSAS MARCAS - 500g</t>
  </si>
  <si>
    <t>Pão de hamburguer</t>
  </si>
  <si>
    <t>Pão careca (cachorro-quente)</t>
  </si>
  <si>
    <t>PÃO PARA CACHORRO QUENTE</t>
  </si>
  <si>
    <t>Biscoito doce OU biscoito água OU biscoito água e sal OU biscoito integral</t>
  </si>
  <si>
    <t>BISCOITO DOCE (MAISENA)</t>
  </si>
  <si>
    <t>Biscoito caseiro ou biscoito de polvilho ou peta</t>
  </si>
  <si>
    <t>BISCOITO DE POLVILHO</t>
  </si>
  <si>
    <t>Torrada doce OU torrada salgada OU torrada integral</t>
  </si>
  <si>
    <t>TORRADA SALGADA</t>
  </si>
  <si>
    <t>Pão de queijo OU Biscoito de queijo</t>
  </si>
  <si>
    <t>PÃO DE QUEIJO (UNIDADE DE 30g)</t>
  </si>
  <si>
    <t>Beiju (tapioca)</t>
  </si>
  <si>
    <t>BEIJU</t>
  </si>
  <si>
    <t>Beiju</t>
  </si>
  <si>
    <t>Cuscuz</t>
  </si>
  <si>
    <t>CUSCUZ DIVERSAS MARCAS</t>
  </si>
  <si>
    <t xml:space="preserve">CUSCUZ </t>
  </si>
  <si>
    <t>Bolos variados</t>
  </si>
  <si>
    <t>BOLO SIMPLES DIVERSOS SABORES</t>
  </si>
  <si>
    <t>Cereal matinal de milho COM ou SEM açúcar</t>
  </si>
  <si>
    <t>CEREAL DE MILHO</t>
  </si>
  <si>
    <t>Arroz doce ou canjica</t>
  </si>
  <si>
    <t>MILHO DE CANJICA AMARELA</t>
  </si>
  <si>
    <t>CANJICA DE MILHO</t>
  </si>
  <si>
    <t>Granola</t>
  </si>
  <si>
    <t>GRANOLA TRADICIONAL</t>
  </si>
  <si>
    <t>GRANOLA</t>
  </si>
  <si>
    <t>Milho</t>
  </si>
  <si>
    <t>MANTEIGAS E SUBSTITUTOS</t>
  </si>
  <si>
    <t>Manteiga (com ou sem sal)</t>
  </si>
  <si>
    <t>MANTEIGA 35KG</t>
  </si>
  <si>
    <t>Creme vegetal (com ou sem sal)</t>
  </si>
  <si>
    <t>CREME VEGETAL COM SAL</t>
  </si>
  <si>
    <t>Mel de abelha</t>
  </si>
  <si>
    <t>MEL DE ABELHA 1LT</t>
  </si>
  <si>
    <t>Geleia comum ou dietética de sabores variados</t>
  </si>
  <si>
    <t>GELÉIA MORANGO/GOIABA 144x15G</t>
  </si>
  <si>
    <t>GELÉIA</t>
  </si>
  <si>
    <t>FRUTAS E SUBSTITUTOS</t>
  </si>
  <si>
    <t>CEASA DF</t>
  </si>
  <si>
    <t>MAÇÃ GALA</t>
  </si>
  <si>
    <t>MAÇÃ GALA (SOLTA) - CAIXA - 18 kg</t>
  </si>
  <si>
    <t>Tangerina</t>
  </si>
  <si>
    <t>TANGERINA MURCOTE - CAIXA 9 kg</t>
  </si>
  <si>
    <t>TANGERINA MURCOTE - CAIXA 18 kg</t>
  </si>
  <si>
    <t>Banana</t>
  </si>
  <si>
    <t>BANANA PRATA</t>
  </si>
  <si>
    <t>BANANA PRATA - CAIXA - 18 a 20 kg</t>
  </si>
  <si>
    <t>MAMÃO FORMOSA</t>
  </si>
  <si>
    <t>MAMÃO FORMOSA - 1 kg</t>
  </si>
  <si>
    <t>Melancia</t>
  </si>
  <si>
    <t>MELANCIA</t>
  </si>
  <si>
    <t>MELANCIA - 1 kg</t>
  </si>
  <si>
    <t>SUCOS E SHOTS</t>
  </si>
  <si>
    <t>Suco natural de frutas 20% (limão, maracujá e tamarindo)</t>
  </si>
  <si>
    <t>POLPA DE FRUTA DE LIMÃO / MARACUJÁ / TAMARINDO</t>
  </si>
  <si>
    <t>Suco natural de frutas 100% (laranja)</t>
  </si>
  <si>
    <t>SUCO DE LARANJA 100% NATURAL</t>
  </si>
  <si>
    <t>Suco natural de frutas 40% (demais frutas)</t>
  </si>
  <si>
    <t>POLPA DE FRUTAS DEMAIS SABORES</t>
  </si>
  <si>
    <t>ÁGUA DE COCO - CAIXA 12 UNID</t>
  </si>
  <si>
    <t>ÁGUA DE COCO</t>
  </si>
  <si>
    <t>Cenoura</t>
  </si>
  <si>
    <t>CENOURA KG</t>
  </si>
  <si>
    <t>Laranja</t>
  </si>
  <si>
    <t>LARANJA KG</t>
  </si>
  <si>
    <t>Gengibre</t>
  </si>
  <si>
    <t>GENGIBRE EM PÓ</t>
  </si>
  <si>
    <t>Vinagre de maçã</t>
  </si>
  <si>
    <t>Açafrão</t>
  </si>
  <si>
    <t>AÇAFRÃO</t>
  </si>
  <si>
    <t>Beterraba</t>
  </si>
  <si>
    <t>Abacaxi</t>
  </si>
  <si>
    <t>ABACAXI KG</t>
  </si>
  <si>
    <t>CARNES</t>
  </si>
  <si>
    <t>Carne bovina - Alcatra/Contra Filé</t>
  </si>
  <si>
    <t>ALCATRA</t>
  </si>
  <si>
    <t>Carne bovina - Lagarto/Patinho/Coxão mole</t>
  </si>
  <si>
    <t>LAGARTO</t>
  </si>
  <si>
    <t>Carne bovina - Coxão duro/Acém/Paleta</t>
  </si>
  <si>
    <t>COXÃO DURO</t>
  </si>
  <si>
    <t>Carnes de aves - Frango (coxa, sobrecoxa)</t>
  </si>
  <si>
    <t>COXA E SOBRECOXA DE FRANGO</t>
  </si>
  <si>
    <t>Carnes de aves - Frango (peito, filé de peito)</t>
  </si>
  <si>
    <t>PEITO DE FRANGO</t>
  </si>
  <si>
    <t>Peixe filé</t>
  </si>
  <si>
    <t>FILÉ DE DOURADA</t>
  </si>
  <si>
    <t>Carne de peixes - Dourada/Corvina/
Pescada/Surubim/Filhote/Merluza/Cação/ Congro rosa/Badejo/Namorado</t>
  </si>
  <si>
    <t>Peixe em posta</t>
  </si>
  <si>
    <t>POSTA DOURADA</t>
  </si>
  <si>
    <t>Vísceras - Fígado</t>
  </si>
  <si>
    <t>FÍGADO BOVINO</t>
  </si>
  <si>
    <t>Carne Suína - Lombo</t>
  </si>
  <si>
    <t>LOMBO SUÍNO</t>
  </si>
  <si>
    <t>Carne Suína - Pernil/Bisteca</t>
  </si>
  <si>
    <t>PERNIL SUÍNO</t>
  </si>
  <si>
    <t>Proteína texturizada de Soja</t>
  </si>
  <si>
    <t>PROTEÍNA TEXTURIZADA DE SOJA 400G</t>
  </si>
  <si>
    <t>Hambúrguer de carne ou aves</t>
  </si>
  <si>
    <t>HAMBÚRGUER CARNE - CAIXA 30x90G</t>
  </si>
  <si>
    <t>Presunto</t>
  </si>
  <si>
    <t>PRESUNTO COZIDO</t>
  </si>
  <si>
    <t>Queijo minas, muçarela ou ricota</t>
  </si>
  <si>
    <t>QUEIJO MUÇARELA 4KG</t>
  </si>
  <si>
    <t xml:space="preserve">Salsicha de frango ou suína </t>
  </si>
  <si>
    <t>SALSICHA DE FRANGO 500g</t>
  </si>
  <si>
    <t>Ovo</t>
  </si>
  <si>
    <t>CAIXA DE OVOS BRANCOS - 300 unid</t>
  </si>
  <si>
    <t>Quantidade total (unidades)</t>
  </si>
  <si>
    <t>SOBREMESAS</t>
  </si>
  <si>
    <t>Gelatina dietética</t>
  </si>
  <si>
    <t>GELATINA DIET (FARDO COM 36 UNIDADES DE 10g)</t>
  </si>
  <si>
    <t>GELATINA DIET</t>
  </si>
  <si>
    <t>Gelatina</t>
  </si>
  <si>
    <t>GELATINA SABORES - CAIXA 10x1KG</t>
  </si>
  <si>
    <t>GELATINA</t>
  </si>
  <si>
    <t>Sagu</t>
  </si>
  <si>
    <t>SAGU</t>
  </si>
  <si>
    <t>Geleia caseira dietética ou não</t>
  </si>
  <si>
    <t>GELÉIA CASEIRA NATURAL</t>
  </si>
  <si>
    <t>Geleia de mocotó dietética ou não</t>
  </si>
  <si>
    <t>GELÉIA DE MOCOTÓ NATURAL</t>
  </si>
  <si>
    <t>HORTALIÇAS</t>
  </si>
  <si>
    <t>Tipo A - Alface americana</t>
  </si>
  <si>
    <t>ALFACE AMERICANA</t>
  </si>
  <si>
    <t>ALFACE AMERICANA - CAIXA 4 a 5 kg</t>
  </si>
  <si>
    <t>Tipo A - Repolho</t>
  </si>
  <si>
    <t>REPOLHO 20KG</t>
  </si>
  <si>
    <t>REPOLHO - SACO/CAIXA 20 a 22 kg</t>
  </si>
  <si>
    <t>Tipo B - Abobora Japonesa</t>
  </si>
  <si>
    <t>ABÓBORA JAPONESA 20KG</t>
  </si>
  <si>
    <t>ABÓBORA JAPONESA</t>
  </si>
  <si>
    <t>Tipo B - Tomate</t>
  </si>
  <si>
    <t>TOMATE ITALIANO 20KG</t>
  </si>
  <si>
    <t>TOMATE EXTRA - CAIXA 19 a 21 kg</t>
  </si>
  <si>
    <t>Tipo C - Batata doce</t>
  </si>
  <si>
    <t>BATATA DOCE 20KG</t>
  </si>
  <si>
    <t>BATATA DOCE - CAIXA 20 a 23 kg</t>
  </si>
  <si>
    <t>Tipo C - Batata Lisa especial/extra</t>
  </si>
  <si>
    <t>BATATA INGLESA 25KG</t>
  </si>
  <si>
    <t>BATATA LISA ESPECIAL/EXTRA - SACO 50 kg</t>
  </si>
  <si>
    <t>1 sachê de 4 ou 5 ml de azeite de oliva extra virgem</t>
  </si>
  <si>
    <t>AZEITE - CAIXA 200x4ML</t>
  </si>
  <si>
    <t>1 sachê de 4 ou 5ml de vinagre ou limão</t>
  </si>
  <si>
    <t>SACHE VINAGRE - CAIXA 200x4ML</t>
  </si>
  <si>
    <t>ARROZ E FEIJÃO</t>
  </si>
  <si>
    <t>Arroz tipo extra preparado ou arroz tipo 1 preparado OU arroz integral preparado</t>
  </si>
  <si>
    <t>ARROZ TIPO 1 DIVERSAS MARCAS</t>
  </si>
  <si>
    <t>Arroz integral</t>
  </si>
  <si>
    <t>ARROZ INTEGRAL - FARDO 12 UNID</t>
  </si>
  <si>
    <t>Feijão tipo 1 preparado (carioca, preto, mulatinho ou roxinho)</t>
  </si>
  <si>
    <t>FEIJÃO DIVERSOS TIPO 1 - FARDO 30 UNID</t>
  </si>
  <si>
    <t>Castanha de Caju</t>
  </si>
  <si>
    <t>PIZZA E MACARRÃO</t>
  </si>
  <si>
    <t>Pizza</t>
  </si>
  <si>
    <t>PIZZA PRONTA CONGELADA</t>
  </si>
  <si>
    <t>Pizza - 200g</t>
  </si>
  <si>
    <t>Macarrão</t>
  </si>
  <si>
    <t>MACARRÃO ESPAGUETE</t>
  </si>
  <si>
    <t xml:space="preserve">MACARRÃO </t>
  </si>
  <si>
    <t>Molho ao sugo ou bolonhesa</t>
  </si>
  <si>
    <t>MOLHO BOLONHESA 340G</t>
  </si>
  <si>
    <t>GUARNIÇÕES</t>
  </si>
  <si>
    <t>Tortas</t>
  </si>
  <si>
    <t>TORTAS VARIADAS KG</t>
  </si>
  <si>
    <t>Farinha de mandioca</t>
  </si>
  <si>
    <t>FARINHA DE MANDIOCA</t>
  </si>
  <si>
    <t>Farofas</t>
  </si>
  <si>
    <t>FAROFA PRONTA TRADICIONAL</t>
  </si>
  <si>
    <t>Polenta</t>
  </si>
  <si>
    <t>POLENTA 500g</t>
  </si>
  <si>
    <t>COMPLEMENTOS</t>
  </si>
  <si>
    <t>AÇÚCAR CRISTAL</t>
  </si>
  <si>
    <t>CALDO DE CARNE OU LEGUMES</t>
  </si>
  <si>
    <t>PICOLE DE FRUTAS - CAIXA 22 UNID</t>
  </si>
  <si>
    <t>Quantidade total</t>
  </si>
  <si>
    <t>Farinha láctea</t>
  </si>
  <si>
    <t>FARINHA LÁCTEA</t>
  </si>
  <si>
    <t>Castanha de caju ou Castanha do Brasil ou Amêndoas</t>
  </si>
  <si>
    <t>CASTANHA DE CAJU 22KG</t>
  </si>
  <si>
    <t>Água</t>
  </si>
  <si>
    <t>ÁGUA 20L</t>
  </si>
  <si>
    <t>FARELO DE AVEIA 1KG</t>
  </si>
  <si>
    <t xml:space="preserve">Equivalentes dos elementos constitutivos das refeições e porcionamentos mínimos </t>
  </si>
  <si>
    <t>Bebidas quentes</t>
  </si>
  <si>
    <t>Porção</t>
  </si>
  <si>
    <t>Porção Dieta Anti-inflamatória</t>
  </si>
  <si>
    <t>Descrição do alimento</t>
  </si>
  <si>
    <t>Unidade</t>
  </si>
  <si>
    <t>Valor unitário (R$/unidade)</t>
  </si>
  <si>
    <t>Valor total (R$)</t>
  </si>
  <si>
    <t>MÉDIA</t>
  </si>
  <si>
    <t>-</t>
  </si>
  <si>
    <t>MEDIANA</t>
  </si>
  <si>
    <t>Leite e preparações lácteas</t>
  </si>
  <si>
    <t xml:space="preserve">Leite pasteurizado integral </t>
  </si>
  <si>
    <t>Leite pasteurizado integral OU leite pasteurizado desnatado OU leite em pó integral OU leite em pó desnatado OU fórmula à base de soja
integral em pó OU fórmula à base de soja light em pó OU leite de cabra OU leite reduzido ou sem lactose</t>
  </si>
  <si>
    <t>Leite (de qualquer um dos tipos descritos acima) caramelizado ou com canela ou com achocolatado à 8% OU com café</t>
  </si>
  <si>
    <t>a) Leite</t>
  </si>
  <si>
    <t>a) Canela</t>
  </si>
  <si>
    <t>7g de canela para 200ml de leite / 10,5g de canela para 300ml de leite</t>
  </si>
  <si>
    <t>b) Leite</t>
  </si>
  <si>
    <t>b) Achocolatado à 8%</t>
  </si>
  <si>
    <t>50g de achocolatado para 200ml de leite / 75g de achocolatado para 300ml de leite</t>
  </si>
  <si>
    <t>c) Leite</t>
  </si>
  <si>
    <t>c) Café</t>
  </si>
  <si>
    <t>Iogurte natural integral OU iogurte natural desnatado</t>
  </si>
  <si>
    <t xml:space="preserve">g </t>
  </si>
  <si>
    <t>Iogurte de frutas integral OU iogurte de frutas desnatado OU iogurte dietético OU iogurte light OU iogurte à base de soja OU iogurte sem
lactose</t>
  </si>
  <si>
    <t>Vitamina de frutas preparada com leite pasteurizado integral OU leite pasteurizado desnatado OU leite em pó integral OU leite em pó desnatado OU fórmula à base de soja integral em pó OU fórmula à base de soja light em pó OU leite de cabra OU leite reduzido ou sem lactose COM ou SEM farinhas variadas</t>
  </si>
  <si>
    <t>Leite</t>
  </si>
  <si>
    <t>Frutas</t>
  </si>
  <si>
    <t>Milk shake (50% de sorvete dietético ou normal e 50% de qualquer um dos tipos de leite descritos acima)</t>
  </si>
  <si>
    <t>Coalhada preparada COM leite pasteurizado integral OU leite pasteurizado desnatado OU leite em pó integral OU leite em pó desnatado OU
fórmula à base de soja integral em pó OU fórmula à base de soja light em pó OU leite de cabra OU leite reduzido ou sem lactose</t>
  </si>
  <si>
    <t>Calculada com o preço média do leite</t>
  </si>
  <si>
    <t xml:space="preserve">Mingau de farinhas variadas, preparado com leite pasteurizado integral, leite pasteurizado desnatado, leite em pó integral, leite em pó
desnatado, fórmula à base de soja ou leite de cabra com açúcar ou adoçante artificial
</t>
  </si>
  <si>
    <t>Maisena (amido de milho)</t>
  </si>
  <si>
    <t>Pães e substitutos</t>
  </si>
  <si>
    <t>Pão doce OU pão francês OU pão integral OU pão de forma OU pão de forma integral OU pães especiais OU pão de
batata OU pão de leite OU pão careca</t>
  </si>
  <si>
    <t>Biscoito caseiro ou biscoito de polvilho ou peta ou broa</t>
  </si>
  <si>
    <t>Arroz doce ou canjica preparados com leite pasteurizado integral OU leite pasteurizado desnatado OU leite em pó integral OU leite em pó desnatado OU fórmula à base de soja integral em pó OU fórmula à base de soja light em pó OU leite de cabra OU leite reduzido ou sem lactose</t>
  </si>
  <si>
    <t>Aroz doce ou canjica</t>
  </si>
  <si>
    <t>g/ml</t>
  </si>
  <si>
    <t>Milho cozido</t>
  </si>
  <si>
    <t>Manteiga e substitutos</t>
  </si>
  <si>
    <t>Frutas e subtitutos</t>
  </si>
  <si>
    <t>g ou 1 unidade média</t>
  </si>
  <si>
    <t>Maçã OU goiaba OU tangerina OU laranja OU caqui OU manga à francesa OU pêra</t>
  </si>
  <si>
    <t>Mamão à francesa OU abacaxi à francesa ou melão à fran-cesa OU morango OU uva OU melancia à francesa</t>
  </si>
  <si>
    <t>Melancia com casca e semente OU melão com casca</t>
  </si>
  <si>
    <t>g ou 1  fatia média</t>
  </si>
  <si>
    <t>Salada de frutas</t>
  </si>
  <si>
    <t>Creme de frutas</t>
  </si>
  <si>
    <r>
      <rPr>
        <rFont val="Open Sans"/>
        <color rgb="FF231F20"/>
        <sz val="10.0"/>
      </rPr>
      <t xml:space="preserve">Define-se como </t>
    </r>
    <r>
      <rPr>
        <rFont val="Open Sans"/>
        <b/>
        <color rgb="FF231F20"/>
        <sz val="10.0"/>
      </rPr>
      <t>creme de frutas</t>
    </r>
    <r>
      <rPr>
        <rFont val="Open Sans"/>
        <color rgb="FF231F20"/>
        <sz val="10.0"/>
      </rPr>
      <t xml:space="preserve"> a bebida preparada com ou sem água (em pequena quantidade) e uma ou mais frutas, em consistência semelhante à “papa”.</t>
    </r>
  </si>
  <si>
    <t>Coquetel de frutas</t>
  </si>
  <si>
    <r>
      <rPr>
        <rFont val="Open Sans"/>
        <color rgb="FF231F20"/>
        <sz val="10.0"/>
      </rPr>
      <t>Define-se como</t>
    </r>
    <r>
      <rPr>
        <rFont val="Open Sans"/>
        <b/>
        <color rgb="FF231F20"/>
        <sz val="10.0"/>
      </rPr>
      <t xml:space="preserve"> coquetel de frutas</t>
    </r>
    <r>
      <rPr>
        <rFont val="Open Sans"/>
        <color rgb="FF231F20"/>
        <sz val="10.0"/>
      </rPr>
      <t xml:space="preserve"> a bebida preparada com água e frutas (duas ou mais), em consistência mais espessa que a de um suco comum.</t>
    </r>
  </si>
  <si>
    <t>Sucos e Shots</t>
  </si>
  <si>
    <t>Porção Dieta Líquida</t>
  </si>
  <si>
    <t>Suco verde natural de frutas 40% - maracujá, couve, maçã e gengibre OU caju, hortelã e gengibre OU pepino, abacaxi e
gengibre OU couve, abacaxi, limão OU cenoura, laranja e gengibre OU couve, abacaxi, limão e gengibre</t>
  </si>
  <si>
    <t>Shot anti-inflamatório (vinagre de maçã, cenoura, suco de laranja 100%, canela em pó) NO JANTAR</t>
  </si>
  <si>
    <t>Suco de laranja 100%</t>
  </si>
  <si>
    <t>Canela em pó</t>
  </si>
  <si>
    <t>Shot antioxidante (água, suco de limão 100%, maçã, açafrão e mel) SOMENTE NA MERENDA</t>
  </si>
  <si>
    <t>Suco de limão 100%</t>
  </si>
  <si>
    <t>Mel</t>
  </si>
  <si>
    <t>Shot digestivo (água, beterraba, abacaxi e gengibre) NO ALMOÇO</t>
  </si>
  <si>
    <t>Proteínas</t>
  </si>
  <si>
    <t>Porção para Dieta com Valor Energético Reduzido</t>
  </si>
  <si>
    <t>Bovina com osso</t>
  </si>
  <si>
    <t>Bovina sem osso</t>
  </si>
  <si>
    <t>Ave com osso</t>
  </si>
  <si>
    <t>Ave sem osso</t>
  </si>
  <si>
    <t>Vísceras</t>
  </si>
  <si>
    <t>Carne suína com osso</t>
  </si>
  <si>
    <t>Carne suína sem osso</t>
  </si>
  <si>
    <t>Omelete (de atum OU de manjericão e tomate</t>
  </si>
  <si>
    <t>Ovos cozidos ou mexidos no azeite com açafrão</t>
  </si>
  <si>
    <t>Hambúrguer de grão de bico</t>
  </si>
  <si>
    <t>Fator de correção</t>
  </si>
  <si>
    <t>Alcatra</t>
  </si>
  <si>
    <t>Lagarto</t>
  </si>
  <si>
    <t>Coxão duro</t>
  </si>
  <si>
    <t>Carnes de aves - Frango (coxa, sobrecoxa, peito, filé de peito)/Chester/Peru</t>
  </si>
  <si>
    <t>Coxa e sobrecoxa</t>
  </si>
  <si>
    <t>Peito de frango</t>
  </si>
  <si>
    <t>Peixe em filé</t>
  </si>
  <si>
    <t>Fígado</t>
  </si>
  <si>
    <t>Carne Suína - Lombo/Pernil/Bisteca</t>
  </si>
  <si>
    <t>Lombo</t>
  </si>
  <si>
    <t>Pernil</t>
  </si>
  <si>
    <t>Soja</t>
  </si>
  <si>
    <t>Carne bovina ou aves</t>
  </si>
  <si>
    <t>Hamburguer</t>
  </si>
  <si>
    <t>Média das carnes bovinas e de aves</t>
  </si>
  <si>
    <t>Presunto e queijo minas, muçarela ou ricota OU Queijo minas, muçarela ou ricota</t>
  </si>
  <si>
    <t>Queijo</t>
  </si>
  <si>
    <t>Salsicha</t>
  </si>
  <si>
    <t>Ovo cozido ou mexido</t>
  </si>
  <si>
    <t>Azeite</t>
  </si>
  <si>
    <t>Carne bovina ou aves ou Hambúrguer de carne ou aves</t>
  </si>
  <si>
    <t xml:space="preserve">Carne bovina sem osso moída ou ave sem osso desfiada
</t>
  </si>
  <si>
    <t>Sobremesas</t>
  </si>
  <si>
    <t>Doces industrializados (liquidificado ou não)</t>
  </si>
  <si>
    <t>DESCONSIDERADO DEVIDO NÃO ESTAR ESPECIFICADO, PODENDO EXISTIR DIVERSAS RECEITAS QUE CONSIDERAM INSUMOS DIFERENTES.</t>
  </si>
  <si>
    <t>Doces caseiros (liquidificado ou não)</t>
  </si>
  <si>
    <t>Tortas doces</t>
  </si>
  <si>
    <t>Pudins</t>
  </si>
  <si>
    <t>Doces folhados</t>
  </si>
  <si>
    <t>Sagu COM ou SEM creme</t>
  </si>
  <si>
    <t>Saladas e Sopas</t>
  </si>
  <si>
    <t>Salada de hortaliças A e B</t>
  </si>
  <si>
    <t>Salada com hortaliça A e hortaliça B com ou sem hortaliça C, com tomate, com ou sem leguminosa, COM 1 sachê de 4 ou 5 ml de azeite de oliva extravirgem puro e vinagre ou limão</t>
  </si>
  <si>
    <t>Salada com hortaliça A (2 tipos) e hortaliça B, com ou sem hortaliça C, com tomate, com ou sem leguminosa, com ou sem fruta, com ou sem massa, com molho caseiro (à parte)</t>
  </si>
  <si>
    <t>Salada com hortaliça A e hortaliça B com ou sem hortaliça C, COM tomate, com ou sem leguminosa, com ou sem fruta, com ou sem massa, COM 1 sachê de 4 ou 5ml de azeite de oliva extra virgem e 1 sachê de 4 ou 5ml de vinagre ou limão</t>
  </si>
  <si>
    <t>Sopa de hortaliças A, B e/ou C com ou sem leguminosa, com ou sem massa, com ou sem cereal, com carne bovina (20%) ou de ave (20%) ou proteína de soja (20%)</t>
  </si>
  <si>
    <t>Hortaliça tipo A, B e C</t>
  </si>
  <si>
    <t>Média de carne bovina, ave ou proteína de soja</t>
  </si>
  <si>
    <t>Sopa de hortaliças A, B e C com ou sem leguminosa, com ou sem massa, com ou sem cereal, COM carne bovina (20%) ou de ave (20%) ou proteína de soja (20%)</t>
  </si>
  <si>
    <t>Sopa de hortaliças A, B e C com ou sem leguminosa, com massa ou cereal, COM carne bovina (20%) ou de ave (20%) ou proteína de soja (20%)</t>
  </si>
  <si>
    <t>Sopa de hortaliças A, B e/ou C com ou sem leguminosa (sem alimento proteico)</t>
  </si>
  <si>
    <t>Papa 1: Hortaliça A, B OU C</t>
  </si>
  <si>
    <t>Abobora</t>
  </si>
  <si>
    <t>Papa 2: Hortaliça A, B OU C</t>
  </si>
  <si>
    <t>Batata doce</t>
  </si>
  <si>
    <t>Hortaliças A, B cozidos no vapor ou refogados ou assados (repolho com cenoura ralados refogados OU brócolis cozido no vapor OU Couve refogada OU Couve-ﬂor OU repolho refogado OU abobrinha refogada OU berinjela assada com orégano) OU batata doce OU Cará OU Inhame OU batata inglesa OU milho (grãos) OU cozidos ou assados ou grelhados OU Purê de banana da terra (feito com água) OU purê de abóbora (feito com água)</t>
  </si>
  <si>
    <t>Arroz e Feijão</t>
  </si>
  <si>
    <t>Porção Introdução Alimentar</t>
  </si>
  <si>
    <t>Qtd com fator de correção</t>
  </si>
  <si>
    <t>Índice de conversão</t>
  </si>
  <si>
    <t>Arroz</t>
  </si>
  <si>
    <t>Feijão</t>
  </si>
  <si>
    <t>150g</t>
  </si>
  <si>
    <t>100g</t>
  </si>
  <si>
    <t>40g</t>
  </si>
  <si>
    <t>Pizza e Macarrão</t>
  </si>
  <si>
    <t xml:space="preserve">Macarrão ou nhoque com molho ao sugo, ou à bolonhesa, ou branco ou à base de queijo, com queijo parmesão (à parte) </t>
  </si>
  <si>
    <t>Molho à bolonhesa</t>
  </si>
  <si>
    <t>Guarnições</t>
  </si>
  <si>
    <r>
      <rPr>
        <rFont val="Open Sans"/>
        <color theme="1"/>
        <sz val="10.0"/>
      </rPr>
      <t xml:space="preserve">Hortaliças A, B e/ou C refogadas OU </t>
    </r>
    <r>
      <rPr>
        <rFont val="Open Sans"/>
        <color rgb="FF000000"/>
        <sz val="10.0"/>
      </rPr>
      <t>grelhadas OU cozidas OU assadas OU purês OU suflês</t>
    </r>
  </si>
  <si>
    <t>Massas</t>
  </si>
  <si>
    <t>Pirão</t>
  </si>
  <si>
    <t>Considerou o valor da farinha de mandioca</t>
  </si>
  <si>
    <t>Complementos</t>
  </si>
  <si>
    <t>Considerou o preço da farinha láctea</t>
  </si>
  <si>
    <t>Pão francês ou doce</t>
  </si>
  <si>
    <t>Considerou a média dos pães pesquisados</t>
  </si>
  <si>
    <t>Manteiga</t>
  </si>
  <si>
    <t>Pão de forma</t>
  </si>
  <si>
    <t>Sanduíche de carne ou frango (50g de pão francês ou de forma ou integral + 10g de manteiga + 50g de 
 carne ou frango)</t>
  </si>
  <si>
    <t>Carne ou frango</t>
  </si>
  <si>
    <t>Resumo do valor dos alimentos</t>
  </si>
  <si>
    <t>Dieta Fracionada para Paciente</t>
  </si>
  <si>
    <t>Dieta Fracionada Anti-Inflamatória para Paciente</t>
  </si>
  <si>
    <t>Dieta Fracionada com valor energético reduzido para Paciente</t>
  </si>
  <si>
    <t>Dieta para introdução alimentar para paciente</t>
  </si>
  <si>
    <t>Dieta Líquida para Paciente</t>
  </si>
  <si>
    <t>Dieta Padronizada para Acompanhante</t>
  </si>
  <si>
    <t>Dieta Fracionada para Acompanhante</t>
  </si>
  <si>
    <t>Refeições refeitório para servidor</t>
  </si>
  <si>
    <t>Arroz integral preparado</t>
  </si>
  <si>
    <t>Arroz tipo extra preparado OU arroz tipo 1 preparado OU arroz integral preparado</t>
  </si>
  <si>
    <t>Arroz tipo extra preparado papa OU arroz tipo 1 preparado papa OU arroz integral preparado papa OU macarrão cozido</t>
  </si>
  <si>
    <t>10ml</t>
  </si>
  <si>
    <t xml:space="preserve">Banana da terra cozida ou grelhada
</t>
  </si>
  <si>
    <t>80g</t>
  </si>
  <si>
    <t>Carne de peixes - Dourada/Corvina/Pescada/Surubim/Filhote/Merluza/Cação/ Congro rosa/Badejo/Namorado</t>
  </si>
  <si>
    <t>30g</t>
  </si>
  <si>
    <t>Feijão tipo 1 preparado (carioca, preto, mulatinho ou roxinho) ou grão de bico cozido com ervas</t>
  </si>
  <si>
    <t>Feijão tipo 1 preparado papa (carioca, preto, mulatinho ou roxinho) OU grão de bico papa OU lentilha papa OU ervilha papa</t>
  </si>
  <si>
    <t>Frutas e substitutos</t>
  </si>
  <si>
    <t>Frutas e substitutos (APENAS FRUTAS) amassada</t>
  </si>
  <si>
    <t>Frutas e substitutos (exceto coquetéis)</t>
  </si>
  <si>
    <t xml:space="preserve">Frutas e substitutos (exceto creme de frutas e coquetel de frutas) </t>
  </si>
  <si>
    <t xml:space="preserve">Frutas e substitutos OU sobremesas </t>
  </si>
  <si>
    <t>Iogurte natural sem lactose OU coalhada preparada sem lactose</t>
  </si>
  <si>
    <t>140 a 180g (1 unid)</t>
  </si>
  <si>
    <t>Leite (de qualquer um dos tipos citados acima) para misturar com café em infusão</t>
  </si>
  <si>
    <t>150ml</t>
  </si>
  <si>
    <t>Leite (de qualquer um dos tipos descritos no quadro de leite e preparações lácteas) caramelizado OU com canela OU com achocolatado à 8% OU com café OU Chá de ervas ou frutas em infusão</t>
  </si>
  <si>
    <t>Leite e preparações lácteas (APENAS PREPARAÇÕES ACRESCIDAS DE FARINHAS VARIADAS)</t>
  </si>
  <si>
    <t>Preparação láctea com suplemento alimentar indicado para a faixa etária do paciente, adicionado ou não de sacarose, com a presença de todos os macronutrientes em sua composição</t>
  </si>
  <si>
    <t>200ml com 40g de suplemento</t>
  </si>
  <si>
    <t>Foi adicionada uma margem de 30% referente ao valor do suplemento.</t>
  </si>
  <si>
    <t>Leite pasteurizado integral OU leite pasteurizado desnatado OU leite em pó integral à 15% OU leite em pó desnatado à 20% OU leite caramelizado OU leite com canela</t>
  </si>
  <si>
    <t>200ml</t>
  </si>
  <si>
    <t>Mandioca cozida OU Banana da terra cozida OU milho cozido</t>
  </si>
  <si>
    <t>Mandioca cozida ou batata doce ou Cará cozido</t>
  </si>
  <si>
    <t>Manteiga (com ou sem sal) OU creme vegetal</t>
  </si>
  <si>
    <t>10g</t>
  </si>
  <si>
    <t>Manteiga (com ou sem sal) OU Creme vegetal (com ou sem sal)</t>
  </si>
  <si>
    <t>Ovo cozido</t>
  </si>
  <si>
    <t>Ovo cozido OU mexido com açafrão</t>
  </si>
  <si>
    <t>Ovo mexido no azeite com açafrão</t>
  </si>
  <si>
    <t>Pães, biscoitos e substitutos</t>
  </si>
  <si>
    <t>Pão de forma OU pão integral OU pão de hambúrguer OU pão careca ou pão francês ou baguete</t>
  </si>
  <si>
    <t>50g</t>
  </si>
  <si>
    <t>Pão doce OU pão francês OU pão integral OU pão de forma OU pães especiais</t>
  </si>
  <si>
    <t>200g</t>
  </si>
  <si>
    <t>Presunto e queijo minas, muçarela ou ricota</t>
  </si>
  <si>
    <t>Salada com hortaliça A (2 tipos) e hortaliça B, com ou sem hortaliça C, com tomate, com ou sem leguminosa, com ou sem fruta, com ou sem massa, COM molho caseiro (à parte)</t>
  </si>
  <si>
    <t>60g</t>
  </si>
  <si>
    <t>50ml</t>
  </si>
  <si>
    <t>500ml</t>
  </si>
  <si>
    <t>Sopa de hortaliças A, B e/ou C com ou sem leguminosa, com ou sem massa, com ou sem cereal, COM carne bovina (20%) ou de ave (20%) ou proteína de soja (20%)</t>
  </si>
  <si>
    <t>120ml</t>
  </si>
  <si>
    <t>Sucos</t>
  </si>
  <si>
    <t>Torta salgada OU panqueca OU crepe recheado com carne bovina ou ave com ou sem queijo, ou ricota temperada ou queijo e presunto, com ou sem hortaliças, com molho à parte OU risoto de carne bovina ou ave ou carne suína, com ou sem hortaliças, com ou sem queijo, OU de hortaliças (2 ou mais), com queijo parmesão (à parte) OU macarrão ou nhoque com molho ao sugo, ou a bolonhesa, ou branco ou à base de queijo, com queijo parmesão (à parte) OU lasanha ou canelone ou rondelli, recheado com carne bovina ou ave com ou sem queijo, ou ricota temperada ou queijo e presunto, com ou sem hortaliças, com molho, com queijo parmesão (à parte)</t>
  </si>
  <si>
    <t>250g</t>
  </si>
  <si>
    <t xml:space="preserve">Vitamina de frutas preparada com leite pasteurizado integral sem lactose
</t>
  </si>
  <si>
    <t>300ml</t>
  </si>
  <si>
    <t>Dieta com ou sem alteração de consistência e/ou composição química, composta por seis refeições, destinada a pacientes internados na Rede de Saúde da SES/DF.</t>
  </si>
  <si>
    <t>Quantidade de dias por mês</t>
  </si>
  <si>
    <t>Fonte: Calendário gregoriano</t>
  </si>
  <si>
    <t>O número de dias por ano, considerando 1 ano bissexto a cada 4 anos, dividido pela quantidade de meses do ano</t>
  </si>
  <si>
    <t>Incidência (refeições/mês)</t>
  </si>
  <si>
    <t>Valor mensal (R$)</t>
  </si>
  <si>
    <t>Total Mensal (R$)</t>
  </si>
  <si>
    <t>Valor Unitário (R$)</t>
  </si>
  <si>
    <t>Almoço e Jantar</t>
  </si>
  <si>
    <t>Merenda e Ceia</t>
  </si>
  <si>
    <t xml:space="preserve">Dieta com ou sem alteração de consistência e/ou composição química, composta de seis refeições, contendo alimentos ricos em ácidos graxos essenciais, vitaminas, minerais, compostos bioativos e antioxidantes, além de moderado a
baixo índice glicêmico e compostos anti-inflamatórios. É restrita em alimentos processados, óleo de soja, açúcar, adoçante, carne vermelha e farinha branca, destinada a pacientes internados na Rede de Saúde da SES/DF.
</t>
  </si>
  <si>
    <t xml:space="preserve">Dieta com consistência de papa amassada, sem a utilização de peneiras e liquidificadores, sem adição de sal de cozinha, composta de cinco refeições, destinada a pacientes que estejam em fase de introdução de alimentação
complementar internados na Rede de Saúde da SES/DF.
</t>
  </si>
  <si>
    <t>Desjejum, Merenda e Ceia</t>
  </si>
  <si>
    <t xml:space="preserve">Dieta de consistência líquida, com ou sem alteração de composição química composta de seis refeições para os pacientes internados nas Unidades de Saúde da SES/DF. </t>
  </si>
  <si>
    <t xml:space="preserve">Dieta sem alteração de consistência e com alteração de composição química, composta de três refeições, indicada para os acompanhantes de pacientes menores de 18 anos e maiores de 60 anos, acompanhantes de pacientes com
deficiência e pacientes terminais, acompanhantes de parturientes durante o período de trabalho de parto, parto e pós-parto imediato, acompanhantes de pacientes internados em Unidades de Terapia Intensiva, que permaneçam com o
paciente nas Unidades da Rede de Saúde 24 horas/dia.
</t>
  </si>
  <si>
    <t>Refeições refeitório</t>
  </si>
  <si>
    <t xml:space="preserve">Dieta sem alteração de consistência e/ou composição química destinada aos servidores quando em regime de plantão de 12 OU 18 horas, aos residentes médicos e não-médicos e aos internos.
</t>
  </si>
  <si>
    <t>Manteiga (com ou sem sal) OU creme vegetal (com ou sem sal)</t>
  </si>
  <si>
    <t>Cachorro quente OU sanduíche de carne bovina OU de aves OU de hambúrguer OU de queijo OU de queijo e presunto COM ou SEM salada composto de:</t>
  </si>
  <si>
    <t>Custo de pessoal</t>
  </si>
  <si>
    <t>Obrigações da contratada:</t>
  </si>
  <si>
    <t>Salários</t>
  </si>
  <si>
    <t>Encargos sociais</t>
  </si>
  <si>
    <t>Seguros</t>
  </si>
  <si>
    <t>Taxas</t>
  </si>
  <si>
    <t>Tributos</t>
  </si>
  <si>
    <t>Uniforme</t>
  </si>
  <si>
    <t>Seguro contra risco de acidentes de trabalho</t>
  </si>
  <si>
    <t>Exame de saúde</t>
  </si>
  <si>
    <t>Parâmetros</t>
  </si>
  <si>
    <t>www.salario.com.br</t>
  </si>
  <si>
    <t>Segmento - Atividades de atendimento hospitalar - Brasília-DF
Segmento - Atividades de atendimento em pronto socorro - Brasília-DF</t>
  </si>
  <si>
    <t>Convenção coletiva de trabalho</t>
  </si>
  <si>
    <t>SINDHOBAR 2020/2022</t>
  </si>
  <si>
    <t>Diurno</t>
  </si>
  <si>
    <t>Nutricionista Gerente de Unidade</t>
  </si>
  <si>
    <t>Nutricionista</t>
  </si>
  <si>
    <t>Técnico de Nutrição</t>
  </si>
  <si>
    <t>Supervisora de Copa</t>
  </si>
  <si>
    <t>Faturista</t>
  </si>
  <si>
    <t>Motorista</t>
  </si>
  <si>
    <t>Almoxarife</t>
  </si>
  <si>
    <t>Auxiliar de Almoxarife</t>
  </si>
  <si>
    <t>Cozinheiro Geral</t>
  </si>
  <si>
    <t>Auxiliar de Cozinha Geral</t>
  </si>
  <si>
    <t>Cozinheiro Dietético</t>
  </si>
  <si>
    <t>Auxiliar de Cozinha Dietético</t>
  </si>
  <si>
    <t>Confeiteiro</t>
  </si>
  <si>
    <t>Auxiliar de Confeitaria</t>
  </si>
  <si>
    <t>Lactarista</t>
  </si>
  <si>
    <t>Garçom</t>
  </si>
  <si>
    <t>Auxuliar de serviços gerais</t>
  </si>
  <si>
    <t>Auxiliar operacional</t>
  </si>
  <si>
    <t>Copeira</t>
  </si>
  <si>
    <t>1. Remuneração</t>
  </si>
  <si>
    <t>1.1 Salário</t>
  </si>
  <si>
    <t>1.2 13% salário (8,33%)</t>
  </si>
  <si>
    <t>1.3 1/3 de férias (2,78%)</t>
  </si>
  <si>
    <t>2. Encargos sociais</t>
  </si>
  <si>
    <t>2.1. INSS Patronal (20%)</t>
  </si>
  <si>
    <t>2.2. FGTS (8%)</t>
  </si>
  <si>
    <t>2.3 Outras entidades (5,8%)</t>
  </si>
  <si>
    <t>2.4. GIIL -RAT (3%)</t>
  </si>
  <si>
    <t>3. Benefícios</t>
  </si>
  <si>
    <t>3.1. Auxílio Transporte</t>
  </si>
  <si>
    <t>3.2. Seguro de vida e de acidentes</t>
  </si>
  <si>
    <t>4. Custo rescisório</t>
  </si>
  <si>
    <t>4.1 Multa do FGTS</t>
  </si>
  <si>
    <t>Total</t>
  </si>
  <si>
    <t>Noturno</t>
  </si>
  <si>
    <t>Auxiliar de confeitaria</t>
  </si>
  <si>
    <t>1.2 Adicional Noturno</t>
  </si>
  <si>
    <t>Cálculo de mão de obra por modalidade (sem e com transporte)</t>
  </si>
  <si>
    <t>Cargos por Turno</t>
  </si>
  <si>
    <t>Remuneração</t>
  </si>
  <si>
    <t>Lote 1</t>
  </si>
  <si>
    <t>Lote 2</t>
  </si>
  <si>
    <t>Lote 3</t>
  </si>
  <si>
    <t>Lote 4</t>
  </si>
  <si>
    <t>Lote 5</t>
  </si>
  <si>
    <t>Lote 6</t>
  </si>
  <si>
    <t>Lote 7</t>
  </si>
  <si>
    <t>Lote 8</t>
  </si>
  <si>
    <t>Lote 9</t>
  </si>
  <si>
    <t>Lote 10</t>
  </si>
  <si>
    <t>Qtd Total</t>
  </si>
  <si>
    <t>Custo Total Mensal (R$)</t>
  </si>
  <si>
    <t>QUANTITATIVO MÍNIMO DE FUNCIONÁRIOS DIURNO</t>
  </si>
  <si>
    <t>Técnico em Nutrição</t>
  </si>
  <si>
    <t>Supervisor de Copa</t>
  </si>
  <si>
    <t>Auxiliar Cozinha Geral</t>
  </si>
  <si>
    <t>Cozinheiro Dietética</t>
  </si>
  <si>
    <t>Auxiliar de Cozinha Dietética</t>
  </si>
  <si>
    <t>Lactarista (copeira interna)</t>
  </si>
  <si>
    <t>Auxiliar de Serviços gerais</t>
  </si>
  <si>
    <t>Auxiliar Operacional</t>
  </si>
  <si>
    <t>Copeiras</t>
  </si>
  <si>
    <t>QUANTITATIVO MÍNIMO DE FUNCIONÁRIOS NOTURNO</t>
  </si>
  <si>
    <t>TOTAL</t>
  </si>
  <si>
    <t>Valor final das refeições</t>
  </si>
  <si>
    <t>Total de mão de obra</t>
  </si>
  <si>
    <t>Quantidade média total de refeições</t>
  </si>
  <si>
    <t>Valor unitário da refeição (R$)</t>
  </si>
  <si>
    <t>Percentual de mão de obra</t>
  </si>
  <si>
    <t>Valor do pessoal por refeição (R$)</t>
  </si>
  <si>
    <t>Percentual de recipientes e descartáveis</t>
  </si>
  <si>
    <t>Valor dos recipientes e descartáveis por refeição (R$)</t>
  </si>
  <si>
    <t>Percentual de produtos de higiene</t>
  </si>
  <si>
    <t>Valor dos produtos de higiene  por refeição (R$)</t>
  </si>
  <si>
    <t>Percentual de equipamentos/ infraestrutura</t>
  </si>
  <si>
    <t>Valor dos equipamentos/ infraestrutura por refeição (R$)</t>
  </si>
  <si>
    <t xml:space="preserve">Percentual de gás </t>
  </si>
  <si>
    <t>Valor de gás por refeição (R$)</t>
  </si>
  <si>
    <t>Percentual controles de segurança alimentar</t>
  </si>
  <si>
    <t>Valor dos controles de segurança alimentar por refeição (R$)</t>
  </si>
  <si>
    <t>Percentual de logística</t>
  </si>
  <si>
    <t>Valor de logística por refeição (R$)</t>
  </si>
  <si>
    <t>SEM TRANSPORTE</t>
  </si>
  <si>
    <t>COM TRANSPORTE</t>
  </si>
  <si>
    <t>Valor unitário médio do serviço com BDI (R$)</t>
  </si>
  <si>
    <t>BDI</t>
  </si>
  <si>
    <t>Soma de todos os insumos (R$</t>
  </si>
  <si>
    <t>Valor unitário do serviço com BDI (R$)</t>
  </si>
  <si>
    <t>Refeição</t>
  </si>
  <si>
    <t>Qtd</t>
  </si>
  <si>
    <t>Percentual</t>
  </si>
  <si>
    <t>Governo do Estado de Minas Gerais - Diretoria de Nutrição - SEI/GOVMG 19092958 - 04/09/2020 - Valor para modalidade C</t>
  </si>
  <si>
    <t>Caderno Alimentação de Presos - BEC/SP - Janeiro/2019 - Modalidade A (feita na Contratada transportada para Contratante)</t>
  </si>
  <si>
    <t>Média</t>
  </si>
  <si>
    <t>O percentual de logística refere-se a média dos percentuais das refeições utilizados nos outros Cadernos Técnicos de Alimentação.</t>
  </si>
  <si>
    <t>Despesas Diversas</t>
  </si>
  <si>
    <t>PERCENTUAIS</t>
  </si>
  <si>
    <t>Tipo de Refeição</t>
  </si>
  <si>
    <t>Rateio dos Custos Indiretos</t>
  </si>
  <si>
    <t>Custo de Matéria-prima alimentar</t>
  </si>
  <si>
    <t>Recicláveis individuais</t>
  </si>
  <si>
    <t>Recicláveis para preparo das refeições</t>
  </si>
  <si>
    <t>Mão de obra para preparo de refeições</t>
  </si>
  <si>
    <t>Produtos para higienização e limpeza</t>
  </si>
  <si>
    <t>Despesas com manutenção de instalações</t>
  </si>
  <si>
    <t>Despesa com controle integrado de pragas</t>
  </si>
  <si>
    <t>Análise microbiológica dos alimentos preparados</t>
  </si>
  <si>
    <t>Análise de potabilidade da água</t>
  </si>
  <si>
    <t>Análise de Swab – mãos</t>
  </si>
  <si>
    <t>Análise de Swab – utensílios</t>
  </si>
  <si>
    <t>Equipamentos</t>
  </si>
  <si>
    <t>Utensílios</t>
  </si>
  <si>
    <t>Despesas com gás</t>
  </si>
  <si>
    <t>CUSTO TOTAL</t>
  </si>
  <si>
    <t>Diferença</t>
  </si>
  <si>
    <t>Dieta geral/branda/pastosa/hipossódica
- DIETA FRACIONADA PARA PACIENTE
- DIETA FRACIONADA ANTI-INFLAMATÓRIA PARA PACIENTE
- DIETA FRACIONADA COM VALOR ENERGÉTICO REDUZIDO PARA PACIENTE
- DIETA DE INTRODUÇÃO ALIMENTAR PARA PACIENTE
- DIETA PADRONIZADA PARA ACOMPANHANTE
- DIETA FRACIONADA PARA ACOMPANHANTE
- REFEIÇÕES REFEITÓRIO PARA SERVIDORES</t>
  </si>
  <si>
    <t>Dieta Geral Adulto</t>
  </si>
  <si>
    <t>Dieta líquida
- DIETA LÍQUIDA PARA PACIENTE</t>
  </si>
  <si>
    <t>Dieta Líquida Adulto</t>
  </si>
  <si>
    <t>Fonte: Prestação de Serviços de Nutrição e Alimentação Hospitalar – Volume 08 (Versão 08: Março/2022 – Data-base: Junho/2021) da CadTerc – BEC/SP</t>
  </si>
</sst>
</file>

<file path=xl/styles.xml><?xml version="1.0" encoding="utf-8"?>
<styleSheet xmlns="http://schemas.openxmlformats.org/spreadsheetml/2006/main" xmlns:x14ac="http://schemas.microsoft.com/office/spreadsheetml/2009/9/ac" xmlns:mc="http://schemas.openxmlformats.org/markup-compatibility/2006">
  <numFmts count="12">
    <numFmt numFmtId="164" formatCode="_-&quot;R$&quot;\ * #,##0.00_-;\-&quot;R$&quot;\ * #,##0.00_-;_-&quot;R$&quot;\ * &quot;-&quot;??_-;_-@"/>
    <numFmt numFmtId="165" formatCode="_-&quot;R$&quot;\ * #,##0.00000_-;\-&quot;R$&quot;\ * #,##0.00000_-;_-&quot;R$&quot;\ * &quot;-&quot;??.000_-;_-@"/>
    <numFmt numFmtId="166" formatCode="&quot;R$&quot;\ #,##0.00;[Red]\-&quot;R$&quot;\ #,##0.00"/>
    <numFmt numFmtId="167" formatCode="_-&quot;R$&quot;\ * #,##0.0000_-;\-&quot;R$&quot;\ * #,##0.0000_-;_-&quot;R$&quot;\ * &quot;-&quot;??_-;_-@"/>
    <numFmt numFmtId="168" formatCode="0.0000"/>
    <numFmt numFmtId="169" formatCode="#,##0.0000"/>
    <numFmt numFmtId="170" formatCode="[$R$ -416]#,##0.00"/>
    <numFmt numFmtId="171" formatCode="0.0"/>
    <numFmt numFmtId="172" formatCode="_-* #,##0.00_-;\-* #,##0.00_-;_-* &quot;-&quot;??_-;_-@"/>
    <numFmt numFmtId="173" formatCode="0.00000"/>
    <numFmt numFmtId="174" formatCode="0.000%"/>
    <numFmt numFmtId="175" formatCode="0.0%"/>
  </numFmts>
  <fonts count="63">
    <font>
      <sz val="11.0"/>
      <color theme="1"/>
      <name val="Calibri"/>
      <scheme val="minor"/>
    </font>
    <font>
      <sz val="11.0"/>
      <color theme="1"/>
      <name val="Calibri"/>
    </font>
    <font>
      <b/>
      <sz val="21.0"/>
      <color theme="1"/>
      <name val="Calibri"/>
    </font>
    <font>
      <u/>
      <sz val="11.0"/>
      <color rgb="FF1155CC"/>
      <name val="Calibri"/>
    </font>
    <font>
      <b/>
      <sz val="9.0"/>
      <color rgb="FF000000"/>
      <name val="Open Sans"/>
    </font>
    <font>
      <b/>
      <sz val="11.0"/>
      <color rgb="FFF2F2F2"/>
      <name val="Calibri"/>
    </font>
    <font>
      <sz val="8.0"/>
      <color theme="1"/>
      <name val="Calibri"/>
    </font>
    <font/>
    <font>
      <u/>
      <sz val="8.0"/>
      <color theme="1"/>
      <name val="Calibri"/>
    </font>
    <font>
      <sz val="8.0"/>
      <color rgb="FF000000"/>
      <name val="Open Sans"/>
    </font>
    <font>
      <b/>
      <sz val="11.0"/>
      <color theme="0"/>
      <name val="Calibri"/>
    </font>
    <font>
      <u/>
      <sz val="11.0"/>
      <color theme="1"/>
      <name val="Calibri"/>
    </font>
    <font>
      <b/>
      <sz val="8.0"/>
      <color rgb="FF000000"/>
      <name val="Open Sans"/>
    </font>
    <font>
      <sz val="8.0"/>
      <color rgb="FF000000"/>
      <name val="Calibri"/>
    </font>
    <font>
      <u/>
      <sz val="8.0"/>
      <color rgb="FF000000"/>
      <name val="Calibri"/>
    </font>
    <font>
      <u/>
      <sz val="8.0"/>
      <color rgb="FF000000"/>
      <name val="Calibri"/>
    </font>
    <font>
      <sz val="11.0"/>
      <color rgb="FF000000"/>
      <name val="Calibri"/>
    </font>
    <font>
      <sz val="9.0"/>
      <color theme="1"/>
      <name val="Calibri"/>
    </font>
    <font>
      <sz val="11.0"/>
      <color rgb="FF1155CC"/>
      <name val="Calibri"/>
    </font>
    <font>
      <sz val="11.0"/>
      <color rgb="FF9C0006"/>
      <name val="Calibri"/>
    </font>
    <font>
      <b/>
      <sz val="8.0"/>
      <color theme="1"/>
      <name val="Open Sans"/>
    </font>
    <font>
      <u/>
      <sz val="8.0"/>
      <color rgb="FF1155CC"/>
      <name val="Calibri"/>
    </font>
    <font>
      <u/>
      <sz val="8.0"/>
      <color rgb="FF000000"/>
      <name val="Calibri"/>
    </font>
    <font>
      <sz val="10.0"/>
      <color theme="1"/>
      <name val="Open Sans"/>
    </font>
    <font>
      <b/>
      <sz val="20.0"/>
      <color theme="1"/>
      <name val="Open Sans"/>
    </font>
    <font>
      <b/>
      <sz val="10.0"/>
      <color rgb="FFF2F2F2"/>
      <name val="Open Sans"/>
    </font>
    <font>
      <b/>
      <sz val="10.0"/>
      <color theme="0"/>
      <name val="Open Sans"/>
    </font>
    <font>
      <b/>
      <sz val="8.0"/>
      <color rgb="FFFFFFFF"/>
      <name val="Open Sans"/>
    </font>
    <font>
      <color theme="1"/>
      <name val="Calibri"/>
      <scheme val="minor"/>
    </font>
    <font>
      <b/>
      <sz val="9.0"/>
      <color theme="1"/>
      <name val="Calibri"/>
    </font>
    <font>
      <b/>
      <sz val="9.0"/>
      <color rgb="FFFFFFFF"/>
      <name val="Open Sans"/>
    </font>
    <font>
      <b/>
      <sz val="9.0"/>
      <color theme="0"/>
      <name val="Open Sans"/>
    </font>
    <font>
      <b/>
      <sz val="9.0"/>
      <color theme="1"/>
      <name val="Open Sans"/>
    </font>
    <font>
      <sz val="9.0"/>
      <color rgb="FF000000"/>
      <name val="Open Sans"/>
    </font>
    <font>
      <sz val="8.0"/>
      <color theme="1"/>
      <name val="Open Sans"/>
    </font>
    <font>
      <sz val="10.0"/>
      <color rgb="FF000000"/>
      <name val="Open Sans"/>
    </font>
    <font>
      <sz val="10.0"/>
      <color rgb="FF000000"/>
      <name val="Arial"/>
    </font>
    <font>
      <b/>
      <sz val="10.0"/>
      <color theme="1"/>
      <name val="Open Sans"/>
    </font>
    <font>
      <b/>
      <sz val="10.0"/>
      <color rgb="FFFFFFFF"/>
      <name val="Open Sans"/>
    </font>
    <font>
      <sz val="10.0"/>
      <color rgb="FF231F20"/>
      <name val="Open Sans"/>
    </font>
    <font>
      <sz val="10.0"/>
      <color rgb="FFFF0000"/>
      <name val="Open Sans"/>
    </font>
    <font>
      <b/>
      <sz val="10.0"/>
      <color rgb="FFFF0000"/>
      <name val="Open Sans"/>
    </font>
    <font>
      <sz val="10.0"/>
      <color rgb="FF000000"/>
      <name val="&quot;Open Sans&quot;"/>
    </font>
    <font>
      <b/>
      <sz val="10.0"/>
      <color rgb="FFFFFFFF"/>
      <name val="&quot;Open Sans&quot;"/>
    </font>
    <font>
      <b/>
      <sz val="21.0"/>
      <color theme="0"/>
      <name val="Calibri"/>
    </font>
    <font>
      <b/>
      <sz val="11.0"/>
      <color theme="1"/>
      <name val="Calibri"/>
    </font>
    <font>
      <sz val="9.0"/>
      <color theme="1"/>
      <name val="Arial"/>
    </font>
    <font>
      <sz val="11.0"/>
      <color theme="0"/>
      <name val="Calibri"/>
    </font>
    <font>
      <sz val="8.0"/>
      <color theme="1"/>
      <name val="Calibri"/>
      <scheme val="minor"/>
    </font>
    <font>
      <sz val="10.0"/>
      <color rgb="FF000000"/>
      <name val="Calibri"/>
    </font>
    <font>
      <u/>
      <sz val="10.0"/>
      <color theme="10"/>
      <name val="Calibri"/>
    </font>
    <font>
      <sz val="9.0"/>
      <color theme="1"/>
      <name val="Open Sans"/>
    </font>
    <font>
      <sz val="7.0"/>
      <color rgb="FF000000"/>
      <name val="Open Sans"/>
    </font>
    <font>
      <b/>
      <sz val="8.0"/>
      <color theme="0"/>
      <name val="Open Sans"/>
    </font>
    <font>
      <b/>
      <sz val="8.0"/>
      <color rgb="FFFFFFFF"/>
      <name val="&quot;Open Sans&quot;"/>
    </font>
    <font>
      <b/>
      <sz val="8.0"/>
      <color rgb="FFFFFFFF"/>
      <name val="Arial"/>
    </font>
    <font>
      <sz val="8.0"/>
      <color theme="1"/>
      <name val="Arial"/>
    </font>
    <font>
      <sz val="8.0"/>
      <color rgb="FF000000"/>
      <name val="Arial"/>
    </font>
    <font>
      <sz val="5.0"/>
      <color theme="1"/>
      <name val="Calibri"/>
    </font>
    <font>
      <b/>
      <sz val="11.0"/>
      <color rgb="FFFFFFFF"/>
      <name val="Calibri"/>
    </font>
    <font>
      <b/>
      <sz val="10.0"/>
      <color theme="1"/>
      <name val="Arial"/>
    </font>
    <font>
      <sz val="11.0"/>
      <color rgb="FFFF0000"/>
      <name val="Calibri"/>
    </font>
    <font>
      <sz val="10.0"/>
      <color theme="1"/>
      <name val="Calibri"/>
    </font>
  </fonts>
  <fills count="21">
    <fill>
      <patternFill patternType="none"/>
    </fill>
    <fill>
      <patternFill patternType="lightGray"/>
    </fill>
    <fill>
      <patternFill patternType="solid">
        <fgColor rgb="FFB6D7A8"/>
        <bgColor rgb="FFB6D7A8"/>
      </patternFill>
    </fill>
    <fill>
      <patternFill patternType="solid">
        <fgColor rgb="FF002060"/>
        <bgColor rgb="FF002060"/>
      </patternFill>
    </fill>
    <fill>
      <patternFill patternType="solid">
        <fgColor rgb="FFF2F2F2"/>
        <bgColor rgb="FFF2F2F2"/>
      </patternFill>
    </fill>
    <fill>
      <patternFill patternType="solid">
        <fgColor rgb="FFDADADA"/>
        <bgColor rgb="FFDADADA"/>
      </patternFill>
    </fill>
    <fill>
      <patternFill patternType="solid">
        <fgColor rgb="FFFFE599"/>
        <bgColor rgb="FFFFE599"/>
      </patternFill>
    </fill>
    <fill>
      <patternFill patternType="solid">
        <fgColor theme="0"/>
        <bgColor theme="0"/>
      </patternFill>
    </fill>
    <fill>
      <patternFill patternType="solid">
        <fgColor rgb="FFFFC7CE"/>
        <bgColor rgb="FFFFC7CE"/>
      </patternFill>
    </fill>
    <fill>
      <patternFill patternType="solid">
        <fgColor rgb="FFFFFFFF"/>
        <bgColor rgb="FFFFFFFF"/>
      </patternFill>
    </fill>
    <fill>
      <patternFill patternType="solid">
        <fgColor rgb="FF4472C4"/>
        <bgColor rgb="FF4472C4"/>
      </patternFill>
    </fill>
    <fill>
      <patternFill patternType="solid">
        <fgColor theme="4"/>
        <bgColor theme="4"/>
      </patternFill>
    </fill>
    <fill>
      <patternFill patternType="solid">
        <fgColor rgb="FFE7E6E6"/>
        <bgColor rgb="FFE7E6E6"/>
      </patternFill>
    </fill>
    <fill>
      <patternFill patternType="solid">
        <fgColor rgb="FFD8D8D8"/>
        <bgColor rgb="FFD8D8D8"/>
      </patternFill>
    </fill>
    <fill>
      <patternFill patternType="solid">
        <fgColor rgb="FFBDD6EE"/>
        <bgColor rgb="FFBDD6EE"/>
      </patternFill>
    </fill>
    <fill>
      <patternFill patternType="solid">
        <fgColor rgb="FFFFE598"/>
        <bgColor rgb="FFFFE598"/>
      </patternFill>
    </fill>
    <fill>
      <patternFill patternType="solid">
        <fgColor rgb="FF9CC2E5"/>
        <bgColor rgb="FF9CC2E5"/>
      </patternFill>
    </fill>
    <fill>
      <patternFill patternType="solid">
        <fgColor rgb="FFF3F3F3"/>
        <bgColor rgb="FFF3F3F3"/>
      </patternFill>
    </fill>
    <fill>
      <patternFill patternType="solid">
        <fgColor rgb="FFFEF2CB"/>
        <bgColor rgb="FFFEF2CB"/>
      </patternFill>
    </fill>
    <fill>
      <patternFill patternType="solid">
        <fgColor theme="1"/>
        <bgColor theme="1"/>
      </patternFill>
    </fill>
    <fill>
      <patternFill patternType="solid">
        <fgColor rgb="FFE2EFD9"/>
        <bgColor rgb="FFE2EFD9"/>
      </patternFill>
    </fill>
  </fills>
  <borders count="35">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bottom style="thin">
        <color rgb="FF000000"/>
      </bottom>
    </border>
    <border>
      <left/>
      <right/>
      <top/>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ttom/>
    </border>
    <border>
      <left style="thin">
        <color rgb="FF000000"/>
      </left>
      <top/>
    </border>
    <border>
      <top/>
    </border>
    <border>
      <left style="thin">
        <color rgb="FF000000"/>
      </left>
    </border>
    <border>
      <left style="thin">
        <color rgb="FF000000"/>
      </left>
      <right/>
      <top style="thin">
        <color rgb="FF000000"/>
      </top>
      <bottom style="thin">
        <color rgb="FF000000"/>
      </bottom>
    </border>
    <border>
      <left style="thin">
        <color rgb="FF000000"/>
      </left>
      <top/>
      <bottom/>
    </border>
    <border>
      <top/>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style="thin">
        <color rgb="FF000000"/>
      </right>
      <top/>
      <bottom/>
    </border>
    <border>
      <left/>
      <top/>
    </border>
    <border>
      <right style="thin">
        <color rgb="FF000000"/>
      </right>
      <top/>
    </border>
    <border>
      <left/>
      <right style="thin">
        <color rgb="FF000000"/>
      </right>
      <top style="thin">
        <color rgb="FF000000"/>
      </top>
      <bottom/>
    </border>
    <border>
      <left/>
      <right style="thin">
        <color rgb="FF000000"/>
      </right>
      <top/>
      <bottom/>
    </border>
    <border>
      <left/>
      <right style="thin">
        <color rgb="FF000000"/>
      </right>
    </border>
    <border>
      <left/>
      <right/>
      <top/>
    </border>
    <border>
      <left/>
      <right/>
      <top style="thin">
        <color rgb="FF000000"/>
      </top>
    </border>
    <border>
      <top style="thin">
        <color rgb="FF000000"/>
      </top>
    </border>
    <border>
      <right style="thin">
        <color rgb="FF000000"/>
      </right>
    </border>
    <border>
      <left style="thin">
        <color rgb="FF000000"/>
      </left>
      <bottom style="thin">
        <color rgb="FF000000"/>
      </bottom>
    </border>
  </borders>
  <cellStyleXfs count="1">
    <xf borderId="0" fillId="0" fontId="0" numFmtId="0" applyAlignment="1" applyFont="1"/>
  </cellStyleXfs>
  <cellXfs count="361">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1" numFmtId="0" xfId="0" applyAlignment="1" applyFont="1">
      <alignment horizontal="center" readingOrder="0" shrinkToFit="0" vertical="center" wrapText="1"/>
    </xf>
    <xf borderId="0" fillId="0" fontId="2" numFmtId="0" xfId="0" applyAlignment="1" applyFont="1">
      <alignment horizontal="left" vertical="center"/>
    </xf>
    <xf borderId="0" fillId="0" fontId="3" numFmtId="0" xfId="0" applyAlignment="1" applyFont="1">
      <alignment horizontal="center" readingOrder="0" shrinkToFit="0" vertical="center" wrapText="1"/>
    </xf>
    <xf borderId="1" fillId="2" fontId="4" numFmtId="0" xfId="0" applyAlignment="1" applyBorder="1" applyFill="1" applyFont="1">
      <alignment horizontal="center" shrinkToFit="0" vertical="center" wrapText="1"/>
    </xf>
    <xf borderId="1" fillId="3" fontId="5" numFmtId="0" xfId="0" applyAlignment="1" applyBorder="1" applyFill="1" applyFont="1">
      <alignment horizontal="center" shrinkToFit="0" vertical="center" wrapText="1"/>
    </xf>
    <xf borderId="2" fillId="3" fontId="5" numFmtId="0" xfId="0" applyAlignment="1" applyBorder="1" applyFont="1">
      <alignment horizontal="center" shrinkToFit="0" vertical="center" wrapText="1"/>
    </xf>
    <xf borderId="1" fillId="0" fontId="6" numFmtId="0" xfId="0" applyAlignment="1" applyBorder="1" applyFont="1">
      <alignment horizontal="center" readingOrder="0" shrinkToFit="0" vertical="center" wrapText="1"/>
    </xf>
    <xf borderId="1" fillId="0" fontId="6" numFmtId="0" xfId="0" applyAlignment="1" applyBorder="1" applyFont="1">
      <alignment horizontal="center" shrinkToFit="0" vertical="center" wrapText="1"/>
    </xf>
    <xf borderId="1" fillId="0" fontId="1" numFmtId="0" xfId="0" applyAlignment="1" applyBorder="1" applyFont="1">
      <alignment horizontal="center" shrinkToFit="0" vertical="center" wrapText="1"/>
    </xf>
    <xf borderId="3" fillId="0" fontId="7" numFmtId="0" xfId="0" applyBorder="1" applyFont="1"/>
    <xf borderId="1" fillId="0" fontId="8" numFmtId="0" xfId="0" applyAlignment="1" applyBorder="1" applyFont="1">
      <alignment horizontal="center" readingOrder="0" shrinkToFit="0" vertical="center" wrapText="1"/>
    </xf>
    <xf borderId="1" fillId="4" fontId="9" numFmtId="0" xfId="0" applyAlignment="1" applyBorder="1" applyFill="1" applyFont="1">
      <alignment shrinkToFit="0" vertical="center" wrapText="1"/>
    </xf>
    <xf borderId="1" fillId="0" fontId="6" numFmtId="164" xfId="0" applyAlignment="1" applyBorder="1" applyFont="1" applyNumberFormat="1">
      <alignment horizontal="center" readingOrder="0" shrinkToFit="0" vertical="center" wrapText="1"/>
    </xf>
    <xf borderId="1" fillId="0" fontId="6" numFmtId="164" xfId="0" applyAlignment="1" applyBorder="1" applyFont="1" applyNumberFormat="1">
      <alignment horizontal="center" shrinkToFit="0" vertical="center" wrapText="1"/>
    </xf>
    <xf borderId="1" fillId="0" fontId="1" numFmtId="164" xfId="0" applyAlignment="1" applyBorder="1" applyFont="1" applyNumberFormat="1">
      <alignment horizontal="center" shrinkToFit="0" vertical="center" wrapText="1"/>
    </xf>
    <xf borderId="1" fillId="5" fontId="1" numFmtId="164" xfId="0" applyAlignment="1" applyBorder="1" applyFill="1" applyFont="1" applyNumberFormat="1">
      <alignment horizontal="center" shrinkToFit="0" vertical="center" wrapText="1"/>
    </xf>
    <xf borderId="1" fillId="3" fontId="10" numFmtId="0" xfId="0" applyAlignment="1" applyBorder="1" applyFont="1">
      <alignment horizontal="center" shrinkToFit="0" vertical="center" wrapText="1"/>
    </xf>
    <xf borderId="1" fillId="0" fontId="11" numFmtId="0" xfId="0" applyAlignment="1" applyBorder="1" applyFont="1">
      <alignment horizontal="center" readingOrder="0" shrinkToFit="0" vertical="center" wrapText="1"/>
    </xf>
    <xf borderId="1" fillId="0" fontId="1" numFmtId="164" xfId="0" applyAlignment="1" applyBorder="1" applyFont="1" applyNumberFormat="1">
      <alignment horizontal="center" readingOrder="0" shrinkToFit="0" vertical="center" wrapText="1"/>
    </xf>
    <xf borderId="1" fillId="6" fontId="4" numFmtId="0" xfId="0" applyAlignment="1" applyBorder="1" applyFill="1" applyFont="1">
      <alignment horizontal="center" shrinkToFit="0" vertical="center" wrapText="1"/>
    </xf>
    <xf borderId="1" fillId="7" fontId="6" numFmtId="164" xfId="0" applyAlignment="1" applyBorder="1" applyFill="1" applyFont="1" applyNumberFormat="1">
      <alignment horizontal="center" readingOrder="0" shrinkToFit="0" vertical="center" wrapText="1"/>
    </xf>
    <xf borderId="1" fillId="7" fontId="6" numFmtId="164" xfId="0" applyAlignment="1" applyBorder="1" applyFont="1" applyNumberFormat="1">
      <alignment horizontal="center" shrinkToFit="0" vertical="center" wrapText="1"/>
    </xf>
    <xf borderId="1" fillId="2" fontId="12" numFmtId="0" xfId="0" applyAlignment="1" applyBorder="1" applyFont="1">
      <alignment horizontal="center" shrinkToFit="0" vertical="center" wrapText="1"/>
    </xf>
    <xf borderId="1" fillId="0" fontId="13" numFmtId="0" xfId="0" applyAlignment="1" applyBorder="1" applyFont="1">
      <alignment horizontal="center" readingOrder="0" shrinkToFit="0" vertical="center" wrapText="1"/>
    </xf>
    <xf borderId="1" fillId="0" fontId="14" numFmtId="0" xfId="0" applyAlignment="1" applyBorder="1" applyFont="1">
      <alignment horizontal="center" readingOrder="0" shrinkToFit="0" vertical="center" wrapText="1"/>
    </xf>
    <xf borderId="1" fillId="0" fontId="15" numFmtId="0" xfId="0" applyAlignment="1" applyBorder="1" applyFont="1">
      <alignment horizontal="center" readingOrder="0" shrinkToFit="0" vertical="center" wrapText="1"/>
    </xf>
    <xf borderId="4" fillId="0" fontId="16" numFmtId="165" xfId="0" applyAlignment="1" applyBorder="1" applyFont="1" applyNumberFormat="1">
      <alignment horizontal="center" readingOrder="0" shrinkToFit="0" vertical="center" wrapText="1"/>
    </xf>
    <xf borderId="5" fillId="0" fontId="16" numFmtId="165" xfId="0" applyAlignment="1" applyBorder="1" applyFont="1" applyNumberFormat="1">
      <alignment horizontal="center" readingOrder="0" shrinkToFit="0" vertical="center" wrapText="1"/>
    </xf>
    <xf borderId="1" fillId="0" fontId="1" numFmtId="165" xfId="0" applyAlignment="1" applyBorder="1" applyFont="1" applyNumberFormat="1">
      <alignment horizontal="center" readingOrder="0" shrinkToFit="0" vertical="center" wrapText="1"/>
    </xf>
    <xf borderId="1" fillId="0" fontId="1" numFmtId="165" xfId="0" applyAlignment="1" applyBorder="1" applyFont="1" applyNumberFormat="1">
      <alignment horizontal="center" shrinkToFit="0" vertical="center" wrapText="1"/>
    </xf>
    <xf borderId="0" fillId="0" fontId="16" numFmtId="0" xfId="0" applyAlignment="1" applyFont="1">
      <alignment horizontal="center" shrinkToFit="0" vertical="center" wrapText="1"/>
    </xf>
    <xf borderId="1" fillId="0" fontId="16" numFmtId="165" xfId="0" applyAlignment="1" applyBorder="1" applyFont="1" applyNumberFormat="1">
      <alignment horizontal="center" readingOrder="0" shrinkToFit="0" vertical="center" wrapText="1"/>
    </xf>
    <xf borderId="1" fillId="0" fontId="17" numFmtId="0" xfId="0" applyAlignment="1" applyBorder="1" applyFont="1">
      <alignment horizontal="center" shrinkToFit="0" vertical="center" wrapText="1"/>
    </xf>
    <xf borderId="1" fillId="0" fontId="18" numFmtId="0" xfId="0" applyAlignment="1" applyBorder="1" applyFont="1">
      <alignment horizontal="center" shrinkToFit="0" vertical="center" wrapText="1"/>
    </xf>
    <xf borderId="1" fillId="0" fontId="1" numFmtId="0" xfId="0" applyAlignment="1" applyBorder="1" applyFont="1">
      <alignment horizontal="center" shrinkToFit="0" wrapText="1"/>
    </xf>
    <xf borderId="0" fillId="0" fontId="13" numFmtId="0" xfId="0" applyAlignment="1" applyFont="1">
      <alignment horizontal="center" readingOrder="0" shrinkToFit="0" vertical="center" wrapText="1"/>
    </xf>
    <xf borderId="1" fillId="0" fontId="13" numFmtId="0" xfId="0" applyAlignment="1" applyBorder="1" applyFont="1">
      <alignment horizontal="center" readingOrder="0" shrinkToFit="0" vertical="center" wrapText="1"/>
    </xf>
    <xf borderId="1" fillId="2" fontId="12" numFmtId="3" xfId="0" applyAlignment="1" applyBorder="1" applyFont="1" applyNumberFormat="1">
      <alignment horizontal="center" shrinkToFit="0" vertical="center" wrapText="1"/>
    </xf>
    <xf borderId="5" fillId="0" fontId="16" numFmtId="165" xfId="0" applyAlignment="1" applyBorder="1" applyFont="1" applyNumberFormat="1">
      <alignment horizontal="center" shrinkToFit="0" vertical="center" wrapText="1"/>
    </xf>
    <xf borderId="1" fillId="6" fontId="12" numFmtId="3" xfId="0" applyAlignment="1" applyBorder="1" applyFont="1" applyNumberFormat="1">
      <alignment horizontal="center" shrinkToFit="0" vertical="center" wrapText="1"/>
    </xf>
    <xf borderId="1" fillId="0" fontId="6" numFmtId="0" xfId="0" applyAlignment="1" applyBorder="1" applyFont="1">
      <alignment horizontal="center" shrinkToFit="0" wrapText="1"/>
    </xf>
    <xf borderId="1" fillId="8" fontId="19" numFmtId="164" xfId="0" applyAlignment="1" applyBorder="1" applyFill="1" applyFont="1" applyNumberFormat="1">
      <alignment horizontal="center" shrinkToFit="0" wrapText="1"/>
    </xf>
    <xf borderId="6" fillId="8" fontId="19" numFmtId="164" xfId="0" applyAlignment="1" applyBorder="1" applyFont="1" applyNumberFormat="1">
      <alignment horizontal="center" shrinkToFit="0" wrapText="1"/>
    </xf>
    <xf borderId="7" fillId="0" fontId="1" numFmtId="164" xfId="0" applyAlignment="1" applyBorder="1" applyFont="1" applyNumberFormat="1">
      <alignment horizontal="center" shrinkToFit="0" wrapText="1"/>
    </xf>
    <xf borderId="1" fillId="0" fontId="1" numFmtId="0" xfId="0" applyAlignment="1" applyBorder="1" applyFont="1">
      <alignment horizontal="center" readingOrder="0" shrinkToFit="0" vertical="center" wrapText="1"/>
    </xf>
    <xf borderId="1" fillId="2" fontId="20" numFmtId="0" xfId="0" applyAlignment="1" applyBorder="1" applyFont="1">
      <alignment horizontal="center" shrinkToFit="0" vertical="center" wrapText="1"/>
    </xf>
    <xf borderId="0" fillId="4" fontId="12" numFmtId="0" xfId="0" applyAlignment="1" applyFont="1">
      <alignment horizontal="center" shrinkToFit="0" vertical="center" wrapText="1"/>
    </xf>
    <xf borderId="1" fillId="2" fontId="20" numFmtId="3" xfId="0" applyAlignment="1" applyBorder="1" applyFont="1" applyNumberFormat="1">
      <alignment horizontal="center" shrinkToFit="0" vertical="center" wrapText="1"/>
    </xf>
    <xf borderId="1" fillId="0" fontId="21" numFmtId="0" xfId="0" applyAlignment="1" applyBorder="1" applyFont="1">
      <alignment horizontal="center" readingOrder="0" shrinkToFit="0" vertical="center" wrapText="1"/>
    </xf>
    <xf borderId="7" fillId="0" fontId="13" numFmtId="0" xfId="0" applyAlignment="1" applyBorder="1" applyFont="1">
      <alignment horizontal="center" readingOrder="0" shrinkToFit="0" vertical="center" wrapText="1"/>
    </xf>
    <xf borderId="5" fillId="0" fontId="22" numFmtId="0" xfId="0" applyAlignment="1" applyBorder="1" applyFont="1">
      <alignment horizontal="center" readingOrder="0" shrinkToFit="0" vertical="center" wrapText="1"/>
    </xf>
    <xf borderId="1" fillId="0" fontId="13" numFmtId="0" xfId="0" applyAlignment="1" applyBorder="1" applyFont="1">
      <alignment horizontal="center" readingOrder="0" shrinkToFit="0" wrapText="1"/>
    </xf>
    <xf borderId="1" fillId="4" fontId="9" numFmtId="0" xfId="0" applyAlignment="1" applyBorder="1" applyFont="1">
      <alignment horizontal="left" shrinkToFit="0" vertical="center" wrapText="1"/>
    </xf>
    <xf borderId="8" fillId="3" fontId="5" numFmtId="0" xfId="0" applyAlignment="1" applyBorder="1" applyFont="1">
      <alignment horizontal="center" shrinkToFit="0" vertical="center" wrapText="1"/>
    </xf>
    <xf borderId="9" fillId="9" fontId="5" numFmtId="0" xfId="0" applyAlignment="1" applyBorder="1" applyFill="1" applyFont="1">
      <alignment horizontal="center" shrinkToFit="0" vertical="center" wrapText="1"/>
    </xf>
    <xf borderId="0" fillId="0" fontId="1" numFmtId="164" xfId="0" applyAlignment="1" applyFont="1" applyNumberFormat="1">
      <alignment horizontal="center" shrinkToFit="0" vertical="center" wrapText="1"/>
    </xf>
    <xf borderId="0" fillId="0" fontId="23" numFmtId="0" xfId="0" applyAlignment="1" applyFont="1">
      <alignment horizontal="center" shrinkToFit="0" vertical="center" wrapText="1"/>
    </xf>
    <xf borderId="0" fillId="0" fontId="24" numFmtId="0" xfId="0" applyAlignment="1" applyFont="1">
      <alignment horizontal="left" readingOrder="0" vertical="center"/>
    </xf>
    <xf borderId="0" fillId="0" fontId="6" numFmtId="166" xfId="0" applyAlignment="1" applyFont="1" applyNumberFormat="1">
      <alignment horizontal="center" shrinkToFit="0" vertical="center" wrapText="1"/>
    </xf>
    <xf borderId="0" fillId="0" fontId="6" numFmtId="0" xfId="0" applyAlignment="1" applyFont="1">
      <alignment horizontal="center" shrinkToFit="0" vertical="center" wrapText="1"/>
    </xf>
    <xf borderId="1" fillId="2" fontId="23" numFmtId="0" xfId="0" applyAlignment="1" applyBorder="1" applyFont="1">
      <alignment horizontal="center" shrinkToFit="0" vertical="center" wrapText="1"/>
    </xf>
    <xf borderId="1" fillId="3" fontId="25" numFmtId="0" xfId="0" applyAlignment="1" applyBorder="1" applyFont="1">
      <alignment horizontal="center" shrinkToFit="0" vertical="center" wrapText="1"/>
    </xf>
    <xf borderId="1" fillId="0" fontId="6" numFmtId="3" xfId="0" applyAlignment="1" applyBorder="1" applyFont="1" applyNumberFormat="1">
      <alignment horizontal="center" shrinkToFit="0" vertical="center" wrapText="1"/>
    </xf>
    <xf borderId="4" fillId="0" fontId="7" numFmtId="0" xfId="0" applyBorder="1" applyFont="1"/>
    <xf borderId="1" fillId="4" fontId="23" numFmtId="0" xfId="0" applyAlignment="1" applyBorder="1" applyFont="1">
      <alignment horizontal="center" shrinkToFit="0" vertical="center" wrapText="1"/>
    </xf>
    <xf borderId="1" fillId="0" fontId="6" numFmtId="165" xfId="0" applyAlignment="1" applyBorder="1" applyFont="1" applyNumberFormat="1">
      <alignment horizontal="center" readingOrder="0" shrinkToFit="0" vertical="center" wrapText="1"/>
    </xf>
    <xf borderId="1" fillId="5" fontId="1" numFmtId="167" xfId="0" applyAlignment="1" applyBorder="1" applyFont="1" applyNumberFormat="1">
      <alignment horizontal="center" shrinkToFit="0" vertical="center" wrapText="1"/>
    </xf>
    <xf borderId="1" fillId="0" fontId="1" numFmtId="167" xfId="0" applyAlignment="1" applyBorder="1" applyFont="1" applyNumberFormat="1">
      <alignment horizontal="center" shrinkToFit="0" vertical="center" wrapText="1"/>
    </xf>
    <xf borderId="1" fillId="3" fontId="26" numFmtId="0" xfId="0" applyAlignment="1" applyBorder="1" applyFont="1">
      <alignment horizontal="center" shrinkToFit="0" vertical="center" wrapText="1"/>
    </xf>
    <xf borderId="0" fillId="0" fontId="1" numFmtId="167" xfId="0" applyAlignment="1" applyFont="1" applyNumberFormat="1">
      <alignment horizontal="center" shrinkToFit="0" vertical="center" wrapText="1"/>
    </xf>
    <xf borderId="4" fillId="0" fontId="13" numFmtId="0" xfId="0" applyAlignment="1" applyBorder="1" applyFont="1">
      <alignment horizontal="center"/>
    </xf>
    <xf borderId="1" fillId="2" fontId="23" numFmtId="0" xfId="0" applyAlignment="1" applyBorder="1" applyFont="1">
      <alignment horizontal="center" readingOrder="0" shrinkToFit="0" vertical="center" wrapText="1"/>
    </xf>
    <xf borderId="1" fillId="4" fontId="23" numFmtId="0" xfId="0" applyAlignment="1" applyBorder="1" applyFont="1">
      <alignment horizontal="center" readingOrder="0" shrinkToFit="0" vertical="center" wrapText="1"/>
    </xf>
    <xf borderId="1" fillId="6" fontId="23" numFmtId="0" xfId="0" applyAlignment="1" applyBorder="1" applyFont="1">
      <alignment horizontal="center" readingOrder="0" shrinkToFit="0" vertical="center" wrapText="1"/>
    </xf>
    <xf borderId="1" fillId="6" fontId="23" numFmtId="0" xfId="0" applyAlignment="1" applyBorder="1" applyFont="1">
      <alignment horizontal="center" shrinkToFit="0" vertical="center" wrapText="1"/>
    </xf>
    <xf borderId="0" fillId="0" fontId="24" numFmtId="0" xfId="0" applyAlignment="1" applyFont="1">
      <alignment horizontal="left" vertical="center"/>
    </xf>
    <xf borderId="4" fillId="0" fontId="16" numFmtId="164" xfId="0" applyAlignment="1" applyBorder="1" applyFont="1" applyNumberFormat="1">
      <alignment horizontal="center"/>
    </xf>
    <xf borderId="0" fillId="0" fontId="1" numFmtId="0" xfId="0" applyAlignment="1" applyFont="1">
      <alignment horizontal="center"/>
    </xf>
    <xf borderId="1" fillId="10" fontId="27" numFmtId="0" xfId="0" applyAlignment="1" applyBorder="1" applyFill="1" applyFont="1">
      <alignment horizontal="center" readingOrder="0" shrinkToFit="0" vertical="center" wrapText="1"/>
    </xf>
    <xf borderId="1" fillId="10" fontId="27" numFmtId="0" xfId="0" applyAlignment="1" applyBorder="1" applyFont="1">
      <alignment horizontal="center" shrinkToFit="0" vertical="center" wrapText="1"/>
    </xf>
    <xf borderId="1" fillId="10" fontId="27" numFmtId="3" xfId="0" applyAlignment="1" applyBorder="1" applyFont="1" applyNumberFormat="1">
      <alignment horizontal="center" readingOrder="0" shrinkToFit="0" vertical="center" wrapText="1"/>
    </xf>
    <xf borderId="1" fillId="10" fontId="27" numFmtId="3" xfId="0" applyAlignment="1" applyBorder="1" applyFont="1" applyNumberFormat="1">
      <alignment horizontal="center" shrinkToFit="0" vertical="center" wrapText="1"/>
    </xf>
    <xf borderId="1" fillId="4" fontId="9" numFmtId="0" xfId="0" applyAlignment="1" applyBorder="1" applyFont="1">
      <alignment horizontal="center" shrinkToFit="0" vertical="center" wrapText="1"/>
    </xf>
    <xf borderId="1" fillId="4" fontId="9" numFmtId="168" xfId="0" applyAlignment="1" applyBorder="1" applyFont="1" applyNumberFormat="1">
      <alignment horizontal="center" shrinkToFit="0" vertical="center" wrapText="1"/>
    </xf>
    <xf borderId="1" fillId="4" fontId="9" numFmtId="3" xfId="0" applyAlignment="1" applyBorder="1" applyFont="1" applyNumberFormat="1">
      <alignment horizontal="center" readingOrder="0" shrinkToFit="0" vertical="center" wrapText="1"/>
    </xf>
    <xf borderId="1" fillId="4" fontId="9" numFmtId="4" xfId="0" applyAlignment="1" applyBorder="1" applyFont="1" applyNumberFormat="1">
      <alignment horizontal="center" shrinkToFit="0" vertical="center" wrapText="1"/>
    </xf>
    <xf borderId="1" fillId="4" fontId="9" numFmtId="3" xfId="0" applyAlignment="1" applyBorder="1" applyFont="1" applyNumberFormat="1">
      <alignment horizontal="center" shrinkToFit="0" vertical="center" wrapText="1"/>
    </xf>
    <xf borderId="1" fillId="4" fontId="9" numFmtId="0" xfId="0" applyAlignment="1" applyBorder="1" applyFont="1">
      <alignment horizontal="left" readingOrder="0" shrinkToFit="0" vertical="center" wrapText="1"/>
    </xf>
    <xf borderId="1" fillId="4" fontId="9" numFmtId="0" xfId="0" applyAlignment="1" applyBorder="1" applyFont="1">
      <alignment horizontal="center" readingOrder="0" shrinkToFit="0" vertical="center" wrapText="1"/>
    </xf>
    <xf borderId="10" fillId="4" fontId="12" numFmtId="3" xfId="0" applyAlignment="1" applyBorder="1" applyFont="1" applyNumberFormat="1">
      <alignment horizontal="center" shrinkToFit="0" vertical="center" wrapText="1"/>
    </xf>
    <xf borderId="11" fillId="0" fontId="7" numFmtId="0" xfId="0" applyBorder="1" applyFont="1"/>
    <xf borderId="7" fillId="0" fontId="7" numFmtId="0" xfId="0" applyBorder="1" applyFont="1"/>
    <xf borderId="1" fillId="4" fontId="12" numFmtId="3" xfId="0" applyAlignment="1" applyBorder="1" applyFont="1" applyNumberFormat="1">
      <alignment horizontal="center" shrinkToFit="0" vertical="center" wrapText="1"/>
    </xf>
    <xf borderId="1" fillId="4" fontId="12" numFmtId="4" xfId="0" applyAlignment="1" applyBorder="1" applyFont="1" applyNumberFormat="1">
      <alignment horizontal="center" shrinkToFit="0" vertical="center" wrapText="1"/>
    </xf>
    <xf borderId="0" fillId="0" fontId="28" numFmtId="4" xfId="0" applyAlignment="1" applyFont="1" applyNumberFormat="1">
      <alignment readingOrder="0"/>
    </xf>
    <xf borderId="0" fillId="0" fontId="1" numFmtId="0" xfId="0" applyAlignment="1" applyFont="1">
      <alignment horizontal="center" vertical="center"/>
    </xf>
    <xf borderId="1" fillId="4" fontId="9" numFmtId="0" xfId="0" applyAlignment="1" applyBorder="1" applyFont="1">
      <alignment readingOrder="0" shrinkToFit="0" vertical="center" wrapText="1"/>
    </xf>
    <xf borderId="0" fillId="0" fontId="2" numFmtId="0" xfId="0" applyAlignment="1" applyFont="1">
      <alignment horizontal="left" readingOrder="0" vertical="center"/>
    </xf>
    <xf borderId="0" fillId="0" fontId="1" numFmtId="0" xfId="0" applyAlignment="1" applyFont="1">
      <alignment horizontal="left"/>
    </xf>
    <xf borderId="0" fillId="0" fontId="2" numFmtId="0" xfId="0" applyAlignment="1" applyFont="1">
      <alignment horizontal="left"/>
    </xf>
    <xf borderId="0" fillId="0" fontId="29" numFmtId="0" xfId="0" applyAlignment="1" applyFont="1">
      <alignment horizontal="left"/>
    </xf>
    <xf borderId="12" fillId="11" fontId="30" numFmtId="3" xfId="0" applyAlignment="1" applyBorder="1" applyFill="1" applyFont="1" applyNumberFormat="1">
      <alignment horizontal="center" readingOrder="0" shrinkToFit="0" vertical="center" wrapText="1"/>
    </xf>
    <xf borderId="13" fillId="0" fontId="7" numFmtId="0" xfId="0" applyBorder="1" applyFont="1"/>
    <xf borderId="2" fillId="11" fontId="31" numFmtId="0" xfId="0" applyAlignment="1" applyBorder="1" applyFont="1">
      <alignment horizontal="center" shrinkToFit="0" vertical="center" wrapText="1"/>
    </xf>
    <xf borderId="2" fillId="4" fontId="32" numFmtId="0" xfId="0" applyAlignment="1" applyBorder="1" applyFont="1">
      <alignment horizontal="center" readingOrder="0" shrinkToFit="0" vertical="center" wrapText="1"/>
    </xf>
    <xf borderId="1" fillId="12" fontId="4" numFmtId="0" xfId="0" applyAlignment="1" applyBorder="1" applyFill="1" applyFont="1">
      <alignment horizontal="left" shrinkToFit="0" vertical="center" wrapText="1"/>
    </xf>
    <xf borderId="1" fillId="12" fontId="4" numFmtId="2" xfId="0" applyAlignment="1" applyBorder="1" applyFont="1" applyNumberFormat="1">
      <alignment horizontal="center" shrinkToFit="0" vertical="center" wrapText="1"/>
    </xf>
    <xf borderId="1" fillId="12" fontId="33" numFmtId="3" xfId="0" applyAlignment="1" applyBorder="1" applyFont="1" applyNumberFormat="1">
      <alignment horizontal="center" shrinkToFit="0" vertical="center" wrapText="1"/>
    </xf>
    <xf borderId="2" fillId="13" fontId="32" numFmtId="0" xfId="0" applyAlignment="1" applyBorder="1" applyFill="1" applyFont="1">
      <alignment horizontal="center" readingOrder="0" shrinkToFit="0" vertical="center" wrapText="1"/>
    </xf>
    <xf borderId="1" fillId="12" fontId="4" numFmtId="0" xfId="0" applyAlignment="1" applyBorder="1" applyFont="1">
      <alignment horizontal="left" readingOrder="0" shrinkToFit="0" vertical="center" wrapText="1"/>
    </xf>
    <xf borderId="1" fillId="12" fontId="4" numFmtId="3" xfId="0" applyAlignment="1" applyBorder="1" applyFont="1" applyNumberFormat="1">
      <alignment horizontal="center" shrinkToFit="0" vertical="center" wrapText="1"/>
    </xf>
    <xf borderId="10" fillId="12" fontId="4" numFmtId="0" xfId="0" applyAlignment="1" applyBorder="1" applyFont="1">
      <alignment horizontal="center" readingOrder="0" shrinkToFit="0" vertical="center" wrapText="1"/>
    </xf>
    <xf borderId="0" fillId="0" fontId="6" numFmtId="0" xfId="0" applyFont="1"/>
    <xf borderId="0" fillId="0" fontId="1" numFmtId="0" xfId="0" applyAlignment="1" applyFont="1">
      <alignment shrinkToFit="0" vertical="center" wrapText="1"/>
    </xf>
    <xf borderId="0" fillId="0" fontId="1" numFmtId="3" xfId="0" applyAlignment="1" applyFont="1" applyNumberFormat="1">
      <alignment horizontal="center" vertical="center"/>
    </xf>
    <xf borderId="0" fillId="0" fontId="1" numFmtId="0" xfId="0" applyAlignment="1" applyFont="1">
      <alignment vertical="center"/>
    </xf>
    <xf borderId="0" fillId="0" fontId="1" numFmtId="0" xfId="0" applyAlignment="1" applyFont="1">
      <alignment horizontal="left" vertical="center"/>
    </xf>
    <xf borderId="2" fillId="4" fontId="34" numFmtId="0" xfId="0" applyAlignment="1" applyBorder="1" applyFont="1">
      <alignment horizontal="center" shrinkToFit="0" vertical="center" wrapText="1"/>
    </xf>
    <xf borderId="1" fillId="4" fontId="34" numFmtId="0" xfId="0" applyAlignment="1" applyBorder="1" applyFont="1">
      <alignment horizontal="center" readingOrder="0" shrinkToFit="0" vertical="center" wrapText="1"/>
    </xf>
    <xf borderId="2" fillId="4" fontId="34" numFmtId="0" xfId="0" applyAlignment="1" applyBorder="1" applyFont="1">
      <alignment horizontal="center" readingOrder="0" shrinkToFit="0" vertical="center" wrapText="1"/>
    </xf>
    <xf borderId="1" fillId="4" fontId="9" numFmtId="169" xfId="0" applyAlignment="1" applyBorder="1" applyFont="1" applyNumberFormat="1">
      <alignment horizontal="center" readingOrder="0" shrinkToFit="0" vertical="center" wrapText="1"/>
    </xf>
    <xf borderId="12" fillId="11" fontId="27" numFmtId="3" xfId="0" applyAlignment="1" applyBorder="1" applyFont="1" applyNumberFormat="1">
      <alignment horizontal="center" readingOrder="0" shrinkToFit="0" vertical="center" wrapText="1"/>
    </xf>
    <xf borderId="1" fillId="4" fontId="9" numFmtId="2" xfId="0" applyAlignment="1" applyBorder="1" applyFont="1" applyNumberFormat="1">
      <alignment horizontal="center" shrinkToFit="0" vertical="center" wrapText="1"/>
    </xf>
    <xf borderId="10" fillId="4" fontId="12" numFmtId="0" xfId="0" applyAlignment="1" applyBorder="1" applyFont="1">
      <alignment horizontal="center" readingOrder="0" shrinkToFit="0" vertical="center" wrapText="1"/>
    </xf>
    <xf borderId="1" fillId="12" fontId="12" numFmtId="4" xfId="0" applyAlignment="1" applyBorder="1" applyFont="1" applyNumberFormat="1">
      <alignment horizontal="center" shrinkToFit="0" vertical="center" wrapText="1"/>
    </xf>
    <xf borderId="0" fillId="0" fontId="23" numFmtId="0" xfId="0" applyAlignment="1" applyFont="1">
      <alignment horizontal="center" readingOrder="0" shrinkToFit="0" vertical="center" wrapText="1"/>
    </xf>
    <xf borderId="1" fillId="14" fontId="1" numFmtId="168" xfId="0" applyAlignment="1" applyBorder="1" applyFill="1" applyFont="1" applyNumberFormat="1">
      <alignment horizontal="center" shrinkToFit="0" vertical="center" wrapText="1"/>
    </xf>
    <xf borderId="9" fillId="15" fontId="1" numFmtId="0" xfId="0" applyAlignment="1" applyBorder="1" applyFill="1" applyFont="1">
      <alignment horizontal="center" shrinkToFit="0" vertical="center" wrapText="1"/>
    </xf>
    <xf borderId="1" fillId="0" fontId="6" numFmtId="2" xfId="0" applyAlignment="1" applyBorder="1" applyFont="1" applyNumberFormat="1">
      <alignment horizontal="center" shrinkToFit="0" vertical="center" wrapText="1"/>
    </xf>
    <xf borderId="1" fillId="14" fontId="1" numFmtId="167" xfId="0" applyAlignment="1" applyBorder="1" applyFont="1" applyNumberFormat="1">
      <alignment horizontal="center" shrinkToFit="0" vertical="center" wrapText="1"/>
    </xf>
    <xf borderId="1" fillId="15" fontId="23" numFmtId="0" xfId="0" applyAlignment="1" applyBorder="1" applyFont="1">
      <alignment horizontal="center" shrinkToFit="0" vertical="center" wrapText="1"/>
    </xf>
    <xf borderId="1" fillId="7" fontId="1" numFmtId="167" xfId="0" applyAlignment="1" applyBorder="1" applyFont="1" applyNumberFormat="1">
      <alignment horizontal="center" shrinkToFit="0" vertical="center" wrapText="1"/>
    </xf>
    <xf borderId="1" fillId="0" fontId="35" numFmtId="0" xfId="0" applyAlignment="1" applyBorder="1" applyFont="1">
      <alignment horizontal="center" shrinkToFit="0" vertical="center" wrapText="1"/>
    </xf>
    <xf borderId="1" fillId="7" fontId="1" numFmtId="164" xfId="0" applyAlignment="1" applyBorder="1" applyFont="1" applyNumberFormat="1">
      <alignment horizontal="center" shrinkToFit="0" vertical="center" wrapText="1"/>
    </xf>
    <xf borderId="1" fillId="7" fontId="6" numFmtId="0" xfId="0" applyAlignment="1" applyBorder="1" applyFont="1">
      <alignment horizontal="center" shrinkToFit="0" vertical="center" wrapText="1"/>
    </xf>
    <xf borderId="1" fillId="7" fontId="6" numFmtId="0" xfId="0" applyAlignment="1" applyBorder="1" applyFont="1">
      <alignment horizontal="center" readingOrder="0" shrinkToFit="0" vertical="center" wrapText="1"/>
    </xf>
    <xf borderId="14" fillId="4" fontId="23" numFmtId="0" xfId="0" applyAlignment="1" applyBorder="1" applyFont="1">
      <alignment horizontal="center" shrinkToFit="0" vertical="center" wrapText="1"/>
    </xf>
    <xf borderId="14" fillId="4" fontId="23" numFmtId="0" xfId="0" applyAlignment="1" applyBorder="1" applyFont="1">
      <alignment horizontal="center" readingOrder="0" shrinkToFit="0" vertical="center" wrapText="1"/>
    </xf>
    <xf borderId="1" fillId="4" fontId="35" numFmtId="0" xfId="0" applyAlignment="1" applyBorder="1" applyFont="1">
      <alignment horizontal="center" shrinkToFit="0" vertical="center" wrapText="1"/>
    </xf>
    <xf borderId="1" fillId="4" fontId="35" numFmtId="0" xfId="0" applyAlignment="1" applyBorder="1" applyFont="1">
      <alignment horizontal="center" readingOrder="0" shrinkToFit="0" vertical="center" wrapText="1"/>
    </xf>
    <xf borderId="1" fillId="0" fontId="6" numFmtId="170" xfId="0" applyAlignment="1" applyBorder="1" applyFont="1" applyNumberFormat="1">
      <alignment horizontal="center" readingOrder="0" shrinkToFit="0" vertical="center" wrapText="1"/>
    </xf>
    <xf borderId="1" fillId="3" fontId="25" numFmtId="0" xfId="0" applyAlignment="1" applyBorder="1" applyFont="1">
      <alignment horizontal="center" readingOrder="0" shrinkToFit="0" vertical="center" wrapText="1"/>
    </xf>
    <xf borderId="1" fillId="0" fontId="6" numFmtId="170" xfId="0" applyAlignment="1" applyBorder="1" applyFont="1" applyNumberFormat="1">
      <alignment horizontal="center" shrinkToFit="0" vertical="center" wrapText="1"/>
    </xf>
    <xf borderId="1" fillId="4" fontId="36" numFmtId="0" xfId="0" applyAlignment="1" applyBorder="1" applyFont="1">
      <alignment horizontal="center" shrinkToFit="0" vertical="center" wrapText="1"/>
    </xf>
    <xf borderId="1" fillId="4" fontId="36" numFmtId="0" xfId="0" applyAlignment="1" applyBorder="1" applyFont="1">
      <alignment horizontal="center" readingOrder="0" shrinkToFit="0" vertical="center" wrapText="1"/>
    </xf>
    <xf borderId="0" fillId="0" fontId="23" numFmtId="0" xfId="0" applyAlignment="1" applyFont="1">
      <alignment horizontal="center" vertical="center"/>
    </xf>
    <xf borderId="0" fillId="0" fontId="23" numFmtId="0" xfId="0" applyFont="1"/>
    <xf borderId="0" fillId="0" fontId="37" numFmtId="0" xfId="0" applyAlignment="1" applyFont="1">
      <alignment horizontal="left" vertical="center"/>
    </xf>
    <xf borderId="10" fillId="2" fontId="24" numFmtId="0" xfId="0" applyAlignment="1" applyBorder="1" applyFont="1">
      <alignment horizontal="center" vertical="center"/>
    </xf>
    <xf borderId="0" fillId="0" fontId="37" numFmtId="164" xfId="0" applyAlignment="1" applyFont="1" applyNumberFormat="1">
      <alignment horizontal="left" vertical="center"/>
    </xf>
    <xf borderId="10" fillId="11" fontId="38" numFmtId="0" xfId="0" applyAlignment="1" applyBorder="1" applyFont="1">
      <alignment horizontal="center" readingOrder="0" shrinkToFit="0" vertical="center" wrapText="1"/>
    </xf>
    <xf borderId="1" fillId="11" fontId="26" numFmtId="0" xfId="0" applyAlignment="1" applyBorder="1" applyFont="1">
      <alignment horizontal="center" vertical="center"/>
    </xf>
    <xf borderId="14" fillId="11" fontId="26" numFmtId="0" xfId="0" applyAlignment="1" applyBorder="1" applyFont="1">
      <alignment horizontal="center" shrinkToFit="0" vertical="center" wrapText="1"/>
    </xf>
    <xf borderId="1" fillId="11" fontId="26" numFmtId="0" xfId="0" applyAlignment="1" applyBorder="1" applyFont="1">
      <alignment horizontal="center" shrinkToFit="0" vertical="center" wrapText="1"/>
    </xf>
    <xf borderId="1" fillId="4" fontId="23" numFmtId="168" xfId="0" applyAlignment="1" applyBorder="1" applyFont="1" applyNumberFormat="1">
      <alignment horizontal="center" vertical="center"/>
    </xf>
    <xf borderId="1" fillId="4" fontId="23" numFmtId="2" xfId="0" applyAlignment="1" applyBorder="1" applyFont="1" applyNumberFormat="1">
      <alignment horizontal="center" vertical="center"/>
    </xf>
    <xf borderId="10" fillId="4" fontId="37" numFmtId="0" xfId="0" applyAlignment="1" applyBorder="1" applyFont="1">
      <alignment horizontal="right" vertical="center"/>
    </xf>
    <xf borderId="1" fillId="4" fontId="37" numFmtId="2" xfId="0" applyAlignment="1" applyBorder="1" applyFont="1" applyNumberFormat="1">
      <alignment horizontal="center"/>
    </xf>
    <xf borderId="1" fillId="11" fontId="25" numFmtId="0" xfId="0" applyAlignment="1" applyBorder="1" applyFont="1">
      <alignment horizontal="center" vertical="center"/>
    </xf>
    <xf borderId="15" fillId="14" fontId="23" numFmtId="0" xfId="0" applyAlignment="1" applyBorder="1" applyFont="1">
      <alignment horizontal="center" readingOrder="0" shrinkToFit="0" vertical="center" wrapText="1"/>
    </xf>
    <xf borderId="16" fillId="0" fontId="7" numFmtId="0" xfId="0" applyBorder="1" applyFont="1"/>
    <xf borderId="17" fillId="0" fontId="7" numFmtId="0" xfId="0" applyBorder="1" applyFont="1"/>
    <xf borderId="0" fillId="0" fontId="23" numFmtId="0" xfId="0" applyFont="1"/>
    <xf borderId="1" fillId="15" fontId="23" numFmtId="0" xfId="0" applyAlignment="1" applyBorder="1" applyFont="1">
      <alignment horizontal="center" readingOrder="0" shrinkToFit="0" vertical="center" wrapText="1"/>
    </xf>
    <xf borderId="1" fillId="15" fontId="23" numFmtId="168" xfId="0" applyAlignment="1" applyBorder="1" applyFont="1" applyNumberFormat="1">
      <alignment horizontal="center" vertical="center"/>
    </xf>
    <xf borderId="1" fillId="15" fontId="23" numFmtId="2" xfId="0" applyAlignment="1" applyBorder="1" applyFont="1" applyNumberFormat="1">
      <alignment horizontal="center" vertical="center"/>
    </xf>
    <xf borderId="0" fillId="0" fontId="23" numFmtId="0" xfId="0" applyAlignment="1" applyFont="1">
      <alignment readingOrder="0"/>
    </xf>
    <xf borderId="18" fillId="15" fontId="23" numFmtId="0" xfId="0" applyAlignment="1" applyBorder="1" applyFont="1">
      <alignment horizontal="center" shrinkToFit="0" vertical="center" wrapText="1"/>
    </xf>
    <xf borderId="1" fillId="4" fontId="23" numFmtId="168" xfId="0" applyAlignment="1" applyBorder="1" applyFont="1" applyNumberFormat="1">
      <alignment horizontal="center" readingOrder="0" vertical="center"/>
    </xf>
    <xf borderId="1" fillId="6" fontId="23" numFmtId="2" xfId="0" applyAlignment="1" applyBorder="1" applyFont="1" applyNumberFormat="1">
      <alignment horizontal="center" vertical="center"/>
    </xf>
    <xf borderId="1" fillId="4" fontId="37" numFmtId="2" xfId="0" applyAlignment="1" applyBorder="1" applyFont="1" applyNumberFormat="1">
      <alignment horizontal="center" readingOrder="0"/>
    </xf>
    <xf borderId="0" fillId="11" fontId="25" numFmtId="0" xfId="0" applyAlignment="1" applyFont="1">
      <alignment horizontal="center" vertical="center"/>
    </xf>
    <xf borderId="0" fillId="11" fontId="26" numFmtId="0" xfId="0" applyAlignment="1" applyFont="1">
      <alignment horizontal="center" vertical="center"/>
    </xf>
    <xf borderId="0" fillId="11" fontId="26" numFmtId="0" xfId="0" applyAlignment="1" applyFont="1">
      <alignment horizontal="center" shrinkToFit="0" vertical="center" wrapText="1"/>
    </xf>
    <xf borderId="1" fillId="4" fontId="23" numFmtId="0" xfId="0" applyAlignment="1" applyBorder="1" applyFont="1">
      <alignment horizontal="center" vertical="center"/>
    </xf>
    <xf borderId="19" fillId="14" fontId="23" numFmtId="0" xfId="0" applyAlignment="1" applyBorder="1" applyFont="1">
      <alignment horizontal="center" shrinkToFit="0" vertical="center" wrapText="1"/>
    </xf>
    <xf borderId="20" fillId="0" fontId="7" numFmtId="0" xfId="0" applyBorder="1" applyFont="1"/>
    <xf borderId="6" fillId="4" fontId="23" numFmtId="0" xfId="0" applyAlignment="1" applyBorder="1" applyFont="1">
      <alignment horizontal="center" vertical="center"/>
    </xf>
    <xf borderId="1" fillId="15" fontId="35" numFmtId="0" xfId="0" applyAlignment="1" applyBorder="1" applyFont="1">
      <alignment horizontal="center" shrinkToFit="0" vertical="center" wrapText="1"/>
    </xf>
    <xf borderId="6" fillId="15" fontId="23" numFmtId="2" xfId="0" applyAlignment="1" applyBorder="1" applyFont="1" applyNumberFormat="1">
      <alignment horizontal="center" vertical="center"/>
    </xf>
    <xf borderId="19" fillId="14" fontId="39" numFmtId="0" xfId="0" applyAlignment="1" applyBorder="1" applyFont="1">
      <alignment horizontal="center" shrinkToFit="0" vertical="center" wrapText="1"/>
    </xf>
    <xf borderId="10" fillId="2" fontId="24" numFmtId="0" xfId="0" applyAlignment="1" applyBorder="1" applyFont="1">
      <alignment horizontal="center" readingOrder="0" vertical="center"/>
    </xf>
    <xf borderId="14" fillId="4" fontId="23" numFmtId="0" xfId="0" applyAlignment="1" applyBorder="1" applyFont="1">
      <alignment horizontal="left" shrinkToFit="0" vertical="center" wrapText="1"/>
    </xf>
    <xf borderId="1" fillId="4" fontId="35" numFmtId="0" xfId="0" applyAlignment="1" applyBorder="1" applyFont="1">
      <alignment shrinkToFit="0" vertical="center" wrapText="1"/>
    </xf>
    <xf borderId="6" fillId="4" fontId="23" numFmtId="0" xfId="0" applyAlignment="1" applyBorder="1" applyFont="1">
      <alignment horizontal="center" shrinkToFit="0" vertical="center" wrapText="1"/>
    </xf>
    <xf borderId="1" fillId="4" fontId="35" numFmtId="0" xfId="0" applyAlignment="1" applyBorder="1" applyFont="1">
      <alignment readingOrder="0" shrinkToFit="0" vertical="center" wrapText="1"/>
    </xf>
    <xf borderId="1" fillId="6" fontId="35" numFmtId="0" xfId="0" applyAlignment="1" applyBorder="1" applyFont="1">
      <alignment readingOrder="0" shrinkToFit="0" vertical="center" wrapText="1"/>
    </xf>
    <xf borderId="6" fillId="6" fontId="23" numFmtId="0" xfId="0" applyAlignment="1" applyBorder="1" applyFont="1">
      <alignment horizontal="center" readingOrder="0" shrinkToFit="0" vertical="center" wrapText="1"/>
    </xf>
    <xf borderId="1" fillId="6" fontId="23" numFmtId="168" xfId="0" applyAlignment="1" applyBorder="1" applyFont="1" applyNumberFormat="1">
      <alignment horizontal="center" vertical="center"/>
    </xf>
    <xf borderId="1" fillId="6" fontId="23" numFmtId="168" xfId="0" applyAlignment="1" applyBorder="1" applyFont="1" applyNumberFormat="1">
      <alignment horizontal="center" readingOrder="0" shrinkToFit="0" vertical="center" wrapText="1"/>
    </xf>
    <xf borderId="1" fillId="6" fontId="23" numFmtId="1" xfId="0" applyAlignment="1" applyBorder="1" applyFont="1" applyNumberFormat="1">
      <alignment horizontal="center" readingOrder="0" shrinkToFit="0" vertical="center" wrapText="1"/>
    </xf>
    <xf borderId="10" fillId="4" fontId="37" numFmtId="0" xfId="0" applyAlignment="1" applyBorder="1" applyFont="1">
      <alignment horizontal="right" readingOrder="0" vertical="center"/>
    </xf>
    <xf borderId="6" fillId="4" fontId="23" numFmtId="0" xfId="0" applyAlignment="1" applyBorder="1" applyFont="1">
      <alignment horizontal="center" readingOrder="0" shrinkToFit="0" vertical="center" wrapText="1"/>
    </xf>
    <xf borderId="6" fillId="4" fontId="23" numFmtId="2" xfId="0" applyAlignment="1" applyBorder="1" applyFont="1" applyNumberFormat="1">
      <alignment horizontal="center" shrinkToFit="0" vertical="center" wrapText="1"/>
    </xf>
    <xf borderId="1" fillId="6" fontId="35" numFmtId="0" xfId="0" applyAlignment="1" applyBorder="1" applyFont="1">
      <alignment horizontal="center" readingOrder="0" shrinkToFit="0" vertical="center" wrapText="1"/>
    </xf>
    <xf borderId="1" fillId="6" fontId="35" numFmtId="2" xfId="0" applyAlignment="1" applyBorder="1" applyFont="1" applyNumberFormat="1">
      <alignment horizontal="center" readingOrder="0" shrinkToFit="0" vertical="center" wrapText="1"/>
    </xf>
    <xf borderId="1" fillId="6" fontId="23" numFmtId="168" xfId="0" applyAlignment="1" applyBorder="1" applyFont="1" applyNumberFormat="1">
      <alignment horizontal="center" readingOrder="0" vertical="center"/>
    </xf>
    <xf borderId="1" fillId="6" fontId="35" numFmtId="171" xfId="0" applyAlignment="1" applyBorder="1" applyFont="1" applyNumberFormat="1">
      <alignment horizontal="center" readingOrder="0" shrinkToFit="0" vertical="center" wrapText="1"/>
    </xf>
    <xf borderId="1" fillId="6" fontId="23" numFmtId="0" xfId="0" applyAlignment="1" applyBorder="1" applyFont="1">
      <alignment horizontal="left" readingOrder="0" vertical="center"/>
    </xf>
    <xf borderId="1" fillId="6" fontId="23" numFmtId="0" xfId="0" applyAlignment="1" applyBorder="1" applyFont="1">
      <alignment horizontal="center" readingOrder="0" vertical="center"/>
    </xf>
    <xf borderId="0" fillId="0" fontId="23" numFmtId="0" xfId="0" applyAlignment="1" applyFont="1">
      <alignment horizontal="center"/>
    </xf>
    <xf borderId="0" fillId="0" fontId="28" numFmtId="0" xfId="0" applyAlignment="1" applyFont="1">
      <alignment horizontal="center"/>
    </xf>
    <xf borderId="10" fillId="16" fontId="24" numFmtId="0" xfId="0" applyAlignment="1" applyBorder="1" applyFill="1" applyFont="1">
      <alignment horizontal="center" readingOrder="0" vertical="center"/>
    </xf>
    <xf borderId="14" fillId="11" fontId="25" numFmtId="0" xfId="0" applyAlignment="1" applyBorder="1" applyFont="1">
      <alignment horizontal="center" vertical="center"/>
    </xf>
    <xf borderId="1" fillId="11" fontId="38" numFmtId="0" xfId="0" applyAlignment="1" applyBorder="1" applyFont="1">
      <alignment horizontal="center" readingOrder="0" shrinkToFit="0" vertical="center" wrapText="1"/>
    </xf>
    <xf borderId="1" fillId="4" fontId="23" numFmtId="1" xfId="0" applyAlignment="1" applyBorder="1" applyFont="1" applyNumberFormat="1">
      <alignment horizontal="center" vertical="center"/>
    </xf>
    <xf borderId="6" fillId="15" fontId="23" numFmtId="0" xfId="0" applyAlignment="1" applyBorder="1" applyFont="1">
      <alignment horizontal="center" shrinkToFit="0" vertical="center" wrapText="1"/>
    </xf>
    <xf borderId="1" fillId="4" fontId="23" numFmtId="2" xfId="0" applyAlignment="1" applyBorder="1" applyFont="1" applyNumberFormat="1">
      <alignment horizontal="center" shrinkToFit="0" vertical="center" wrapText="1"/>
    </xf>
    <xf borderId="1" fillId="4" fontId="23" numFmtId="1" xfId="0" applyAlignment="1" applyBorder="1" applyFont="1" applyNumberFormat="1">
      <alignment horizontal="center" readingOrder="0" vertical="center"/>
    </xf>
    <xf borderId="6" fillId="15" fontId="23" numFmtId="0" xfId="0" applyAlignment="1" applyBorder="1" applyFont="1">
      <alignment horizontal="center" readingOrder="0" shrinkToFit="0" vertical="center" wrapText="1"/>
    </xf>
    <xf borderId="1" fillId="15" fontId="23" numFmtId="168" xfId="0" applyAlignment="1" applyBorder="1" applyFont="1" applyNumberFormat="1">
      <alignment horizontal="center" shrinkToFit="0" vertical="center" wrapText="1"/>
    </xf>
    <xf borderId="1" fillId="4" fontId="40" numFmtId="0" xfId="0" applyAlignment="1" applyBorder="1" applyFont="1">
      <alignment shrinkToFit="0" vertical="center" wrapText="1"/>
    </xf>
    <xf borderId="6" fillId="4" fontId="40" numFmtId="0" xfId="0" applyAlignment="1" applyBorder="1" applyFont="1">
      <alignment horizontal="center" shrinkToFit="0" vertical="center" wrapText="1"/>
    </xf>
    <xf borderId="1" fillId="4" fontId="40" numFmtId="168" xfId="0" applyAlignment="1" applyBorder="1" applyFont="1" applyNumberFormat="1">
      <alignment horizontal="center" vertical="center"/>
    </xf>
    <xf borderId="1" fillId="4" fontId="40" numFmtId="0" xfId="0" applyAlignment="1" applyBorder="1" applyFont="1">
      <alignment horizontal="center" shrinkToFit="0" vertical="center" wrapText="1"/>
    </xf>
    <xf borderId="1" fillId="4" fontId="40" numFmtId="2" xfId="0" applyAlignment="1" applyBorder="1" applyFont="1" applyNumberFormat="1">
      <alignment horizontal="center" vertical="center"/>
    </xf>
    <xf borderId="17" fillId="0" fontId="41" numFmtId="0" xfId="0" applyAlignment="1" applyBorder="1" applyFont="1">
      <alignment horizontal="center" shrinkToFit="0" vertical="center" wrapText="1"/>
    </xf>
    <xf borderId="1" fillId="4" fontId="23" numFmtId="168" xfId="0" applyAlignment="1" applyBorder="1" applyFont="1" applyNumberFormat="1">
      <alignment horizontal="center" shrinkToFit="0" vertical="center" wrapText="1"/>
    </xf>
    <xf borderId="1" fillId="4" fontId="23" numFmtId="168" xfId="0" applyAlignment="1" applyBorder="1" applyFont="1" applyNumberFormat="1">
      <alignment horizontal="center" readingOrder="0" shrinkToFit="0" vertical="center" wrapText="1"/>
    </xf>
    <xf borderId="4" fillId="4" fontId="42" numFmtId="0" xfId="0" applyAlignment="1" applyBorder="1" applyFont="1">
      <alignment horizontal="center" readingOrder="0" shrinkToFit="0" wrapText="1"/>
    </xf>
    <xf borderId="2" fillId="4" fontId="23" numFmtId="168" xfId="0" applyAlignment="1" applyBorder="1" applyFont="1" applyNumberFormat="1">
      <alignment horizontal="center" vertical="center"/>
    </xf>
    <xf borderId="1" fillId="4" fontId="23" numFmtId="164" xfId="0" applyAlignment="1" applyBorder="1" applyFont="1" applyNumberFormat="1">
      <alignment horizontal="center" vertical="center"/>
    </xf>
    <xf borderId="1" fillId="4" fontId="23" numFmtId="0" xfId="0" applyAlignment="1" applyBorder="1" applyFont="1">
      <alignment horizontal="center" readingOrder="0" vertical="center"/>
    </xf>
    <xf borderId="0" fillId="0" fontId="23" numFmtId="0" xfId="0" applyAlignment="1" applyFont="1">
      <alignment horizontal="center" readingOrder="0" vertical="center"/>
    </xf>
    <xf borderId="1" fillId="15" fontId="23" numFmtId="0" xfId="0" applyAlignment="1" applyBorder="1" applyFont="1">
      <alignment horizontal="center" vertical="center"/>
    </xf>
    <xf borderId="1" fillId="15" fontId="23" numFmtId="164" xfId="0" applyAlignment="1" applyBorder="1" applyFont="1" applyNumberFormat="1">
      <alignment horizontal="center" vertical="center"/>
    </xf>
    <xf borderId="1" fillId="4" fontId="23" numFmtId="0" xfId="0" applyAlignment="1" applyBorder="1" applyFont="1">
      <alignment shrinkToFit="0" vertical="center" wrapText="1"/>
    </xf>
    <xf borderId="10" fillId="4" fontId="37" numFmtId="0" xfId="0" applyAlignment="1" applyBorder="1" applyFont="1">
      <alignment horizontal="center" vertical="center"/>
    </xf>
    <xf borderId="1" fillId="4" fontId="35" numFmtId="0" xfId="0" applyAlignment="1" applyBorder="1" applyFont="1">
      <alignment horizontal="left" shrinkToFit="0" vertical="center" wrapText="1"/>
    </xf>
    <xf borderId="1" fillId="4" fontId="23" numFmtId="164" xfId="0" applyAlignment="1" applyBorder="1" applyFont="1" applyNumberFormat="1">
      <alignment horizontal="center" readingOrder="0" vertical="center"/>
    </xf>
    <xf borderId="1" fillId="15" fontId="35" numFmtId="0" xfId="0" applyAlignment="1" applyBorder="1" applyFont="1">
      <alignment horizontal="left" shrinkToFit="0" vertical="center" wrapText="1"/>
    </xf>
    <xf borderId="1" fillId="15" fontId="35" numFmtId="0" xfId="0" applyAlignment="1" applyBorder="1" applyFont="1">
      <alignment horizontal="left" readingOrder="0" shrinkToFit="0" vertical="center" wrapText="1"/>
    </xf>
    <xf borderId="1" fillId="15" fontId="23" numFmtId="0" xfId="0" applyAlignment="1" applyBorder="1" applyFont="1">
      <alignment horizontal="center" readingOrder="0" vertical="center"/>
    </xf>
    <xf borderId="1" fillId="4" fontId="35" numFmtId="168" xfId="0" applyAlignment="1" applyBorder="1" applyFont="1" applyNumberFormat="1">
      <alignment horizontal="center" shrinkToFit="0" vertical="center" wrapText="1"/>
    </xf>
    <xf borderId="1" fillId="4" fontId="35" numFmtId="0" xfId="0" applyAlignment="1" applyBorder="1" applyFont="1">
      <alignment horizontal="left" readingOrder="0" shrinkToFit="0" vertical="center" wrapText="1"/>
    </xf>
    <xf borderId="1" fillId="4" fontId="35" numFmtId="168" xfId="0" applyAlignment="1" applyBorder="1" applyFont="1" applyNumberFormat="1">
      <alignment horizontal="center" readingOrder="0" shrinkToFit="0" vertical="center" wrapText="1"/>
    </xf>
    <xf borderId="0" fillId="0" fontId="28" numFmtId="0" xfId="0" applyAlignment="1" applyFont="1">
      <alignment horizontal="center" vertical="center"/>
    </xf>
    <xf borderId="0" fillId="0" fontId="17" numFmtId="0" xfId="0" applyAlignment="1" applyFont="1">
      <alignment horizontal="center"/>
    </xf>
    <xf borderId="0" fillId="0" fontId="1" numFmtId="0" xfId="0" applyAlignment="1" applyFont="1">
      <alignment horizontal="center" readingOrder="0" vertical="center"/>
    </xf>
    <xf borderId="0" fillId="0" fontId="28" numFmtId="0" xfId="0" applyAlignment="1" applyFont="1">
      <alignment horizontal="center" readingOrder="0" vertical="center"/>
    </xf>
    <xf borderId="2" fillId="10" fontId="43" numFmtId="0" xfId="0" applyAlignment="1" applyBorder="1" applyFont="1">
      <alignment horizontal="center" readingOrder="0" shrinkToFit="0" vertical="center" wrapText="1"/>
    </xf>
    <xf borderId="4" fillId="17" fontId="42" numFmtId="0" xfId="0" applyAlignment="1" applyBorder="1" applyFill="1" applyFont="1">
      <alignment horizontal="center" readingOrder="0" shrinkToFit="0" wrapText="1"/>
    </xf>
    <xf borderId="5" fillId="4" fontId="42" numFmtId="2" xfId="0" applyAlignment="1" applyBorder="1" applyFont="1" applyNumberFormat="1">
      <alignment horizontal="center" readingOrder="0" shrinkToFit="0" vertical="center" wrapText="1"/>
    </xf>
    <xf borderId="0" fillId="0" fontId="28" numFmtId="0" xfId="0" applyAlignment="1" applyFont="1">
      <alignment readingOrder="0"/>
    </xf>
    <xf borderId="0" fillId="0" fontId="44" numFmtId="0" xfId="0" applyAlignment="1" applyFont="1">
      <alignment horizontal="left" vertical="center"/>
    </xf>
    <xf borderId="0" fillId="0" fontId="45" numFmtId="0" xfId="0" applyAlignment="1" applyFont="1">
      <alignment horizontal="left" readingOrder="0" vertical="center"/>
    </xf>
    <xf borderId="0" fillId="0" fontId="45" numFmtId="0" xfId="0" applyAlignment="1" applyFont="1">
      <alignment horizontal="left" vertical="center"/>
    </xf>
    <xf borderId="21" fillId="11" fontId="26" numFmtId="0" xfId="0" applyAlignment="1" applyBorder="1" applyFont="1">
      <alignment horizontal="center" shrinkToFit="0" vertical="center" wrapText="1"/>
    </xf>
    <xf borderId="22" fillId="0" fontId="7" numFmtId="0" xfId="0" applyBorder="1" applyFont="1"/>
    <xf borderId="23" fillId="0" fontId="7" numFmtId="0" xfId="0" applyBorder="1" applyFont="1"/>
    <xf borderId="1" fillId="15" fontId="46" numFmtId="0" xfId="0" applyAlignment="1" applyBorder="1" applyFont="1">
      <alignment shrinkToFit="0" vertical="center" wrapText="1"/>
    </xf>
    <xf borderId="1" fillId="15" fontId="46" numFmtId="0" xfId="0" applyAlignment="1" applyBorder="1" applyFont="1">
      <alignment horizontal="right" shrinkToFit="0" vertical="center" wrapText="1"/>
    </xf>
    <xf borderId="1" fillId="15" fontId="46" numFmtId="0" xfId="0" applyAlignment="1" applyBorder="1" applyFont="1">
      <alignment horizontal="left" shrinkToFit="0" vertical="center" wrapText="1"/>
    </xf>
    <xf borderId="1" fillId="4" fontId="23" numFmtId="1" xfId="0" applyAlignment="1" applyBorder="1" applyFont="1" applyNumberFormat="1">
      <alignment horizontal="center" shrinkToFit="0" vertical="center" wrapText="1"/>
    </xf>
    <xf borderId="1" fillId="4" fontId="23" numFmtId="1" xfId="0" applyAlignment="1" applyBorder="1" applyFont="1" applyNumberFormat="1">
      <alignment horizontal="center" readingOrder="0" shrinkToFit="0" vertical="center" wrapText="1"/>
    </xf>
    <xf borderId="1" fillId="4" fontId="37" numFmtId="2" xfId="0" applyAlignment="1" applyBorder="1" applyFont="1" applyNumberFormat="1">
      <alignment horizontal="center" vertical="center"/>
    </xf>
    <xf borderId="18" fillId="4" fontId="23" numFmtId="0" xfId="0" applyAlignment="1" applyBorder="1" applyFont="1">
      <alignment horizontal="center" shrinkToFit="0" vertical="center" wrapText="1"/>
    </xf>
    <xf borderId="10" fillId="4" fontId="23" numFmtId="1" xfId="0" applyAlignment="1" applyBorder="1" applyFont="1" applyNumberFormat="1">
      <alignment horizontal="center" readingOrder="0" vertical="center"/>
    </xf>
    <xf borderId="21" fillId="11" fontId="38" numFmtId="0" xfId="0" applyAlignment="1" applyBorder="1" applyFont="1">
      <alignment horizontal="center" readingOrder="0" shrinkToFit="0" vertical="center" wrapText="1"/>
    </xf>
    <xf borderId="0" fillId="0" fontId="47" numFmtId="0" xfId="0" applyAlignment="1" applyFont="1">
      <alignment horizontal="center" vertical="center"/>
    </xf>
    <xf borderId="0" fillId="0" fontId="48" numFmtId="0" xfId="0" applyAlignment="1" applyFont="1">
      <alignment horizontal="left" readingOrder="0" shrinkToFit="0" vertical="center" wrapText="1"/>
    </xf>
    <xf borderId="10" fillId="16" fontId="2" numFmtId="0" xfId="0" applyAlignment="1" applyBorder="1" applyFont="1">
      <alignment horizontal="center" vertical="center"/>
    </xf>
    <xf borderId="0" fillId="0" fontId="49" numFmtId="0" xfId="0" applyAlignment="1" applyFont="1">
      <alignment horizontal="center" shrinkToFit="0" vertical="center" wrapText="1"/>
    </xf>
    <xf borderId="0" fillId="0" fontId="45" numFmtId="0" xfId="0" applyAlignment="1" applyFont="1">
      <alignment horizontal="center" vertical="center"/>
    </xf>
    <xf borderId="0" fillId="0" fontId="1" numFmtId="0" xfId="0" applyFont="1"/>
    <xf borderId="0" fillId="0" fontId="1" numFmtId="16" xfId="0" applyFont="1" applyNumberFormat="1"/>
    <xf borderId="0" fillId="0" fontId="50" numFmtId="0" xfId="0" applyAlignment="1" applyFont="1">
      <alignment horizontal="center" vertical="center"/>
    </xf>
    <xf borderId="0" fillId="0" fontId="1" numFmtId="0" xfId="0" applyAlignment="1" applyFont="1">
      <alignment horizontal="left" shrinkToFit="0" vertical="center" wrapText="1"/>
    </xf>
    <xf borderId="1" fillId="11" fontId="31" numFmtId="0" xfId="0" applyAlignment="1" applyBorder="1" applyFont="1">
      <alignment horizontal="center" shrinkToFit="0" vertical="center" wrapText="1"/>
    </xf>
    <xf borderId="1" fillId="11" fontId="30" numFmtId="0" xfId="0" applyAlignment="1" applyBorder="1" applyFont="1">
      <alignment horizontal="center" readingOrder="0" shrinkToFit="0" vertical="center" wrapText="1"/>
    </xf>
    <xf borderId="24" fillId="11" fontId="31" numFmtId="0" xfId="0" applyAlignment="1" applyBorder="1" applyFont="1">
      <alignment horizontal="center" shrinkToFit="0" vertical="center" wrapText="1"/>
    </xf>
    <xf borderId="0" fillId="0" fontId="51" numFmtId="0" xfId="0" applyAlignment="1" applyFont="1">
      <alignment shrinkToFit="0" wrapText="1"/>
    </xf>
    <xf borderId="1" fillId="4" fontId="32" numFmtId="0" xfId="0" applyAlignment="1" applyBorder="1" applyFont="1">
      <alignment horizontal="left" shrinkToFit="0" vertical="center" wrapText="1"/>
    </xf>
    <xf borderId="1" fillId="4" fontId="32" numFmtId="4" xfId="0" applyAlignment="1" applyBorder="1" applyFont="1" applyNumberFormat="1">
      <alignment horizontal="center" shrinkToFit="0" vertical="center" wrapText="1"/>
    </xf>
    <xf borderId="1" fillId="4" fontId="51" numFmtId="0" xfId="0" applyAlignment="1" applyBorder="1" applyFont="1">
      <alignment horizontal="left" shrinkToFit="0" vertical="center" wrapText="1"/>
    </xf>
    <xf borderId="1" fillId="4" fontId="51" numFmtId="4" xfId="0" applyAlignment="1" applyBorder="1" applyFont="1" applyNumberFormat="1">
      <alignment horizontal="center" readingOrder="0" shrinkToFit="0" vertical="center" wrapText="1"/>
    </xf>
    <xf borderId="1" fillId="4" fontId="51" numFmtId="4" xfId="0" applyAlignment="1" applyBorder="1" applyFont="1" applyNumberFormat="1">
      <alignment horizontal="center" shrinkToFit="0" vertical="center" wrapText="1"/>
    </xf>
    <xf borderId="1" fillId="4" fontId="32" numFmtId="0" xfId="0" applyAlignment="1" applyBorder="1" applyFont="1">
      <alignment horizontal="center" shrinkToFit="0" vertical="center" wrapText="1"/>
    </xf>
    <xf borderId="0" fillId="0" fontId="51" numFmtId="0" xfId="0" applyAlignment="1" applyFont="1">
      <alignment horizontal="center" shrinkToFit="0" vertical="center" wrapText="1"/>
    </xf>
    <xf borderId="25" fillId="10" fontId="27" numFmtId="0" xfId="0" applyAlignment="1" applyBorder="1" applyFont="1">
      <alignment horizontal="center" shrinkToFit="0" vertical="center" wrapText="1"/>
    </xf>
    <xf borderId="26" fillId="0" fontId="7" numFmtId="0" xfId="0" applyBorder="1" applyFont="1"/>
    <xf borderId="6" fillId="10" fontId="27" numFmtId="0" xfId="0" applyAlignment="1" applyBorder="1" applyFont="1">
      <alignment horizontal="center" shrinkToFit="0" vertical="center" wrapText="1"/>
    </xf>
    <xf borderId="27" fillId="10" fontId="27" numFmtId="0" xfId="0" applyAlignment="1" applyBorder="1" applyFont="1">
      <alignment horizontal="center" shrinkToFit="0" vertical="center" wrapText="1"/>
    </xf>
    <xf borderId="28" fillId="10" fontId="27" numFmtId="0" xfId="0" applyAlignment="1" applyBorder="1" applyFont="1">
      <alignment horizontal="center" shrinkToFit="0" vertical="center" wrapText="1"/>
    </xf>
    <xf borderId="2" fillId="4" fontId="45" numFmtId="0" xfId="0" applyAlignment="1" applyBorder="1" applyFont="1">
      <alignment horizontal="center" shrinkToFit="0" vertical="center" wrapText="1"/>
    </xf>
    <xf borderId="1" fillId="4" fontId="9" numFmtId="164" xfId="0" applyAlignment="1" applyBorder="1" applyFont="1" applyNumberFormat="1">
      <alignment shrinkToFit="0" vertical="center" wrapText="1"/>
    </xf>
    <xf borderId="1" fillId="4" fontId="1" numFmtId="3" xfId="0" applyBorder="1" applyFont="1" applyNumberFormat="1"/>
    <xf borderId="1" fillId="4" fontId="1" numFmtId="164" xfId="0" applyBorder="1" applyFont="1" applyNumberFormat="1"/>
    <xf borderId="29" fillId="4" fontId="45" numFmtId="0" xfId="0" applyAlignment="1" applyBorder="1" applyFont="1">
      <alignment horizontal="center" shrinkToFit="0" vertical="center" wrapText="1"/>
    </xf>
    <xf borderId="1" fillId="4" fontId="9" numFmtId="164" xfId="0" applyAlignment="1" applyBorder="1" applyFont="1" applyNumberFormat="1">
      <alignment horizontal="left" shrinkToFit="0" vertical="center" wrapText="1"/>
    </xf>
    <xf borderId="29" fillId="0" fontId="7" numFmtId="0" xfId="0" applyBorder="1" applyFont="1"/>
    <xf borderId="14" fillId="4" fontId="9" numFmtId="0" xfId="0" applyAlignment="1" applyBorder="1" applyFont="1">
      <alignment horizontal="left" shrinkToFit="0" vertical="center" wrapText="1"/>
    </xf>
    <xf borderId="14" fillId="4" fontId="9" numFmtId="164" xfId="0" applyAlignment="1" applyBorder="1" applyFont="1" applyNumberFormat="1">
      <alignment horizontal="left" shrinkToFit="0" vertical="center" wrapText="1"/>
    </xf>
    <xf borderId="30" fillId="4" fontId="45" numFmtId="0" xfId="0" applyAlignment="1" applyBorder="1" applyFont="1">
      <alignment horizontal="center" shrinkToFit="0" vertical="center" wrapText="1"/>
    </xf>
    <xf borderId="31" fillId="4" fontId="9" numFmtId="0" xfId="0" applyAlignment="1" applyBorder="1" applyFont="1">
      <alignment horizontal="left" shrinkToFit="0" vertical="center" wrapText="1"/>
    </xf>
    <xf borderId="31" fillId="4" fontId="9" numFmtId="164" xfId="0" applyAlignment="1" applyBorder="1" applyFont="1" applyNumberFormat="1">
      <alignment horizontal="left" shrinkToFit="0" vertical="center" wrapText="1"/>
    </xf>
    <xf borderId="31" fillId="4" fontId="9" numFmtId="172" xfId="0" applyAlignment="1" applyBorder="1" applyFont="1" applyNumberFormat="1">
      <alignment horizontal="center" shrinkToFit="0" vertical="center" wrapText="1"/>
    </xf>
    <xf borderId="10" fillId="4" fontId="12" numFmtId="0" xfId="0" applyAlignment="1" applyBorder="1" applyFont="1">
      <alignment horizontal="right" shrinkToFit="0" vertical="center" wrapText="1"/>
    </xf>
    <xf borderId="11" fillId="4" fontId="12" numFmtId="0" xfId="0" applyAlignment="1" applyBorder="1" applyFont="1">
      <alignment horizontal="right" shrinkToFit="0" vertical="center" wrapText="1"/>
    </xf>
    <xf borderId="1" fillId="4" fontId="45" numFmtId="3" xfId="0" applyBorder="1" applyFont="1" applyNumberFormat="1"/>
    <xf borderId="1" fillId="4" fontId="45" numFmtId="164" xfId="0" applyBorder="1" applyFont="1" applyNumberFormat="1"/>
    <xf borderId="0" fillId="0" fontId="12" numFmtId="0" xfId="0" applyAlignment="1" applyFont="1">
      <alignment horizontal="right" shrinkToFit="0" vertical="center" wrapText="1"/>
    </xf>
    <xf borderId="0" fillId="0" fontId="45" numFmtId="3" xfId="0" applyFont="1" applyNumberFormat="1"/>
    <xf borderId="0" fillId="0" fontId="45" numFmtId="164" xfId="0" applyFont="1" applyNumberFormat="1"/>
    <xf borderId="0" fillId="0" fontId="1" numFmtId="9" xfId="0" applyFont="1" applyNumberFormat="1"/>
    <xf borderId="10" fillId="11" fontId="27" numFmtId="0" xfId="0" applyAlignment="1" applyBorder="1" applyFont="1">
      <alignment horizontal="center" readingOrder="0" shrinkToFit="0" vertical="center" wrapText="1"/>
    </xf>
    <xf borderId="1" fillId="4" fontId="52" numFmtId="170" xfId="0" applyAlignment="1" applyBorder="1" applyFont="1" applyNumberFormat="1">
      <alignment horizontal="center" shrinkToFit="0" vertical="center" wrapText="1"/>
    </xf>
    <xf borderId="0" fillId="0" fontId="6" numFmtId="164" xfId="0" applyAlignment="1" applyFont="1" applyNumberFormat="1">
      <alignment horizontal="center"/>
    </xf>
    <xf borderId="1" fillId="4" fontId="52" numFmtId="4" xfId="0" applyAlignment="1" applyBorder="1" applyFont="1" applyNumberFormat="1">
      <alignment horizontal="center" shrinkToFit="0" vertical="center" wrapText="1"/>
    </xf>
    <xf borderId="0" fillId="0" fontId="1" numFmtId="0" xfId="0" applyAlignment="1" applyFont="1">
      <alignment horizontal="center" readingOrder="0"/>
    </xf>
    <xf borderId="0" fillId="0" fontId="2" numFmtId="0" xfId="0" applyAlignment="1" applyFont="1">
      <alignment horizontal="left" shrinkToFit="0" vertical="center" wrapText="1"/>
    </xf>
    <xf borderId="32" fillId="0" fontId="7" numFmtId="0" xfId="0" applyBorder="1" applyFont="1"/>
    <xf borderId="2" fillId="11" fontId="53" numFmtId="0" xfId="0" applyAlignment="1" applyBorder="1" applyFont="1">
      <alignment horizontal="center" shrinkToFit="0" vertical="center" wrapText="1"/>
    </xf>
    <xf borderId="2" fillId="11" fontId="27" numFmtId="0" xfId="0" applyAlignment="1" applyBorder="1" applyFont="1">
      <alignment horizontal="center" readingOrder="0" shrinkToFit="0" vertical="center" wrapText="1"/>
    </xf>
    <xf borderId="2" fillId="10" fontId="54" numFmtId="0" xfId="0" applyAlignment="1" applyBorder="1" applyFont="1">
      <alignment horizontal="center" shrinkToFit="0" vertical="center" wrapText="1"/>
    </xf>
    <xf borderId="1" fillId="10" fontId="55" numFmtId="0" xfId="0" applyAlignment="1" applyBorder="1" applyFont="1">
      <alignment horizontal="center" shrinkToFit="0" wrapText="1"/>
    </xf>
    <xf borderId="1" fillId="11" fontId="27" numFmtId="0" xfId="0" applyAlignment="1" applyBorder="1" applyFont="1">
      <alignment horizontal="center" readingOrder="0" shrinkToFit="0" vertical="center" wrapText="1"/>
    </xf>
    <xf borderId="0" fillId="0" fontId="1" numFmtId="168" xfId="0" applyFont="1" applyNumberFormat="1"/>
    <xf borderId="1" fillId="4" fontId="56" numFmtId="10" xfId="0" applyAlignment="1" applyBorder="1" applyFont="1" applyNumberFormat="1">
      <alignment horizontal="center" vertical="center"/>
    </xf>
    <xf borderId="1" fillId="4" fontId="9" numFmtId="10" xfId="0" applyAlignment="1" applyBorder="1" applyFont="1" applyNumberFormat="1">
      <alignment horizontal="center" shrinkToFit="0" wrapText="1"/>
    </xf>
    <xf borderId="1" fillId="4" fontId="9" numFmtId="173" xfId="0" applyAlignment="1" applyBorder="1" applyFont="1" applyNumberFormat="1">
      <alignment horizontal="center" shrinkToFit="0" vertical="center" wrapText="1"/>
    </xf>
    <xf borderId="1" fillId="4" fontId="9" numFmtId="10" xfId="0" applyAlignment="1" applyBorder="1" applyFont="1" applyNumberFormat="1">
      <alignment horizontal="center" shrinkToFit="0" vertical="center" wrapText="1"/>
    </xf>
    <xf borderId="1" fillId="4" fontId="57" numFmtId="0" xfId="0" applyAlignment="1" applyBorder="1" applyFont="1">
      <alignment horizontal="center" shrinkToFit="0" wrapText="1"/>
    </xf>
    <xf borderId="1" fillId="4" fontId="56" numFmtId="0" xfId="0" applyAlignment="1" applyBorder="1" applyFont="1">
      <alignment horizontal="center"/>
    </xf>
    <xf borderId="1" fillId="4" fontId="56" numFmtId="174" xfId="0" applyAlignment="1" applyBorder="1" applyFont="1" applyNumberFormat="1">
      <alignment horizontal="center"/>
    </xf>
    <xf borderId="1" fillId="0" fontId="58" numFmtId="0" xfId="0" applyAlignment="1" applyBorder="1" applyFont="1">
      <alignment horizontal="center" shrinkToFit="0" wrapText="1"/>
    </xf>
    <xf borderId="1" fillId="0" fontId="1" numFmtId="10" xfId="0" applyAlignment="1" applyBorder="1" applyFont="1" applyNumberFormat="1">
      <alignment horizontal="center"/>
    </xf>
    <xf borderId="1" fillId="0" fontId="1" numFmtId="174" xfId="0" applyAlignment="1" applyBorder="1" applyFont="1" applyNumberFormat="1">
      <alignment horizontal="center"/>
    </xf>
    <xf borderId="1" fillId="0" fontId="1" numFmtId="174" xfId="0" applyAlignment="1" applyBorder="1" applyFont="1" applyNumberFormat="1">
      <alignment horizontal="center" vertical="bottom"/>
    </xf>
    <xf borderId="12" fillId="10" fontId="59" numFmtId="0" xfId="0" applyAlignment="1" applyBorder="1" applyFont="1">
      <alignment horizontal="center" shrinkToFit="0" vertical="bottom" wrapText="1"/>
    </xf>
    <xf borderId="33" fillId="0" fontId="7" numFmtId="0" xfId="0" applyBorder="1" applyFont="1"/>
    <xf borderId="34" fillId="0" fontId="7" numFmtId="0" xfId="0" applyBorder="1" applyFont="1"/>
    <xf borderId="5" fillId="0" fontId="7" numFmtId="0" xfId="0" applyBorder="1" applyFont="1"/>
    <xf borderId="0" fillId="0" fontId="1" numFmtId="0" xfId="0" applyAlignment="1" applyFont="1">
      <alignment shrinkToFit="0" wrapText="1"/>
    </xf>
    <xf borderId="21" fillId="18" fontId="45" numFmtId="0" xfId="0" applyAlignment="1" applyBorder="1" applyFill="1" applyFont="1">
      <alignment horizontal="center"/>
    </xf>
    <xf borderId="2" fillId="18" fontId="32" numFmtId="0" xfId="0" applyAlignment="1" applyBorder="1" applyFont="1">
      <alignment horizontal="center" shrinkToFit="0" vertical="center" wrapText="1"/>
    </xf>
    <xf borderId="0" fillId="0" fontId="32" numFmtId="0" xfId="0" applyAlignment="1" applyFont="1">
      <alignment horizontal="center" shrinkToFit="0" vertical="center" wrapText="1"/>
    </xf>
    <xf borderId="10" fillId="19" fontId="10" numFmtId="0" xfId="0" applyAlignment="1" applyBorder="1" applyFill="1" applyFont="1">
      <alignment horizontal="center"/>
    </xf>
    <xf borderId="1" fillId="14" fontId="37" numFmtId="0" xfId="0" applyAlignment="1" applyBorder="1" applyFont="1">
      <alignment horizontal="center" vertical="center"/>
    </xf>
    <xf borderId="1" fillId="14" fontId="60" numFmtId="0" xfId="0" applyAlignment="1" applyBorder="1" applyFont="1">
      <alignment horizontal="center" shrinkToFit="0" vertical="center" wrapText="1"/>
    </xf>
    <xf borderId="1" fillId="14" fontId="37" numFmtId="0" xfId="0" applyAlignment="1" applyBorder="1" applyFont="1">
      <alignment horizontal="center" shrinkToFit="0" vertical="center" wrapText="1"/>
    </xf>
    <xf borderId="1" fillId="18" fontId="32" numFmtId="0" xfId="0" applyAlignment="1" applyBorder="1" applyFont="1">
      <alignment horizontal="center" shrinkToFit="0" vertical="center" wrapText="1"/>
    </xf>
    <xf borderId="1" fillId="20" fontId="1" numFmtId="0" xfId="0" applyAlignment="1" applyBorder="1" applyFill="1" applyFont="1">
      <alignment shrinkToFit="0" vertical="bottom" wrapText="0"/>
    </xf>
    <xf borderId="1" fillId="20" fontId="1" numFmtId="0" xfId="0" applyAlignment="1" applyBorder="1" applyFont="1">
      <alignment vertical="bottom"/>
    </xf>
    <xf borderId="1" fillId="20" fontId="1" numFmtId="0" xfId="0" applyAlignment="1" applyBorder="1" applyFont="1">
      <alignment horizontal="right" vertical="bottom"/>
    </xf>
    <xf borderId="1" fillId="20" fontId="1" numFmtId="168" xfId="0" applyAlignment="1" applyBorder="1" applyFont="1" applyNumberFormat="1">
      <alignment horizontal="right" vertical="bottom"/>
    </xf>
    <xf borderId="10" fillId="4" fontId="45" numFmtId="0" xfId="0" applyAlignment="1" applyBorder="1" applyFont="1">
      <alignment horizontal="left"/>
    </xf>
    <xf borderId="1" fillId="0" fontId="1" numFmtId="0" xfId="0" applyAlignment="1" applyBorder="1" applyFont="1">
      <alignment vertical="bottom"/>
    </xf>
    <xf borderId="1" fillId="0" fontId="1" numFmtId="9" xfId="0" applyAlignment="1" applyBorder="1" applyFont="1" applyNumberFormat="1">
      <alignment horizontal="right" vertical="bottom"/>
    </xf>
    <xf borderId="1" fillId="0" fontId="1" numFmtId="166" xfId="0" applyAlignment="1" applyBorder="1" applyFont="1" applyNumberFormat="1">
      <alignment horizontal="right" vertical="bottom"/>
    </xf>
    <xf borderId="1" fillId="0" fontId="1" numFmtId="166" xfId="0" applyAlignment="1" applyBorder="1" applyFont="1" applyNumberFormat="1">
      <alignment horizontal="right"/>
    </xf>
    <xf borderId="0" fillId="0" fontId="1" numFmtId="173" xfId="0" applyAlignment="1" applyFont="1" applyNumberFormat="1">
      <alignment horizontal="right"/>
    </xf>
    <xf borderId="1" fillId="4" fontId="1" numFmtId="0" xfId="0" applyBorder="1" applyFont="1"/>
    <xf borderId="1" fillId="4" fontId="61" numFmtId="175" xfId="0" applyBorder="1" applyFont="1" applyNumberFormat="1"/>
    <xf borderId="1" fillId="4" fontId="1" numFmtId="175" xfId="0" applyBorder="1" applyFont="1" applyNumberFormat="1"/>
    <xf borderId="0" fillId="20" fontId="1" numFmtId="0" xfId="0" applyAlignment="1" applyFont="1">
      <alignment vertical="bottom"/>
    </xf>
    <xf borderId="0" fillId="0" fontId="1" numFmtId="0" xfId="0" applyAlignment="1" applyFont="1">
      <alignment horizontal="right"/>
    </xf>
    <xf borderId="1" fillId="0" fontId="1" numFmtId="173" xfId="0" applyAlignment="1" applyBorder="1" applyFont="1" applyNumberFormat="1">
      <alignment horizontal="right"/>
    </xf>
    <xf borderId="0" fillId="0" fontId="62" numFmtId="0" xfId="0" applyAlignment="1" applyFont="1">
      <alignment shrinkToFit="0" vertical="center" wrapText="1"/>
    </xf>
  </cellXfs>
  <cellStyles count="1">
    <cellStyle xfId="0" name="Normal" builtinId="0"/>
  </cellStyles>
  <dxfs count="2">
    <dxf>
      <font>
        <color rgb="FF9C0006"/>
      </font>
      <fill>
        <patternFill patternType="solid">
          <fgColor rgb="FFFFC7CE"/>
          <bgColor rgb="FFFFC7CE"/>
        </patternFill>
      </fill>
      <border/>
    </dxf>
    <dxf>
      <font/>
      <fill>
        <patternFill patternType="solid">
          <fgColor rgb="FF666666"/>
          <bgColor rgb="FF666666"/>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26" Type="http://schemas.openxmlformats.org/officeDocument/2006/relationships/worksheet" Target="worksheets/sheet23.xml"/><Relationship Id="rId25" Type="http://schemas.openxmlformats.org/officeDocument/2006/relationships/worksheet" Target="worksheets/sheet22.xml"/><Relationship Id="rId28" Type="http://customschemas.google.com/relationships/workbookmetadata" Target="metadata"/><Relationship Id="rId27" Type="http://schemas.openxmlformats.org/officeDocument/2006/relationships/worksheet" Target="worksheets/sheet24.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0</xdr:colOff>
      <xdr:row>10</xdr:row>
      <xdr:rowOff>0</xdr:rowOff>
    </xdr:from>
    <xdr:ext cx="0" cy="19050"/>
    <xdr:grpSp>
      <xdr:nvGrpSpPr>
        <xdr:cNvPr id="2" name="Shape 2"/>
        <xdr:cNvGrpSpPr/>
      </xdr:nvGrpSpPr>
      <xdr:grpSpPr>
        <a:xfrm>
          <a:off x="5346000" y="3770475"/>
          <a:ext cx="0" cy="19050"/>
          <a:chOff x="5346000" y="3770475"/>
          <a:chExt cx="0" cy="19050"/>
        </a:xfrm>
      </xdr:grpSpPr>
      <xdr:grpSp>
        <xdr:nvGrpSpPr>
          <xdr:cNvPr id="3" name="Shape 3"/>
          <xdr:cNvGrpSpPr/>
        </xdr:nvGrpSpPr>
        <xdr:grpSpPr>
          <a:xfrm>
            <a:off x="5346000" y="3770475"/>
            <a:ext cx="0" cy="19050"/>
            <a:chOff x="5346000" y="3770475"/>
            <a:chExt cx="0" cy="19050"/>
          </a:xfrm>
        </xdr:grpSpPr>
        <xdr:sp>
          <xdr:nvSpPr>
            <xdr:cNvPr id="4" name="Shape 4"/>
            <xdr:cNvSpPr/>
          </xdr:nvSpPr>
          <xdr:spPr>
            <a:xfrm>
              <a:off x="5346000" y="3770475"/>
              <a:ext cx="0" cy="190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xdr:cNvGrpSpPr/>
          </xdr:nvGrpSpPr>
          <xdr:grpSpPr>
            <a:xfrm>
              <a:off x="5346000" y="3770475"/>
              <a:ext cx="0" cy="19050"/>
              <a:chOff x="5346000" y="3770475"/>
              <a:chExt cx="0" cy="19050"/>
            </a:xfrm>
          </xdr:grpSpPr>
          <xdr:sp>
            <xdr:nvSpPr>
              <xdr:cNvPr id="6" name="Shape 6"/>
              <xdr:cNvSpPr/>
            </xdr:nvSpPr>
            <xdr:spPr>
              <a:xfrm>
                <a:off x="5346000" y="3770475"/>
                <a:ext cx="0" cy="190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7" name="Shape 7"/>
              <xdr:cNvGrpSpPr/>
            </xdr:nvGrpSpPr>
            <xdr:grpSpPr>
              <a:xfrm>
                <a:off x="5346000" y="3770475"/>
                <a:ext cx="0" cy="19050"/>
                <a:chOff x="5346000" y="3770475"/>
                <a:chExt cx="0" cy="19050"/>
              </a:xfrm>
            </xdr:grpSpPr>
            <xdr:sp>
              <xdr:nvSpPr>
                <xdr:cNvPr id="8" name="Shape 8"/>
                <xdr:cNvSpPr/>
              </xdr:nvSpPr>
              <xdr:spPr>
                <a:xfrm>
                  <a:off x="5346000" y="3770475"/>
                  <a:ext cx="0" cy="190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9" name="Shape 9"/>
                <xdr:cNvGrpSpPr/>
              </xdr:nvGrpSpPr>
              <xdr:grpSpPr>
                <a:xfrm>
                  <a:off x="5346000" y="3770475"/>
                  <a:ext cx="0" cy="19050"/>
                  <a:chOff x="5346000" y="-33399584"/>
                  <a:chExt cx="0" cy="37189107"/>
                </a:xfrm>
              </xdr:grpSpPr>
              <xdr:sp>
                <xdr:nvSpPr>
                  <xdr:cNvPr id="10" name="Shape 10"/>
                  <xdr:cNvSpPr/>
                </xdr:nvSpPr>
                <xdr:spPr>
                  <a:xfrm>
                    <a:off x="5346000" y="-33399584"/>
                    <a:ext cx="0" cy="37189101"/>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grpSp>
                <xdr:nvGrpSpPr>
                  <xdr:cNvPr id="11" name="Shape 11"/>
                  <xdr:cNvGrpSpPr/>
                </xdr:nvGrpSpPr>
                <xdr:grpSpPr>
                  <a:xfrm>
                    <a:off x="5346000" y="-33399584"/>
                    <a:ext cx="0" cy="37189107"/>
                    <a:chOff x="0" y="0"/>
                    <a:chExt cx="1830700" cy="47106200"/>
                  </a:xfrm>
                </xdr:grpSpPr>
                <xdr:sp>
                  <xdr:nvSpPr>
                    <xdr:cNvPr id="12" name="Shape 12"/>
                    <xdr:cNvSpPr/>
                  </xdr:nvSpPr>
                  <xdr:spPr>
                    <a:xfrm>
                      <a:off x="1828800" y="47082075"/>
                      <a:ext cx="1900" cy="241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13" name="Shape 13"/>
                    <xdr:cNvSpPr/>
                  </xdr:nvSpPr>
                  <xdr:spPr>
                    <a:xfrm>
                      <a:off x="0" y="0"/>
                      <a:ext cx="1440" cy="23400"/>
                    </a:xfrm>
                    <a:prstGeom prst="rect">
                      <a:avLst/>
                    </a:prstGeom>
                    <a:solidFill>
                      <a:srgbClr val="D8D8D8"/>
                    </a:solidFill>
                    <a:ln>
                      <a:noFill/>
                    </a:ln>
                  </xdr:spPr>
                  <xdr:txBody>
                    <a:bodyPr anchorCtr="0" anchor="t" bIns="45700" lIns="91425" spcFirstLastPara="1" rIns="91425" wrap="square" tIns="45700">
                      <a:noAutofit/>
                    </a:bodyPr>
                    <a:lstStyle/>
                    <a:p>
                      <a:pPr indent="0" lvl="0" marL="0" rtl="0" algn="l">
                        <a:spcBef>
                          <a:spcPts val="0"/>
                        </a:spcBef>
                        <a:spcAft>
                          <a:spcPts val="0"/>
                        </a:spcAft>
                        <a:buSzPts val="1100"/>
                        <a:buFont typeface="Arial"/>
                        <a:buNone/>
                      </a:pPr>
                      <a:r>
                        <a:t/>
                      </a:r>
                      <a:endParaRPr sz="1100"/>
                    </a:p>
                  </xdr:txBody>
                </xdr:sp>
              </xdr:grpSp>
            </xdr:grpSp>
          </xdr:grpSp>
        </xdr:grpSp>
      </xdr:grp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1" Type="http://schemas.openxmlformats.org/officeDocument/2006/relationships/hyperlink" Target="https://www.saude.df.gov.br/contrato-0232017/" TargetMode="External"/><Relationship Id="rId10" Type="http://schemas.openxmlformats.org/officeDocument/2006/relationships/hyperlink" Target="http://comprasnet.gov.br/livre/pregao/ata2.asp?co_no_uasg=160199&amp;numprp=222021&amp;f_lstSrp=&amp;f_Uf=&amp;f_numPrp=222021&amp;f_codUasg=160199&amp;f_tpPregao=E&amp;f_lstICMS=&amp;f_dtAberturaIni=&amp;f_dtAberturaFim=" TargetMode="External"/><Relationship Id="rId13" Type="http://schemas.openxmlformats.org/officeDocument/2006/relationships/hyperlink" Target="https://www.saude.df.gov.br/contrato-0232017/" TargetMode="External"/><Relationship Id="rId12" Type="http://schemas.openxmlformats.org/officeDocument/2006/relationships/hyperlink" Target="https://www.saude.df.gov.br/contrato-034-2018/" TargetMode="External"/><Relationship Id="rId1" Type="http://schemas.openxmlformats.org/officeDocument/2006/relationships/hyperlink" Target="https://www.saude.df.gov.br/contrato-0232017/" TargetMode="External"/><Relationship Id="rId2" Type="http://schemas.openxmlformats.org/officeDocument/2006/relationships/hyperlink" Target="https://www.saude.df.gov.br/contrato-034-2018/" TargetMode="External"/><Relationship Id="rId3" Type="http://schemas.openxmlformats.org/officeDocument/2006/relationships/hyperlink" Target="https://www.saude.df.gov.br/contrato-0232017/" TargetMode="External"/><Relationship Id="rId4" Type="http://schemas.openxmlformats.org/officeDocument/2006/relationships/hyperlink" Target="https://www.saude.df.gov.br/contrato-034-2018/" TargetMode="External"/><Relationship Id="rId9" Type="http://schemas.openxmlformats.org/officeDocument/2006/relationships/hyperlink" Target="http://comprasnet.gov.br/livre/pregao/ata2.asp?co_no_uasg=453330&amp;numprp=212021&amp;f_lstSrp=&amp;f_Uf=&amp;f_numPrp=212021&amp;f_coduasg=453330&amp;f_tpPregao=E&amp;f_lstICMS=&amp;f_dtAberturaIni=&amp;f_dtAberturaFim=" TargetMode="External"/><Relationship Id="rId15" Type="http://schemas.openxmlformats.org/officeDocument/2006/relationships/hyperlink" Target="https://www.saude.df.gov.br/contrato-0232017/" TargetMode="External"/><Relationship Id="rId14" Type="http://schemas.openxmlformats.org/officeDocument/2006/relationships/hyperlink" Target="https://www.saude.df.gov.br/contrato-034-2018/" TargetMode="External"/><Relationship Id="rId17" Type="http://schemas.openxmlformats.org/officeDocument/2006/relationships/hyperlink" Target="https://www.saude.df.gov.br/contrato-0232017/" TargetMode="External"/><Relationship Id="rId16" Type="http://schemas.openxmlformats.org/officeDocument/2006/relationships/hyperlink" Target="https://www.saude.df.gov.br/contrato-034-2018/" TargetMode="External"/><Relationship Id="rId5" Type="http://schemas.openxmlformats.org/officeDocument/2006/relationships/hyperlink" Target="http://comprasnet.gov.br/livre/pregao/ata2.asp?co_no_uasg=925102&amp;numprp=5292021&amp;f_lstSrp=&amp;f_Uf=&amp;f_numPrp=5292021&amp;f_codUasg=925102&amp;f_tpPregao=E&amp;f_lstICMS=&amp;f_dtAberturaIni=&amp;f_dtAberturaFim=" TargetMode="External"/><Relationship Id="rId19" Type="http://schemas.openxmlformats.org/officeDocument/2006/relationships/drawing" Target="../drawings/drawing1.xml"/><Relationship Id="rId6" Type="http://schemas.openxmlformats.org/officeDocument/2006/relationships/hyperlink" Target="https://www.saude.df.gov.br/contrato-0232017/" TargetMode="External"/><Relationship Id="rId18" Type="http://schemas.openxmlformats.org/officeDocument/2006/relationships/hyperlink" Target="https://www.saude.df.gov.br/contrato-034-2018/" TargetMode="External"/><Relationship Id="rId7" Type="http://schemas.openxmlformats.org/officeDocument/2006/relationships/hyperlink" Target="https://www.saude.df.gov.br/contrato-034-2018/" TargetMode="External"/><Relationship Id="rId8" Type="http://schemas.openxmlformats.org/officeDocument/2006/relationships/hyperlink" Target="http://comprasnet.gov.br/livre/pregao/ata2.asp?co_no_uasg=927744&amp;numprp=4422021&amp;f_lstSrp=&amp;f_Uf=&amp;f_numPrp=4422021&amp;f_codUasg=927744&amp;f_tpPregao=E&amp;f_lstICMS=&amp;f_dtAberturaIni=&amp;f_dtAberturaFi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saude.df.gov.br/wp-conteudo/uploads/2018/05/Contrato_-035-2018_2A__T.AP_.pdf" TargetMode="External"/><Relationship Id="rId190" Type="http://schemas.openxmlformats.org/officeDocument/2006/relationships/hyperlink" Target="https://www.saude.df.gov.br/wp-conteudo/uploads/2018/05/Contrato_64343215_4A_T.AP_.pdf" TargetMode="External"/><Relationship Id="rId42" Type="http://schemas.openxmlformats.org/officeDocument/2006/relationships/hyperlink" Target="https://www.saude.df.gov.br/wp-conteudo/uploads/2018/05/Contrato_66221960_3A__T.AP_.pdf" TargetMode="External"/><Relationship Id="rId41" Type="http://schemas.openxmlformats.org/officeDocument/2006/relationships/hyperlink" Target="https://www.saude.df.gov.br/wp-conteudo/uploads/2018/05/Contrato_64343215_4A_T.AP_.pdf" TargetMode="External"/><Relationship Id="rId44" Type="http://schemas.openxmlformats.org/officeDocument/2006/relationships/hyperlink" Target="https://www.saude.df.gov.br/wp-conteudo/uploads/2018/05/Contrato_66221960_3A__T.AP_.pdf" TargetMode="External"/><Relationship Id="rId194" Type="http://schemas.openxmlformats.org/officeDocument/2006/relationships/hyperlink" Target="https://www.saude.df.gov.br/wp-conteudo/uploads/2018/05/Contrato_64343215_4A_T.AP_.pdf" TargetMode="External"/><Relationship Id="rId43" Type="http://schemas.openxmlformats.org/officeDocument/2006/relationships/hyperlink" Target="https://www.saude.df.gov.br/contrato-042364-2020/" TargetMode="External"/><Relationship Id="rId193" Type="http://schemas.openxmlformats.org/officeDocument/2006/relationships/hyperlink" Target="https://www.saude.df.gov.br/wp-conteudo/uploads/2018/05/Contrato_66221960_3A__T.AP_.pdf" TargetMode="External"/><Relationship Id="rId46" Type="http://schemas.openxmlformats.org/officeDocument/2006/relationships/hyperlink" Target="https://www.saude.df.gov.br/contrato-042364-2020/" TargetMode="External"/><Relationship Id="rId192" Type="http://schemas.openxmlformats.org/officeDocument/2006/relationships/hyperlink" Target="https://www.saude.df.gov.br/contrato-042364-2020/" TargetMode="External"/><Relationship Id="rId45" Type="http://schemas.openxmlformats.org/officeDocument/2006/relationships/hyperlink" Target="https://www.saude.df.gov.br/wp-conteudo/uploads/2018/05/Contrato_-035-2018_2A__T.AP_.pdf" TargetMode="External"/><Relationship Id="rId191" Type="http://schemas.openxmlformats.org/officeDocument/2006/relationships/hyperlink" Target="https://www.saude.df.gov.br/wp-conteudo/uploads/2018/05/Contrato_-035-2018_2A__T.AP_.pdf" TargetMode="External"/><Relationship Id="rId48" Type="http://schemas.openxmlformats.org/officeDocument/2006/relationships/hyperlink" Target="http://comprasnet.gov.br/livre/pregao/termohom.asp?prgcod=1001683&amp;co_no_uasg=926289&amp;numprp=782021&amp;f_lstSrp=&amp;f_Uf=&amp;f_numPrp=782021&amp;f_coduasg=926289&amp;f_tpPregao=E&amp;f_lstICMS=&amp;f_dtAberturaIni=&amp;f_dtAberturaFim=" TargetMode="External"/><Relationship Id="rId187" Type="http://schemas.openxmlformats.org/officeDocument/2006/relationships/hyperlink" Target="https://www.saude.df.gov.br/wp-conteudo/uploads/2018/05/Contrato_-035-2018_2A__T.AP_.pdf" TargetMode="External"/><Relationship Id="rId47" Type="http://schemas.openxmlformats.org/officeDocument/2006/relationships/hyperlink" Target="https://www.saude.df.gov.br/contrato-042364-2020/" TargetMode="External"/><Relationship Id="rId186" Type="http://schemas.openxmlformats.org/officeDocument/2006/relationships/hyperlink" Target="https://www.saude.df.gov.br/wp-conteudo/uploads/2018/05/Contrato_64343215_4A_T.AP_.pdf" TargetMode="External"/><Relationship Id="rId185" Type="http://schemas.openxmlformats.org/officeDocument/2006/relationships/hyperlink" Target="https://www.saude.df.gov.br/wp-conteudo/uploads/2018/05/Contrato_66221960_3A__T.AP_.pdf" TargetMode="External"/><Relationship Id="rId49" Type="http://schemas.openxmlformats.org/officeDocument/2006/relationships/hyperlink" Target="https://www.saude.df.gov.br/contrato-042364-2020/" TargetMode="External"/><Relationship Id="rId184" Type="http://schemas.openxmlformats.org/officeDocument/2006/relationships/hyperlink" Target="https://www.saude.df.gov.br/contrato-042364-2020/" TargetMode="External"/><Relationship Id="rId189" Type="http://schemas.openxmlformats.org/officeDocument/2006/relationships/hyperlink" Target="https://www.saude.df.gov.br/wp-conteudo/uploads/2018/05/Contrato_66221960_3A__T.AP_.pdf" TargetMode="External"/><Relationship Id="rId188" Type="http://schemas.openxmlformats.org/officeDocument/2006/relationships/hyperlink" Target="https://www.saude.df.gov.br/contrato-042364-2020/" TargetMode="External"/><Relationship Id="rId31" Type="http://schemas.openxmlformats.org/officeDocument/2006/relationships/hyperlink" Target="https://www.saude.df.gov.br/wp-conteudo/uploads/2018/05/Apostilamento_50032538.pdf" TargetMode="External"/><Relationship Id="rId30" Type="http://schemas.openxmlformats.org/officeDocument/2006/relationships/hyperlink" Target="https://www.saude.df.gov.br/wp-conteudo/uploads/2018/05/Contrato_-035-2018_2A__T.AP_.pdf" TargetMode="External"/><Relationship Id="rId33" Type="http://schemas.openxmlformats.org/officeDocument/2006/relationships/hyperlink" Target="https://www.saude.df.gov.br/wp-conteudo/uploads/2018/05/Contrato_66221960_3A__T.AP_.pdf" TargetMode="External"/><Relationship Id="rId183" Type="http://schemas.openxmlformats.org/officeDocument/2006/relationships/hyperlink" Target="https://www.saude.df.gov.br/wp-conteudo/uploads/2018/05/Contrato_-035-2018_2A__T.AP_.pdf" TargetMode="External"/><Relationship Id="rId32" Type="http://schemas.openxmlformats.org/officeDocument/2006/relationships/hyperlink" Target="https://www.saude.df.gov.br/contrato-042364-2020/" TargetMode="External"/><Relationship Id="rId182" Type="http://schemas.openxmlformats.org/officeDocument/2006/relationships/hyperlink" Target="https://www.saude.df.gov.br/wp-conteudo/uploads/2018/05/Contrato_64343215_4A_T.AP_.pdf" TargetMode="External"/><Relationship Id="rId35" Type="http://schemas.openxmlformats.org/officeDocument/2006/relationships/hyperlink" Target="https://www.saude.df.gov.br/contrato-042364-2020/" TargetMode="External"/><Relationship Id="rId181" Type="http://schemas.openxmlformats.org/officeDocument/2006/relationships/hyperlink" Target="https://www.saude.df.gov.br/contrato-042364-2020/" TargetMode="External"/><Relationship Id="rId34" Type="http://schemas.openxmlformats.org/officeDocument/2006/relationships/hyperlink" Target="https://www.saude.df.gov.br/wp-conteudo/uploads/2018/05/Contrato_-035-2018_2A__T.AP_.pdf" TargetMode="External"/><Relationship Id="rId180" Type="http://schemas.openxmlformats.org/officeDocument/2006/relationships/hyperlink" Target="https://www.saude.df.gov.br/wp-conteudo/uploads/2018/05/Contrato_-035-2018_2A__T.AP_.pdf" TargetMode="External"/><Relationship Id="rId37" Type="http://schemas.openxmlformats.org/officeDocument/2006/relationships/hyperlink" Target="https://www.saude.df.gov.br/wp-conteudo/uploads/2018/05/Contrato_-035-2018_2A__T.AP_.pdf" TargetMode="External"/><Relationship Id="rId176" Type="http://schemas.openxmlformats.org/officeDocument/2006/relationships/hyperlink" Target="https://www.saude.df.gov.br/wp-conteudo/uploads/2018/05/Contrato_-035-2018_2A__T.AP_.pdf" TargetMode="External"/><Relationship Id="rId36" Type="http://schemas.openxmlformats.org/officeDocument/2006/relationships/hyperlink" Target="https://www.saude.df.gov.br/wp-conteudo/uploads/2018/05/Contrato_66221960_3A__T.AP_.pdf" TargetMode="External"/><Relationship Id="rId175" Type="http://schemas.openxmlformats.org/officeDocument/2006/relationships/hyperlink" Target="https://www.saude.df.gov.br/wp-conteudo/uploads/2018/05/Contrato_64343215_4A_T.AP_.pdf" TargetMode="External"/><Relationship Id="rId39" Type="http://schemas.openxmlformats.org/officeDocument/2006/relationships/hyperlink" Target="https://www.saude.df.gov.br/wp-conteudo/uploads/2018/05/Apostilamento_50032538.pdf" TargetMode="External"/><Relationship Id="rId174" Type="http://schemas.openxmlformats.org/officeDocument/2006/relationships/hyperlink" Target="https://www.saude.df.gov.br/wp-conteudo/uploads/2018/05/Contrato_66221960_3A__T.AP_.pdf" TargetMode="External"/><Relationship Id="rId38" Type="http://schemas.openxmlformats.org/officeDocument/2006/relationships/hyperlink" Target="https://www.saude.df.gov.br/contrato-042364-2020/" TargetMode="External"/><Relationship Id="rId173" Type="http://schemas.openxmlformats.org/officeDocument/2006/relationships/hyperlink" Target="https://www.saude.df.gov.br/contrato-042364-2020/" TargetMode="External"/><Relationship Id="rId179" Type="http://schemas.openxmlformats.org/officeDocument/2006/relationships/hyperlink" Target="https://www.saude.df.gov.br/wp-conteudo/uploads/2018/05/Contrato_64343215_4A_T.AP_.pdf" TargetMode="External"/><Relationship Id="rId178" Type="http://schemas.openxmlformats.org/officeDocument/2006/relationships/hyperlink" Target="https://www.saude.df.gov.br/wp-conteudo/uploads/2018/05/Contrato_66221960_3A__T.AP_.pdf" TargetMode="External"/><Relationship Id="rId177" Type="http://schemas.openxmlformats.org/officeDocument/2006/relationships/hyperlink" Target="https://www.saude.df.gov.br/contrato-042364-2020/" TargetMode="External"/><Relationship Id="rId20" Type="http://schemas.openxmlformats.org/officeDocument/2006/relationships/hyperlink" Target="https://www.saude.df.gov.br/contrato-042364-2020/" TargetMode="External"/><Relationship Id="rId22" Type="http://schemas.openxmlformats.org/officeDocument/2006/relationships/hyperlink" Target="https://www.saude.df.gov.br/contrato-042364-2020/" TargetMode="External"/><Relationship Id="rId21" Type="http://schemas.openxmlformats.org/officeDocument/2006/relationships/hyperlink" Target="https://www.saude.df.gov.br/contrato-042364-2020/" TargetMode="External"/><Relationship Id="rId24" Type="http://schemas.openxmlformats.org/officeDocument/2006/relationships/hyperlink" Target="https://www.saude.df.gov.br/wp-conteudo/uploads/2018/05/Contrato_-035-2018_2A__T.AP_.pdf" TargetMode="External"/><Relationship Id="rId23" Type="http://schemas.openxmlformats.org/officeDocument/2006/relationships/hyperlink" Target="https://www.saude.df.gov.br/wp-conteudo/uploads/2018/05/Contrato_66221960_3A__T.AP_.pdf" TargetMode="External"/><Relationship Id="rId26" Type="http://schemas.openxmlformats.org/officeDocument/2006/relationships/hyperlink" Target="https://www.saude.df.gov.br/wp-conteudo/uploads/2018/05/Contrato_66221960_3A__T.AP_.pdf" TargetMode="External"/><Relationship Id="rId25" Type="http://schemas.openxmlformats.org/officeDocument/2006/relationships/hyperlink" Target="https://www.saude.df.gov.br/contrato-042364-2020/" TargetMode="External"/><Relationship Id="rId28" Type="http://schemas.openxmlformats.org/officeDocument/2006/relationships/hyperlink" Target="https://www.saude.df.gov.br/contrato-042364-2020/" TargetMode="External"/><Relationship Id="rId27" Type="http://schemas.openxmlformats.org/officeDocument/2006/relationships/hyperlink" Target="https://www.saude.df.gov.br/wp-conteudo/uploads/2018/05/Contrato_-035-2018_2A__T.AP_.pdf" TargetMode="External"/><Relationship Id="rId29" Type="http://schemas.openxmlformats.org/officeDocument/2006/relationships/hyperlink" Target="https://www.saude.df.gov.br/wp-conteudo/uploads/2018/05/Contrato_64343215_4A_T.AP_.pdf" TargetMode="External"/><Relationship Id="rId11" Type="http://schemas.openxmlformats.org/officeDocument/2006/relationships/hyperlink" Target="https://www.saude.df.gov.br/contrato-042364-2020/" TargetMode="External"/><Relationship Id="rId10" Type="http://schemas.openxmlformats.org/officeDocument/2006/relationships/hyperlink" Target="https://www.saude.df.gov.br/wp-conteudo/uploads/2018/05/Contrato_66221960_3A__T.AP_.pdf" TargetMode="External"/><Relationship Id="rId13" Type="http://schemas.openxmlformats.org/officeDocument/2006/relationships/hyperlink" Target="https://www.saude.df.gov.br/contrato-042364-2020/" TargetMode="External"/><Relationship Id="rId12" Type="http://schemas.openxmlformats.org/officeDocument/2006/relationships/hyperlink" Target="https://www.saude.df.gov.br/wp-conteudo/uploads/2018/05/Apostilamento_50032538.pdf" TargetMode="External"/><Relationship Id="rId15" Type="http://schemas.openxmlformats.org/officeDocument/2006/relationships/hyperlink" Target="https://www.saude.df.gov.br/wp-conteudo/uploads/2018/05/Apostilamento_50032538.pdf" TargetMode="External"/><Relationship Id="rId198" Type="http://schemas.openxmlformats.org/officeDocument/2006/relationships/hyperlink" Target="https://www.saude.df.gov.br/wp-conteudo/uploads/2018/05/Contrato_64343215_4A_T.AP_.pdf" TargetMode="External"/><Relationship Id="rId14" Type="http://schemas.openxmlformats.org/officeDocument/2006/relationships/hyperlink" Target="https://www.saude.df.gov.br/wp-conteudo/uploads/2018/05/Contrato_-035-2018_2A__T.AP_.pdf" TargetMode="External"/><Relationship Id="rId197" Type="http://schemas.openxmlformats.org/officeDocument/2006/relationships/hyperlink" Target="https://www.saude.df.gov.br/wp-conteudo/uploads/2018/05/Contrato_66221960_3A__T.AP_.pdf" TargetMode="External"/><Relationship Id="rId17" Type="http://schemas.openxmlformats.org/officeDocument/2006/relationships/hyperlink" Target="https://www.saude.df.gov.br/wp-conteudo/uploads/2018/05/Contrato_-035-2018_2A__T.AP_.pdf" TargetMode="External"/><Relationship Id="rId196" Type="http://schemas.openxmlformats.org/officeDocument/2006/relationships/hyperlink" Target="https://www.saude.df.gov.br/contrato-042364-2020/" TargetMode="External"/><Relationship Id="rId16" Type="http://schemas.openxmlformats.org/officeDocument/2006/relationships/hyperlink" Target="https://www.saude.df.gov.br/contrato-042364-2020/" TargetMode="External"/><Relationship Id="rId195" Type="http://schemas.openxmlformats.org/officeDocument/2006/relationships/hyperlink" Target="https://www.saude.df.gov.br/wp-conteudo/uploads/2018/05/Contrato_-035-2018_2A__T.AP_.pdf" TargetMode="External"/><Relationship Id="rId19" Type="http://schemas.openxmlformats.org/officeDocument/2006/relationships/hyperlink" Target="http://comprasnet.gov.br/livre/pregao/termohom.asp?prgcod=1001683&amp;co_no_uasg=926289&amp;numprp=782021&amp;f_lstSrp=&amp;f_Uf=&amp;f_numPrp=782021&amp;f_coduasg=926289&amp;f_tpPregao=E&amp;f_lstICMS=&amp;f_dtAberturaIni=&amp;f_dtAberturaFim=" TargetMode="External"/><Relationship Id="rId18" Type="http://schemas.openxmlformats.org/officeDocument/2006/relationships/hyperlink" Target="https://www.saude.df.gov.br/contrato-042364-2020/" TargetMode="External"/><Relationship Id="rId199" Type="http://schemas.openxmlformats.org/officeDocument/2006/relationships/hyperlink" Target="https://www.saude.df.gov.br/wp-conteudo/uploads/2018/05/Contrato_-035-2018_2A__T.AP_.pdf" TargetMode="External"/><Relationship Id="rId84" Type="http://schemas.openxmlformats.org/officeDocument/2006/relationships/hyperlink" Target="https://www.saude.df.gov.br/wp-conteudo/uploads/2018/05/Apostilamento_50032538.pdf" TargetMode="External"/><Relationship Id="rId83" Type="http://schemas.openxmlformats.org/officeDocument/2006/relationships/hyperlink" Target="https://www.saude.df.gov.br/wp-conteudo/uploads/2018/05/Contrato_64343215_4A_T.AP_.pdf" TargetMode="External"/><Relationship Id="rId86" Type="http://schemas.openxmlformats.org/officeDocument/2006/relationships/hyperlink" Target="http://comprasnet.gov.br/livre/pregao/termohom.asp?prgcod=921138&amp;co_no_uasg=460259&amp;numprp=292021&amp;f_lstSrp=&amp;f_Uf=&amp;f_numPrp=292021&amp;f_coduasg=460259&amp;f_tpPregao=E&amp;f_lstICMS=&amp;f_dtAberturaIni=&amp;f_dtAberturaFim=" TargetMode="External"/><Relationship Id="rId85" Type="http://schemas.openxmlformats.org/officeDocument/2006/relationships/hyperlink" Target="https://www.saude.df.gov.br/contrato-042364-2020/" TargetMode="External"/><Relationship Id="rId88" Type="http://schemas.openxmlformats.org/officeDocument/2006/relationships/hyperlink" Target="https://www.saude.df.gov.br/wp-conteudo/uploads/2019/05/Contrato_024-20173A__T.AP_.pdf" TargetMode="External"/><Relationship Id="rId150" Type="http://schemas.openxmlformats.org/officeDocument/2006/relationships/hyperlink" Target="https://www.saude.df.gov.br/wp-conteudo/uploads/2018/05/Contrato_64343215_4A_T.AP_.pdf" TargetMode="External"/><Relationship Id="rId87" Type="http://schemas.openxmlformats.org/officeDocument/2006/relationships/hyperlink" Target="https://www.saude.df.gov.br/wp-conteudo/uploads/2018/05/Contrato_-035-2018_2A__T.AP_.pdf" TargetMode="External"/><Relationship Id="rId89" Type="http://schemas.openxmlformats.org/officeDocument/2006/relationships/hyperlink" Target="https://www.saude.df.gov.br/contrato-042364-2020/" TargetMode="External"/><Relationship Id="rId80" Type="http://schemas.openxmlformats.org/officeDocument/2006/relationships/hyperlink" Target="http://comprasnet.gov.br/livre/pregao/termohom.asp?prgcod=968388&amp;co_no_uasg=987985&amp;numprp=612021&amp;f_lstSrp=&amp;f_Uf=&amp;f_numPrp=612021&amp;f_coduasg=987985&amp;f_tpPregao=E&amp;f_lstICMS=&amp;f_dtAberturaIni=&amp;f_dtAberturaFim=" TargetMode="External"/><Relationship Id="rId82" Type="http://schemas.openxmlformats.org/officeDocument/2006/relationships/hyperlink" Target="https://www.saude.df.gov.br/wp-conteudo/uploads/2018/05/Contrato_66221960_3A__T.AP_.pdf" TargetMode="External"/><Relationship Id="rId81" Type="http://schemas.openxmlformats.org/officeDocument/2006/relationships/hyperlink" Target="https://www.saude.df.gov.br/contrato-042364-2020/" TargetMode="External"/><Relationship Id="rId1" Type="http://schemas.openxmlformats.org/officeDocument/2006/relationships/hyperlink" Target="https://www.saude.df.gov.br/contrato-042364-2020/" TargetMode="External"/><Relationship Id="rId2" Type="http://schemas.openxmlformats.org/officeDocument/2006/relationships/hyperlink" Target="http://comprasnet.gov.br/livre/pregao/termohom.asp?prgcod=962980&amp;co_no_uasg=985385&amp;numprp=412021&amp;f_lstSrp=&amp;f_Uf=&amp;f_numPrp=412021&amp;f_coduasg=985385&amp;f_tpPregao=E&amp;f_lstICMS=&amp;f_dtAberturaIni=&amp;f_dtAberturaFim=" TargetMode="External"/><Relationship Id="rId3" Type="http://schemas.openxmlformats.org/officeDocument/2006/relationships/hyperlink" Target="https://www.saude.df.gov.br/wp-conteudo/uploads/2018/05/Contrato_66221960_3A__T.AP_.pdf" TargetMode="External"/><Relationship Id="rId149" Type="http://schemas.openxmlformats.org/officeDocument/2006/relationships/hyperlink" Target="https://www.saude.df.gov.br/wp-conteudo/uploads/2018/05/Contrato_66221960_3A__T.AP_.pdf" TargetMode="External"/><Relationship Id="rId4" Type="http://schemas.openxmlformats.org/officeDocument/2006/relationships/hyperlink" Target="https://www.saude.df.gov.br/wp-conteudo/uploads/2018/05/Contrato_64343215_4A_T.AP_.pdf" TargetMode="External"/><Relationship Id="rId148" Type="http://schemas.openxmlformats.org/officeDocument/2006/relationships/hyperlink" Target="https://www.saude.df.gov.br/contrato-042364-2020/" TargetMode="External"/><Relationship Id="rId9" Type="http://schemas.openxmlformats.org/officeDocument/2006/relationships/hyperlink" Target="https://www.saude.df.gov.br/contrato-042364-2020/" TargetMode="External"/><Relationship Id="rId143" Type="http://schemas.openxmlformats.org/officeDocument/2006/relationships/hyperlink" Target="https://www.saude.df.gov.br/wp-conteudo/uploads/2018/05/Contrato_-035-2018_2A__T.AP_.pdf" TargetMode="External"/><Relationship Id="rId142" Type="http://schemas.openxmlformats.org/officeDocument/2006/relationships/hyperlink" Target="https://www.saude.df.gov.br/wp-conteudo/uploads/2018/05/Contrato_64343215_4A_T.AP_.pdf" TargetMode="External"/><Relationship Id="rId141" Type="http://schemas.openxmlformats.org/officeDocument/2006/relationships/hyperlink" Target="https://www.saude.df.gov.br/wp-conteudo/uploads/2018/05/Contrato_66221960_3A__T.AP_.pdf" TargetMode="External"/><Relationship Id="rId140" Type="http://schemas.openxmlformats.org/officeDocument/2006/relationships/hyperlink" Target="https://www.saude.df.gov.br/contrato-042364-2020/" TargetMode="External"/><Relationship Id="rId5" Type="http://schemas.openxmlformats.org/officeDocument/2006/relationships/hyperlink" Target="https://www.saude.df.gov.br/contrato-042364-2020/" TargetMode="External"/><Relationship Id="rId147" Type="http://schemas.openxmlformats.org/officeDocument/2006/relationships/hyperlink" Target="https://www.saude.df.gov.br/wp-conteudo/uploads/2018/05/Contrato_-035-2018_2A__T.AP_.pdf" TargetMode="External"/><Relationship Id="rId6" Type="http://schemas.openxmlformats.org/officeDocument/2006/relationships/hyperlink" Target="https://www.saude.df.gov.br/wp-conteudo/uploads/2018/05/Contrato_66221960_3A__T.AP_.pdf" TargetMode="External"/><Relationship Id="rId146" Type="http://schemas.openxmlformats.org/officeDocument/2006/relationships/hyperlink" Target="https://www.saude.df.gov.br/wp-conteudo/uploads/2018/05/Contrato_64343215_4A_T.AP_.pdf" TargetMode="External"/><Relationship Id="rId7" Type="http://schemas.openxmlformats.org/officeDocument/2006/relationships/hyperlink" Target="https://www.saude.df.gov.br/wp-conteudo/uploads/2018/05/Contrato_64343215_4A_T.AP_.pdf" TargetMode="External"/><Relationship Id="rId145" Type="http://schemas.openxmlformats.org/officeDocument/2006/relationships/hyperlink" Target="https://www.saude.df.gov.br/wp-conteudo/uploads/2018/05/Contrato_66221960_3A__T.AP_.pdf" TargetMode="External"/><Relationship Id="rId8" Type="http://schemas.openxmlformats.org/officeDocument/2006/relationships/hyperlink" Target="https://www.saude.df.gov.br/wp-conteudo/uploads/2018/05/Apostilamento_50032538.pdf" TargetMode="External"/><Relationship Id="rId144" Type="http://schemas.openxmlformats.org/officeDocument/2006/relationships/hyperlink" Target="https://www.saude.df.gov.br/contrato-042364-2020/" TargetMode="External"/><Relationship Id="rId73" Type="http://schemas.openxmlformats.org/officeDocument/2006/relationships/hyperlink" Target="https://www.saude.df.gov.br/wp-conteudo/uploads/2018/05/Contrato_-035-2018_2A__T.AP_.pdf" TargetMode="External"/><Relationship Id="rId72" Type="http://schemas.openxmlformats.org/officeDocument/2006/relationships/hyperlink" Target="https://www.saude.df.gov.br/wp-conteudo/uploads/2018/05/Apostilamento_50032538.pdf" TargetMode="External"/><Relationship Id="rId75" Type="http://schemas.openxmlformats.org/officeDocument/2006/relationships/hyperlink" Target="https://www.saude.df.gov.br/contrato-042364-2020/" TargetMode="External"/><Relationship Id="rId74" Type="http://schemas.openxmlformats.org/officeDocument/2006/relationships/hyperlink" Target="http://comprasnet.gov.br/livre/pregao/termohom.asp?prgcod=1001683&amp;co_no_uasg=926289&amp;numprp=782021&amp;f_lstSrp=&amp;f_Uf=&amp;f_numPrp=782021&amp;f_coduasg=926289&amp;f_tpPregao=E&amp;f_lstICMS=&amp;f_dtAberturaIni=&amp;f_dtAberturaFim=" TargetMode="External"/><Relationship Id="rId77" Type="http://schemas.openxmlformats.org/officeDocument/2006/relationships/hyperlink" Target="http://www.saude.df.gov.br/wp-conteudo/uploads/2018/05/Contrato_66221960_3A__T.AP_.pdf" TargetMode="External"/><Relationship Id="rId76" Type="http://schemas.openxmlformats.org/officeDocument/2006/relationships/hyperlink" Target="https://www.saude.df.gov.br/wp-conteudo/uploads/2018/05/Contrato_-035-2018_2A__T.AP_.pdf" TargetMode="External"/><Relationship Id="rId79" Type="http://schemas.openxmlformats.org/officeDocument/2006/relationships/hyperlink" Target="https://www.saude.df.gov.br/contrato-042364-2020/" TargetMode="External"/><Relationship Id="rId78" Type="http://schemas.openxmlformats.org/officeDocument/2006/relationships/hyperlink" Target="http://www.saude.df.gov.br/wp-conteudo/uploads/2018/05/Apostilamento_50032538.pdf" TargetMode="External"/><Relationship Id="rId71" Type="http://schemas.openxmlformats.org/officeDocument/2006/relationships/hyperlink" Target="https://www.saude.df.gov.br/wp-conteudo/uploads/2018/05/Contrato_64343215_4A_T.AP_.pdf" TargetMode="External"/><Relationship Id="rId70" Type="http://schemas.openxmlformats.org/officeDocument/2006/relationships/hyperlink" Target="https://www.saude.df.gov.br/contrato-042364-2020/" TargetMode="External"/><Relationship Id="rId139" Type="http://schemas.openxmlformats.org/officeDocument/2006/relationships/hyperlink" Target="https://www.saude.df.gov.br/wp-conteudo/uploads/2018/05/Contrato_-035-2018_2A__T.AP_.pdf" TargetMode="External"/><Relationship Id="rId138" Type="http://schemas.openxmlformats.org/officeDocument/2006/relationships/hyperlink" Target="https://www.saude.df.gov.br/wp-conteudo/uploads/2018/05/Contrato_64343215_4A_T.AP_.pdf" TargetMode="External"/><Relationship Id="rId137" Type="http://schemas.openxmlformats.org/officeDocument/2006/relationships/hyperlink" Target="https://www.saude.df.gov.br/wp-conteudo/uploads/2018/05/Contrato_66221960_3A__T.AP_.pdf" TargetMode="External"/><Relationship Id="rId132" Type="http://schemas.openxmlformats.org/officeDocument/2006/relationships/hyperlink" Target="https://www.saude.df.gov.br/contrato-042364-2020/" TargetMode="External"/><Relationship Id="rId131" Type="http://schemas.openxmlformats.org/officeDocument/2006/relationships/hyperlink" Target="https://www.saude.df.gov.br/wp-conteudo/uploads/2018/05/Contrato_-035-2018_2A__T.AP_.pdf" TargetMode="External"/><Relationship Id="rId130" Type="http://schemas.openxmlformats.org/officeDocument/2006/relationships/hyperlink" Target="https://www.saude.df.gov.br/wp-conteudo/uploads/2018/05/Contrato_66221960_3A__T.AP_.pdf" TargetMode="External"/><Relationship Id="rId136" Type="http://schemas.openxmlformats.org/officeDocument/2006/relationships/hyperlink" Target="https://www.saude.df.gov.br/contrato-042364-2020/" TargetMode="External"/><Relationship Id="rId135" Type="http://schemas.openxmlformats.org/officeDocument/2006/relationships/hyperlink" Target="https://www.saude.df.gov.br/wp-conteudo/uploads/2018/05/Contrato_-035-2018_2A__T.AP_.pdf" TargetMode="External"/><Relationship Id="rId134" Type="http://schemas.openxmlformats.org/officeDocument/2006/relationships/hyperlink" Target="https://www.saude.df.gov.br/wp-conteudo/uploads/2018/05/Contrato_64343215_4A_T.AP_.pdf" TargetMode="External"/><Relationship Id="rId133" Type="http://schemas.openxmlformats.org/officeDocument/2006/relationships/hyperlink" Target="https://www.saude.df.gov.br/wp-conteudo/uploads/2018/05/Contrato_66221960_3A__T.AP_.pdf" TargetMode="External"/><Relationship Id="rId62" Type="http://schemas.openxmlformats.org/officeDocument/2006/relationships/hyperlink" Target="https://www.saude.df.gov.br/wp-conteudo/uploads/2018/05/Contrato_-035-2018_2A__T.AP_.pdf" TargetMode="External"/><Relationship Id="rId61" Type="http://schemas.openxmlformats.org/officeDocument/2006/relationships/hyperlink" Target="https://www.saude.df.gov.br/wp-conteudo/uploads/2018/05/Contrato_64343215_4A_T.AP_.pdf" TargetMode="External"/><Relationship Id="rId64" Type="http://schemas.openxmlformats.org/officeDocument/2006/relationships/hyperlink" Target="https://www.saude.df.gov.br/wp-conteudo/uploads/2018/05/Contrato_-035-2018_2A__T.AP_.pdf" TargetMode="External"/><Relationship Id="rId63" Type="http://schemas.openxmlformats.org/officeDocument/2006/relationships/hyperlink" Target="https://www.saude.df.gov.br/wp-conteudo/uploads/2018/05/Apostilamento_50032538.pdf" TargetMode="External"/><Relationship Id="rId66" Type="http://schemas.openxmlformats.org/officeDocument/2006/relationships/hyperlink" Target="https://www.saude.df.gov.br/wp-conteudo/uploads/2018/05/Contrato_66221960_3A__T.AP_.pdf" TargetMode="External"/><Relationship Id="rId172" Type="http://schemas.openxmlformats.org/officeDocument/2006/relationships/hyperlink" Target="https://www.saude.df.gov.br/wp-conteudo/uploads/2018/05/Contrato_-035-2018_2A__T.AP_.pdf" TargetMode="External"/><Relationship Id="rId65" Type="http://schemas.openxmlformats.org/officeDocument/2006/relationships/hyperlink" Target="https://www.saude.df.gov.br/contrato-042364-2020/" TargetMode="External"/><Relationship Id="rId171" Type="http://schemas.openxmlformats.org/officeDocument/2006/relationships/hyperlink" Target="https://www.saude.df.gov.br/wp-conteudo/uploads/2018/05/Contrato_64343215_4A_T.AP_.pdf" TargetMode="External"/><Relationship Id="rId68" Type="http://schemas.openxmlformats.org/officeDocument/2006/relationships/hyperlink" Target="https://www.saude.df.gov.br/contrato-042364-2020/" TargetMode="External"/><Relationship Id="rId170" Type="http://schemas.openxmlformats.org/officeDocument/2006/relationships/hyperlink" Target="https://www.saude.df.gov.br/wp-conteudo/uploads/2018/05/Contrato_66221960_3A__T.AP_.pdf" TargetMode="External"/><Relationship Id="rId67" Type="http://schemas.openxmlformats.org/officeDocument/2006/relationships/hyperlink" Target="https://www.saude.df.gov.br/contrato-042364-2020/" TargetMode="External"/><Relationship Id="rId60" Type="http://schemas.openxmlformats.org/officeDocument/2006/relationships/hyperlink" Target="https://www.saude.df.gov.br/contrato-042364-2020/" TargetMode="External"/><Relationship Id="rId165" Type="http://schemas.openxmlformats.org/officeDocument/2006/relationships/hyperlink" Target="https://www.saude.df.gov.br/contrato-042364-2020/" TargetMode="External"/><Relationship Id="rId69" Type="http://schemas.openxmlformats.org/officeDocument/2006/relationships/hyperlink" Target="http://comprasnet.gov.br/livre/pregao/termohom.asp?prgcod=1001683&amp;co_no_uasg=926289&amp;numprp=782021&amp;f_lstSrp=&amp;f_Uf=&amp;f_numPrp=782021&amp;f_coduasg=926289&amp;f_tpPregao=E&amp;f_lstICMS=&amp;f_dtAberturaIni=&amp;f_dtAberturaFim=" TargetMode="External"/><Relationship Id="rId164" Type="http://schemas.openxmlformats.org/officeDocument/2006/relationships/hyperlink" Target="https://www.saude.df.gov.br/wp-conteudo/uploads/2018/05/Contrato_-035-2018_2A__T.AP_.pdf" TargetMode="External"/><Relationship Id="rId163" Type="http://schemas.openxmlformats.org/officeDocument/2006/relationships/hyperlink" Target="https://www.saude.df.gov.br/wp-conteudo/uploads/2018/05/Contrato_64343215_4A_T.AP_.pdf" TargetMode="External"/><Relationship Id="rId162" Type="http://schemas.openxmlformats.org/officeDocument/2006/relationships/hyperlink" Target="https://www.saude.df.gov.br/wp-conteudo/uploads/2018/05/Contrato_66221960_3A__T.AP_.pdf" TargetMode="External"/><Relationship Id="rId169" Type="http://schemas.openxmlformats.org/officeDocument/2006/relationships/hyperlink" Target="https://www.saude.df.gov.br/contrato-042364-2020/" TargetMode="External"/><Relationship Id="rId168" Type="http://schemas.openxmlformats.org/officeDocument/2006/relationships/hyperlink" Target="https://www.saude.df.gov.br/wp-conteudo/uploads/2018/05/Contrato_-035-2018_2A__T.AP_.pdf" TargetMode="External"/><Relationship Id="rId167" Type="http://schemas.openxmlformats.org/officeDocument/2006/relationships/hyperlink" Target="https://www.saude.df.gov.br/wp-conteudo/uploads/2018/05/Contrato_64343215_4A_T.AP_.pdf" TargetMode="External"/><Relationship Id="rId166" Type="http://schemas.openxmlformats.org/officeDocument/2006/relationships/hyperlink" Target="https://www.saude.df.gov.br/wp-conteudo/uploads/2018/05/Contrato_66221960_3A__T.AP_.pdf" TargetMode="External"/><Relationship Id="rId51" Type="http://schemas.openxmlformats.org/officeDocument/2006/relationships/hyperlink" Target="https://www.saude.df.gov.br/contrato-042364-2020/" TargetMode="External"/><Relationship Id="rId50" Type="http://schemas.openxmlformats.org/officeDocument/2006/relationships/hyperlink" Target="https://www.saude.df.gov.br/wp-conteudo/uploads/2018/05/Contrato_-035-2018_2A__T.AP_.pdf" TargetMode="External"/><Relationship Id="rId53" Type="http://schemas.openxmlformats.org/officeDocument/2006/relationships/hyperlink" Target="http://comprasnet.gov.br/livre/pregao/termohom.asp?prgcod=986174&amp;co_no_uasg=987541&amp;numprp=001212021&amp;f_lstSrp=&amp;f_Uf=&amp;f_numPrp=1212021&amp;f_coduasg=987541&amp;f_tpPregao=E&amp;f_lstICMS=&amp;f_dtAberturaIni=&amp;f_dtAberturaFim=" TargetMode="External"/><Relationship Id="rId52" Type="http://schemas.openxmlformats.org/officeDocument/2006/relationships/hyperlink" Target="http://comprasnet.gov.br/livre/pregao/termohom.asp?prgcod=1001683&amp;co_no_uasg=926289&amp;numprp=782021&amp;f_lstSrp=&amp;f_Uf=&amp;f_numPrp=782021&amp;f_coduasg=926289&amp;f_tpPregao=E&amp;f_lstICMS=&amp;f_dtAberturaIni=&amp;f_dtAberturaFim=" TargetMode="External"/><Relationship Id="rId55" Type="http://schemas.openxmlformats.org/officeDocument/2006/relationships/hyperlink" Target="https://www.saude.df.gov.br/contrato-042364-2020/" TargetMode="External"/><Relationship Id="rId161" Type="http://schemas.openxmlformats.org/officeDocument/2006/relationships/hyperlink" Target="https://www.saude.df.gov.br/contrato-042364-2020/" TargetMode="External"/><Relationship Id="rId54" Type="http://schemas.openxmlformats.org/officeDocument/2006/relationships/hyperlink" Target="http://comprasnet.gov.br/livre/pregao/termohom.asp?prgcod=948493&amp;co_no_uasg=254447&amp;numprp=222021&amp;f_lstSrp=&amp;f_Uf=&amp;f_numPrp=222021&amp;f_coduasg=254447&amp;f_tpPregao=E&amp;f_lstICMS=&amp;f_dtAberturaIni=&amp;f_dtAberturaFim=" TargetMode="External"/><Relationship Id="rId160" Type="http://schemas.openxmlformats.org/officeDocument/2006/relationships/hyperlink" Target="https://www.saude.df.gov.br/wp-conteudo/uploads/2018/05/Contrato_-035-2018_2A__T.AP_.pdf" TargetMode="External"/><Relationship Id="rId57" Type="http://schemas.openxmlformats.org/officeDocument/2006/relationships/hyperlink" Target="https://www.saude.df.gov.br/wp-conteudo/uploads/2018/05/Contrato_-035-2018_2A__T.AP_.pdf" TargetMode="External"/><Relationship Id="rId56" Type="http://schemas.openxmlformats.org/officeDocument/2006/relationships/hyperlink" Target="https://www.saude.df.gov.br/wp-conteudo/uploads/2018/05/Contrato_64343215_4A_T.AP_.pdf" TargetMode="External"/><Relationship Id="rId159" Type="http://schemas.openxmlformats.org/officeDocument/2006/relationships/hyperlink" Target="https://www.saude.df.gov.br/wp-conteudo/uploads/2018/05/Contrato_64343215_4A_T.AP_.pdf" TargetMode="External"/><Relationship Id="rId59" Type="http://schemas.openxmlformats.org/officeDocument/2006/relationships/hyperlink" Target="https://www.saude.df.gov.br/wp-conteudo/uploads/2018/05/Contrato_-035-2018_2A__T.AP_.pdf" TargetMode="External"/><Relationship Id="rId154" Type="http://schemas.openxmlformats.org/officeDocument/2006/relationships/hyperlink" Target="https://www.saude.df.gov.br/wp-conteudo/uploads/2018/05/Contrato_66221960_3A__T.AP_.pdf" TargetMode="External"/><Relationship Id="rId58" Type="http://schemas.openxmlformats.org/officeDocument/2006/relationships/hyperlink" Target="https://www.saude.df.gov.br/contrato-042364-2020/" TargetMode="External"/><Relationship Id="rId153" Type="http://schemas.openxmlformats.org/officeDocument/2006/relationships/hyperlink" Target="https://www.saude.df.gov.br/contrato-042364-2020/" TargetMode="External"/><Relationship Id="rId152" Type="http://schemas.openxmlformats.org/officeDocument/2006/relationships/hyperlink" Target="https://www.saude.df.gov.br/contrato-042364-2020/" TargetMode="External"/><Relationship Id="rId151" Type="http://schemas.openxmlformats.org/officeDocument/2006/relationships/hyperlink" Target="https://www.saude.df.gov.br/wp-conteudo/uploads/2018/05/Contrato_-035-2018_2A__T.AP_.pdf" TargetMode="External"/><Relationship Id="rId158" Type="http://schemas.openxmlformats.org/officeDocument/2006/relationships/hyperlink" Target="https://www.saude.df.gov.br/wp-conteudo/uploads/2018/05/Contrato_66221960_3A__T.AP_.pdf" TargetMode="External"/><Relationship Id="rId157" Type="http://schemas.openxmlformats.org/officeDocument/2006/relationships/hyperlink" Target="https://www.saude.df.gov.br/contrato-042364-2020/" TargetMode="External"/><Relationship Id="rId156" Type="http://schemas.openxmlformats.org/officeDocument/2006/relationships/hyperlink" Target="https://www.saude.df.gov.br/wp-conteudo/uploads/2018/05/Contrato_-035-2018_2A__T.AP_.pdf" TargetMode="External"/><Relationship Id="rId155" Type="http://schemas.openxmlformats.org/officeDocument/2006/relationships/hyperlink" Target="https://www.saude.df.gov.br/wp-conteudo/uploads/2018/05/Contrato_64343215_4A_T.AP_.pdf" TargetMode="External"/><Relationship Id="rId107" Type="http://schemas.openxmlformats.org/officeDocument/2006/relationships/hyperlink" Target="https://www.saude.df.gov.br/contrato-042364-2020/" TargetMode="External"/><Relationship Id="rId106" Type="http://schemas.openxmlformats.org/officeDocument/2006/relationships/hyperlink" Target="https://www.saude.df.gov.br/wp-conteudo/uploads/2018/05/Contrato_66221960_3A__T.AP_.pdf" TargetMode="External"/><Relationship Id="rId105" Type="http://schemas.openxmlformats.org/officeDocument/2006/relationships/hyperlink" Target="https://www.saude.df.gov.br/wp-conteudo/uploads/2018/05/Contrato_-035-2018_2A__T.AP_.pdf" TargetMode="External"/><Relationship Id="rId104" Type="http://schemas.openxmlformats.org/officeDocument/2006/relationships/hyperlink" Target="https://www.saude.df.gov.br/wp-conteudo/uploads/2018/05/Contrato_64343215_4A_T.AP_.pdf" TargetMode="External"/><Relationship Id="rId109" Type="http://schemas.openxmlformats.org/officeDocument/2006/relationships/hyperlink" Target="https://www.saude.df.gov.br/wp-conteudo/uploads/2018/05/Contrato_-035-2018_2A__T.AP_.pdf" TargetMode="External"/><Relationship Id="rId108" Type="http://schemas.openxmlformats.org/officeDocument/2006/relationships/hyperlink" Target="https://www.saude.df.gov.br/wp-conteudo/uploads/2018/05/Contrato_64343215_4A_T.AP_.pdf" TargetMode="External"/><Relationship Id="rId220" Type="http://schemas.openxmlformats.org/officeDocument/2006/relationships/drawing" Target="../drawings/drawing2.xml"/><Relationship Id="rId103" Type="http://schemas.openxmlformats.org/officeDocument/2006/relationships/hyperlink" Target="https://www.saude.df.gov.br/contrato-042364-2020/" TargetMode="External"/><Relationship Id="rId102" Type="http://schemas.openxmlformats.org/officeDocument/2006/relationships/hyperlink" Target="https://www.saude.df.gov.br/wp-conteudo/uploads/2018/05/Contrato_-035-2018_2A__T.AP_.pdf" TargetMode="External"/><Relationship Id="rId101" Type="http://schemas.openxmlformats.org/officeDocument/2006/relationships/hyperlink" Target="https://www.saude.df.gov.br/wp-conteudo/uploads/2018/05/Contrato_64343215_4A_T.AP_.pdf" TargetMode="External"/><Relationship Id="rId100" Type="http://schemas.openxmlformats.org/officeDocument/2006/relationships/hyperlink" Target="https://www.saude.df.gov.br/contrato-042364-2020/" TargetMode="External"/><Relationship Id="rId217" Type="http://schemas.openxmlformats.org/officeDocument/2006/relationships/hyperlink" Target="https://www.saude.df.gov.br/wp-conteudo/uploads/2018/05/Contrato_66221960_3A__T.AP_.pdf" TargetMode="External"/><Relationship Id="rId216" Type="http://schemas.openxmlformats.org/officeDocument/2006/relationships/hyperlink" Target="https://www.saude.df.gov.br/contrato-042364-2020/" TargetMode="External"/><Relationship Id="rId215" Type="http://schemas.openxmlformats.org/officeDocument/2006/relationships/hyperlink" Target="https://www.saude.df.gov.br/wp-conteudo/uploads/2018/05/Contrato_-035-2018_2A__T.AP_.pdf" TargetMode="External"/><Relationship Id="rId214" Type="http://schemas.openxmlformats.org/officeDocument/2006/relationships/hyperlink" Target="https://www.saude.df.gov.br/wp-conteudo/uploads/2018/05/Contrato_64343215_4A_T.AP_.pdf" TargetMode="External"/><Relationship Id="rId219" Type="http://schemas.openxmlformats.org/officeDocument/2006/relationships/hyperlink" Target="https://www.saude.df.gov.br/wp-conteudo/uploads/2018/05/Contrato_-035-2018_2A__T.AP_.pdf" TargetMode="External"/><Relationship Id="rId218" Type="http://schemas.openxmlformats.org/officeDocument/2006/relationships/hyperlink" Target="https://www.saude.df.gov.br/wp-conteudo/uploads/2018/05/Contrato_64343215_4A_T.AP_.pdf" TargetMode="External"/><Relationship Id="rId213" Type="http://schemas.openxmlformats.org/officeDocument/2006/relationships/hyperlink" Target="https://www.saude.df.gov.br/wp-conteudo/uploads/2018/05/Contrato_66221960_3A__T.AP_.pdf" TargetMode="External"/><Relationship Id="rId212" Type="http://schemas.openxmlformats.org/officeDocument/2006/relationships/hyperlink" Target="https://www.saude.df.gov.br/contrato-042364-2020/" TargetMode="External"/><Relationship Id="rId211" Type="http://schemas.openxmlformats.org/officeDocument/2006/relationships/hyperlink" Target="https://www.saude.df.gov.br/wp-conteudo/uploads/2018/05/Contrato_-035-2018_2A__T.AP_.pdf" TargetMode="External"/><Relationship Id="rId210" Type="http://schemas.openxmlformats.org/officeDocument/2006/relationships/hyperlink" Target="https://www.saude.df.gov.br/wp-conteudo/uploads/2018/05/Contrato_64343215_4A_T.AP_.pdf" TargetMode="External"/><Relationship Id="rId129" Type="http://schemas.openxmlformats.org/officeDocument/2006/relationships/hyperlink" Target="https://www.saude.df.gov.br/contrato-042364-2020/" TargetMode="External"/><Relationship Id="rId128" Type="http://schemas.openxmlformats.org/officeDocument/2006/relationships/hyperlink" Target="https://www.saude.df.gov.br/wp-conteudo/uploads/2018/05/Contrato_-035-2018_2A__T.AP_.pdf" TargetMode="External"/><Relationship Id="rId127" Type="http://schemas.openxmlformats.org/officeDocument/2006/relationships/hyperlink" Target="https://www.saude.df.gov.br/wp-conteudo/uploads/2018/05/Contrato_66221960_3A__T.AP_.pdf" TargetMode="External"/><Relationship Id="rId126" Type="http://schemas.openxmlformats.org/officeDocument/2006/relationships/hyperlink" Target="https://www.saude.df.gov.br/contrato-042364-2020/" TargetMode="External"/><Relationship Id="rId121" Type="http://schemas.openxmlformats.org/officeDocument/2006/relationships/hyperlink" Target="https://www.saude.df.gov.br/wp-conteudo/uploads/2018/05/Contrato_-035-2018_2A__T.AP_.pdf" TargetMode="External"/><Relationship Id="rId120" Type="http://schemas.openxmlformats.org/officeDocument/2006/relationships/hyperlink" Target="https://www.saude.df.gov.br/wp-conteudo/uploads/2018/05/Contrato_64343215_4A_T.AP_.pdf" TargetMode="External"/><Relationship Id="rId125" Type="http://schemas.openxmlformats.org/officeDocument/2006/relationships/hyperlink" Target="https://www.saude.df.gov.br/wp-conteudo/uploads/2018/05/Contrato_-035-2018_2A__T.AP_.pdf" TargetMode="External"/><Relationship Id="rId124" Type="http://schemas.openxmlformats.org/officeDocument/2006/relationships/hyperlink" Target="https://www.saude.df.gov.br/wp-conteudo/uploads/2018/05/Contrato_64343215_4A_T.AP_.pdf" TargetMode="External"/><Relationship Id="rId123" Type="http://schemas.openxmlformats.org/officeDocument/2006/relationships/hyperlink" Target="https://www.saude.df.gov.br/wp-conteudo/uploads/2018/05/Contrato_66221960_3A__T.AP_.pdf" TargetMode="External"/><Relationship Id="rId122" Type="http://schemas.openxmlformats.org/officeDocument/2006/relationships/hyperlink" Target="https://www.saude.df.gov.br/contrato-042364-2020/" TargetMode="External"/><Relationship Id="rId95" Type="http://schemas.openxmlformats.org/officeDocument/2006/relationships/hyperlink" Target="https://www.saude.df.gov.br/wp-conteudo/uploads/2018/05/Apostilamento_50032538.pdf" TargetMode="External"/><Relationship Id="rId94" Type="http://schemas.openxmlformats.org/officeDocument/2006/relationships/hyperlink" Target="https://www.saude.df.gov.br/wp-conteudo/uploads/2018/05/Contrato_-035-2018_2A__T.AP_.pdf" TargetMode="External"/><Relationship Id="rId97" Type="http://schemas.openxmlformats.org/officeDocument/2006/relationships/hyperlink" Target="https://www.saude.df.gov.br/wp-conteudo/uploads/2018/05/Contrato_64343215_4A_T.AP_.pdf" TargetMode="External"/><Relationship Id="rId96" Type="http://schemas.openxmlformats.org/officeDocument/2006/relationships/hyperlink" Target="https://www.saude.df.gov.br/contrato-042364-2020/" TargetMode="External"/><Relationship Id="rId99" Type="http://schemas.openxmlformats.org/officeDocument/2006/relationships/hyperlink" Target="http://www.saude.df.gov.br/wp-conteudo/uploads/2018/05/Contrato_66221960_3A__T.AP_.pdf" TargetMode="External"/><Relationship Id="rId98" Type="http://schemas.openxmlformats.org/officeDocument/2006/relationships/hyperlink" Target="https://www.saude.df.gov.br/wp-conteudo/uploads/2018/05/Contrato_-035-2018_2A__T.AP_.pdf" TargetMode="External"/><Relationship Id="rId91" Type="http://schemas.openxmlformats.org/officeDocument/2006/relationships/hyperlink" Target="https://www.saude.df.gov.br/wp-conteudo/uploads/2018/05/Contrato_-035-2018_2A__T.AP_.pdf" TargetMode="External"/><Relationship Id="rId90" Type="http://schemas.openxmlformats.org/officeDocument/2006/relationships/hyperlink" Target="https://www.saude.df.gov.br/wp-conteudo/uploads/2018/05/Contrato_64343215_4A_T.AP_.pdf" TargetMode="External"/><Relationship Id="rId93" Type="http://schemas.openxmlformats.org/officeDocument/2006/relationships/hyperlink" Target="https://www.saude.df.gov.br/wp-conteudo/uploads/2018/05/Contrato_64343215_4A_T.AP_.pdf" TargetMode="External"/><Relationship Id="rId92" Type="http://schemas.openxmlformats.org/officeDocument/2006/relationships/hyperlink" Target="https://www.saude.df.gov.br/contrato-042364-2020/" TargetMode="External"/><Relationship Id="rId118" Type="http://schemas.openxmlformats.org/officeDocument/2006/relationships/hyperlink" Target="https://www.saude.df.gov.br/contrato-042364-2020/" TargetMode="External"/><Relationship Id="rId117" Type="http://schemas.openxmlformats.org/officeDocument/2006/relationships/hyperlink" Target="https://www.saude.df.gov.br/wp-conteudo/uploads/2018/05/Contrato_-035-2018_2A__T.AP_.pdf" TargetMode="External"/><Relationship Id="rId116" Type="http://schemas.openxmlformats.org/officeDocument/2006/relationships/hyperlink" Target="https://www.saude.df.gov.br/wp-conteudo/uploads/2018/05/Contrato_64343215_4A_T.AP_.pdf" TargetMode="External"/><Relationship Id="rId115" Type="http://schemas.openxmlformats.org/officeDocument/2006/relationships/hyperlink" Target="https://www.saude.df.gov.br/wp-conteudo/uploads/2018/05/Contrato_66221960_3A__T.AP_.pdf" TargetMode="External"/><Relationship Id="rId119" Type="http://schemas.openxmlformats.org/officeDocument/2006/relationships/hyperlink" Target="https://www.saude.df.gov.br/wp-conteudo/uploads/2018/05/Contrato_66221960_3A__T.AP_.pdf" TargetMode="External"/><Relationship Id="rId110" Type="http://schemas.openxmlformats.org/officeDocument/2006/relationships/hyperlink" Target="https://www.saude.df.gov.br/contrato-042364-2020/" TargetMode="External"/><Relationship Id="rId114" Type="http://schemas.openxmlformats.org/officeDocument/2006/relationships/hyperlink" Target="https://www.saude.df.gov.br/contrato-042364-2020/" TargetMode="External"/><Relationship Id="rId113" Type="http://schemas.openxmlformats.org/officeDocument/2006/relationships/hyperlink" Target="https://www.saude.df.gov.br/wp-conteudo/uploads/2018/05/Contrato_-035-2018_2A__T.AP_.pdf" TargetMode="External"/><Relationship Id="rId112" Type="http://schemas.openxmlformats.org/officeDocument/2006/relationships/hyperlink" Target="https://www.saude.df.gov.br/wp-conteudo/uploads/2018/05/Contrato_64343215_4A_T.AP_.pdf" TargetMode="External"/><Relationship Id="rId111" Type="http://schemas.openxmlformats.org/officeDocument/2006/relationships/hyperlink" Target="https://www.saude.df.gov.br/wp-conteudo/uploads/2018/05/Contrato_66221960_3A__T.AP_.pdf" TargetMode="External"/><Relationship Id="rId206" Type="http://schemas.openxmlformats.org/officeDocument/2006/relationships/hyperlink" Target="https://www.saude.df.gov.br/wp-conteudo/uploads/2018/05/Contrato_64343215_4A_T.AP_.pdf" TargetMode="External"/><Relationship Id="rId205" Type="http://schemas.openxmlformats.org/officeDocument/2006/relationships/hyperlink" Target="https://www.saude.df.gov.br/wp-conteudo/uploads/2018/05/Contrato_66221960_3A__T.AP_.pdf" TargetMode="External"/><Relationship Id="rId204" Type="http://schemas.openxmlformats.org/officeDocument/2006/relationships/hyperlink" Target="https://www.saude.df.gov.br/contrato-042364-2020/" TargetMode="External"/><Relationship Id="rId203" Type="http://schemas.openxmlformats.org/officeDocument/2006/relationships/hyperlink" Target="https://www.saude.df.gov.br/wp-conteudo/uploads/2018/05/Contrato_-035-2018_2A__T.AP_.pdf" TargetMode="External"/><Relationship Id="rId209" Type="http://schemas.openxmlformats.org/officeDocument/2006/relationships/hyperlink" Target="https://www.saude.df.gov.br/wp-conteudo/uploads/2018/05/Contrato_66221960_3A__T.AP_.pdf" TargetMode="External"/><Relationship Id="rId208" Type="http://schemas.openxmlformats.org/officeDocument/2006/relationships/hyperlink" Target="https://www.saude.df.gov.br/contrato-042364-2020/" TargetMode="External"/><Relationship Id="rId207" Type="http://schemas.openxmlformats.org/officeDocument/2006/relationships/hyperlink" Target="https://www.saude.df.gov.br/wp-conteudo/uploads/2018/05/Contrato_-035-2018_2A__T.AP_.pdf" TargetMode="External"/><Relationship Id="rId202" Type="http://schemas.openxmlformats.org/officeDocument/2006/relationships/hyperlink" Target="https://www.saude.df.gov.br/wp-conteudo/uploads/2018/05/Contrato_64343215_4A_T.AP_.pdf" TargetMode="External"/><Relationship Id="rId201" Type="http://schemas.openxmlformats.org/officeDocument/2006/relationships/hyperlink" Target="https://www.saude.df.gov.br/wp-conteudo/uploads/2018/05/Contrato_66221960_3A__T.AP_.pdf" TargetMode="External"/><Relationship Id="rId200" Type="http://schemas.openxmlformats.org/officeDocument/2006/relationships/hyperlink" Target="https://www.saude.df.gov.br/contrato-042364-2020/"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salario.com.br/" TargetMode="External"/><Relationship Id="rId2"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40" Type="http://schemas.openxmlformats.org/officeDocument/2006/relationships/hyperlink" Target="https://www.saude.df.gov.br/contrato-042397-2020/" TargetMode="External"/><Relationship Id="rId42" Type="http://schemas.openxmlformats.org/officeDocument/2006/relationships/hyperlink" Target="https://contratos.comprasnet.gov.br/transparencia/contratos/70434" TargetMode="External"/><Relationship Id="rId41" Type="http://schemas.openxmlformats.org/officeDocument/2006/relationships/hyperlink" Target="https://contratos.comprasnet.gov.br/transparencia/contratos/67087" TargetMode="External"/><Relationship Id="rId44" Type="http://schemas.openxmlformats.org/officeDocument/2006/relationships/hyperlink" Target="https://www.saude.df.gov.br/contrato-042397-2020/" TargetMode="External"/><Relationship Id="rId43" Type="http://schemas.openxmlformats.org/officeDocument/2006/relationships/hyperlink" Target="https://www.saude.df.gov.br/contrato-042364-2020/" TargetMode="External"/><Relationship Id="rId46" Type="http://schemas.openxmlformats.org/officeDocument/2006/relationships/hyperlink" Target="https://contratos.comprasnet.gov.br/transparencia/contratos/70434" TargetMode="External"/><Relationship Id="rId45" Type="http://schemas.openxmlformats.org/officeDocument/2006/relationships/hyperlink" Target="https://contratos.comprasnet.gov.br/transparencia/contratos/67087" TargetMode="External"/><Relationship Id="rId48" Type="http://schemas.openxmlformats.org/officeDocument/2006/relationships/hyperlink" Target="https://www.saude.df.gov.br/contrato-042397-2020/" TargetMode="External"/><Relationship Id="rId47" Type="http://schemas.openxmlformats.org/officeDocument/2006/relationships/hyperlink" Target="https://www.saude.df.gov.br/contrato-042364-2020/" TargetMode="External"/><Relationship Id="rId49" Type="http://schemas.openxmlformats.org/officeDocument/2006/relationships/hyperlink" Target="https://contratos.comprasnet.gov.br/transparencia/contratos/67087" TargetMode="External"/><Relationship Id="rId31" Type="http://schemas.openxmlformats.org/officeDocument/2006/relationships/hyperlink" Target="https://www.saude.df.gov.br/contrato-042364-2020/" TargetMode="External"/><Relationship Id="rId30" Type="http://schemas.openxmlformats.org/officeDocument/2006/relationships/hyperlink" Target="https://contratos.comprasnet.gov.br/transparencia/contratos/70434" TargetMode="External"/><Relationship Id="rId33" Type="http://schemas.openxmlformats.org/officeDocument/2006/relationships/hyperlink" Target="https://contratos.comprasnet.gov.br/transparencia/contratos/67087" TargetMode="External"/><Relationship Id="rId32" Type="http://schemas.openxmlformats.org/officeDocument/2006/relationships/hyperlink" Target="https://www.saude.df.gov.br/contrato-042397-2020/" TargetMode="External"/><Relationship Id="rId35" Type="http://schemas.openxmlformats.org/officeDocument/2006/relationships/hyperlink" Target="https://www.saude.df.gov.br/contrato-042364-2020/" TargetMode="External"/><Relationship Id="rId34" Type="http://schemas.openxmlformats.org/officeDocument/2006/relationships/hyperlink" Target="https://contratos.comprasnet.gov.br/transparencia/contratos/70434" TargetMode="External"/><Relationship Id="rId37" Type="http://schemas.openxmlformats.org/officeDocument/2006/relationships/hyperlink" Target="https://contratos.comprasnet.gov.br/transparencia/contratos/67087" TargetMode="External"/><Relationship Id="rId36" Type="http://schemas.openxmlformats.org/officeDocument/2006/relationships/hyperlink" Target="https://www.saude.df.gov.br/contrato-042397-2020/" TargetMode="External"/><Relationship Id="rId39" Type="http://schemas.openxmlformats.org/officeDocument/2006/relationships/hyperlink" Target="https://www.saude.df.gov.br/contrato-042364-2020/" TargetMode="External"/><Relationship Id="rId38" Type="http://schemas.openxmlformats.org/officeDocument/2006/relationships/hyperlink" Target="https://contratos.comprasnet.gov.br/transparencia/contratos/70434" TargetMode="External"/><Relationship Id="rId20" Type="http://schemas.openxmlformats.org/officeDocument/2006/relationships/hyperlink" Target="https://www.saude.df.gov.br/contrato-042397-2020/" TargetMode="External"/><Relationship Id="rId22" Type="http://schemas.openxmlformats.org/officeDocument/2006/relationships/hyperlink" Target="https://contratos.comprasnet.gov.br/transparencia/contratos/70434" TargetMode="External"/><Relationship Id="rId21" Type="http://schemas.openxmlformats.org/officeDocument/2006/relationships/hyperlink" Target="https://contratos.comprasnet.gov.br/transparencia/contratos/67087" TargetMode="External"/><Relationship Id="rId24" Type="http://schemas.openxmlformats.org/officeDocument/2006/relationships/hyperlink" Target="https://www.saude.df.gov.br/contrato-042397-2020/" TargetMode="External"/><Relationship Id="rId23" Type="http://schemas.openxmlformats.org/officeDocument/2006/relationships/hyperlink" Target="https://www.saude.df.gov.br/contrato-042364-2020/" TargetMode="External"/><Relationship Id="rId26" Type="http://schemas.openxmlformats.org/officeDocument/2006/relationships/hyperlink" Target="https://contratos.comprasnet.gov.br/transparencia/contratos/70434" TargetMode="External"/><Relationship Id="rId25" Type="http://schemas.openxmlformats.org/officeDocument/2006/relationships/hyperlink" Target="https://contratos.comprasnet.gov.br/transparencia/contratos/67087" TargetMode="External"/><Relationship Id="rId28" Type="http://schemas.openxmlformats.org/officeDocument/2006/relationships/hyperlink" Target="https://www.saude.df.gov.br/contrato-042397-2020/" TargetMode="External"/><Relationship Id="rId27" Type="http://schemas.openxmlformats.org/officeDocument/2006/relationships/hyperlink" Target="https://www.saude.df.gov.br/contrato-042364-2020/" TargetMode="External"/><Relationship Id="rId29" Type="http://schemas.openxmlformats.org/officeDocument/2006/relationships/hyperlink" Target="https://contratos.comprasnet.gov.br/transparencia/contratos/67087" TargetMode="External"/><Relationship Id="rId11" Type="http://schemas.openxmlformats.org/officeDocument/2006/relationships/hyperlink" Target="https://www.saude.df.gov.br/contrato-042364-2020/" TargetMode="External"/><Relationship Id="rId10" Type="http://schemas.openxmlformats.org/officeDocument/2006/relationships/hyperlink" Target="https://contratos.comprasnet.gov.br/transparencia/contratos/59195" TargetMode="External"/><Relationship Id="rId13" Type="http://schemas.openxmlformats.org/officeDocument/2006/relationships/hyperlink" Target="https://contratos.comprasnet.gov.br/transparencia/contratos/67087" TargetMode="External"/><Relationship Id="rId12" Type="http://schemas.openxmlformats.org/officeDocument/2006/relationships/hyperlink" Target="https://www.saude.df.gov.br/contrato-042397-2020/" TargetMode="External"/><Relationship Id="rId15" Type="http://schemas.openxmlformats.org/officeDocument/2006/relationships/hyperlink" Target="https://www.saude.df.gov.br/contrato-042364-2020/" TargetMode="External"/><Relationship Id="rId14" Type="http://schemas.openxmlformats.org/officeDocument/2006/relationships/hyperlink" Target="https://contratos.comprasnet.gov.br/transparencia/contratos/70434" TargetMode="External"/><Relationship Id="rId17" Type="http://schemas.openxmlformats.org/officeDocument/2006/relationships/hyperlink" Target="https://contratos.comprasnet.gov.br/transparencia/contratos/67087" TargetMode="External"/><Relationship Id="rId16" Type="http://schemas.openxmlformats.org/officeDocument/2006/relationships/hyperlink" Target="https://www.saude.df.gov.br/contrato-042397-2020/" TargetMode="External"/><Relationship Id="rId19" Type="http://schemas.openxmlformats.org/officeDocument/2006/relationships/hyperlink" Target="https://www.saude.df.gov.br/contrato-042364-2020/" TargetMode="External"/><Relationship Id="rId18" Type="http://schemas.openxmlformats.org/officeDocument/2006/relationships/hyperlink" Target="https://contratos.comprasnet.gov.br/transparencia/contratos/70434" TargetMode="External"/><Relationship Id="rId84" Type="http://schemas.openxmlformats.org/officeDocument/2006/relationships/hyperlink" Target="https://www.saude.df.gov.br/contrato-042397-2020/" TargetMode="External"/><Relationship Id="rId83" Type="http://schemas.openxmlformats.org/officeDocument/2006/relationships/hyperlink" Target="https://www.saude.df.gov.br/contrato-042364-2020/" TargetMode="External"/><Relationship Id="rId86" Type="http://schemas.openxmlformats.org/officeDocument/2006/relationships/hyperlink" Target="https://contratos.comprasnet.gov.br/transparencia/contratos/70434" TargetMode="External"/><Relationship Id="rId85" Type="http://schemas.openxmlformats.org/officeDocument/2006/relationships/hyperlink" Target="https://contratos.comprasnet.gov.br/transparencia/contratos/67087" TargetMode="External"/><Relationship Id="rId88" Type="http://schemas.openxmlformats.org/officeDocument/2006/relationships/hyperlink" Target="https://www.saude.df.gov.br/contrato-042397-2020/" TargetMode="External"/><Relationship Id="rId150" Type="http://schemas.openxmlformats.org/officeDocument/2006/relationships/hyperlink" Target="https://contratos.comprasnet.gov.br/transparencia/contratos/70434" TargetMode="External"/><Relationship Id="rId87" Type="http://schemas.openxmlformats.org/officeDocument/2006/relationships/hyperlink" Target="https://www.saude.df.gov.br/contrato-042364-2020/" TargetMode="External"/><Relationship Id="rId89" Type="http://schemas.openxmlformats.org/officeDocument/2006/relationships/hyperlink" Target="https://contratos.comprasnet.gov.br/transparencia/contratos/67087" TargetMode="External"/><Relationship Id="rId80" Type="http://schemas.openxmlformats.org/officeDocument/2006/relationships/hyperlink" Target="https://www.saude.df.gov.br/contrato-042397-2020/" TargetMode="External"/><Relationship Id="rId82" Type="http://schemas.openxmlformats.org/officeDocument/2006/relationships/hyperlink" Target="https://contratos.comprasnet.gov.br/transparencia/contratos/70434" TargetMode="External"/><Relationship Id="rId81" Type="http://schemas.openxmlformats.org/officeDocument/2006/relationships/hyperlink" Target="https://contratos.comprasnet.gov.br/transparencia/contratos/67087" TargetMode="External"/><Relationship Id="rId1" Type="http://schemas.openxmlformats.org/officeDocument/2006/relationships/hyperlink" Target="https://www.saude.df.gov.br/contrato-042364-2020/" TargetMode="External"/><Relationship Id="rId2" Type="http://schemas.openxmlformats.org/officeDocument/2006/relationships/hyperlink" Target="https://www.saude.df.gov.br/contrato-042397-2020/" TargetMode="External"/><Relationship Id="rId3" Type="http://schemas.openxmlformats.org/officeDocument/2006/relationships/hyperlink" Target="https://contratos.comprasnet.gov.br/transparencia/contratos/67087" TargetMode="External"/><Relationship Id="rId149" Type="http://schemas.openxmlformats.org/officeDocument/2006/relationships/hyperlink" Target="https://contratos.comprasnet.gov.br/transparencia/contratos/67087" TargetMode="External"/><Relationship Id="rId4" Type="http://schemas.openxmlformats.org/officeDocument/2006/relationships/hyperlink" Target="https://contratos.comprasnet.gov.br/transparencia/contratos/70434" TargetMode="External"/><Relationship Id="rId148" Type="http://schemas.openxmlformats.org/officeDocument/2006/relationships/hyperlink" Target="https://www.saude.df.gov.br/contrato-042397-2020/" TargetMode="External"/><Relationship Id="rId9" Type="http://schemas.openxmlformats.org/officeDocument/2006/relationships/hyperlink" Target="https://contratos.comprasnet.gov.br/transparencia/contratos/70434" TargetMode="External"/><Relationship Id="rId143" Type="http://schemas.openxmlformats.org/officeDocument/2006/relationships/hyperlink" Target="https://www.saude.df.gov.br/contrato-042364-2020/" TargetMode="External"/><Relationship Id="rId142" Type="http://schemas.openxmlformats.org/officeDocument/2006/relationships/hyperlink" Target="https://contratos.comprasnet.gov.br/transparencia/contratos/70434" TargetMode="External"/><Relationship Id="rId141" Type="http://schemas.openxmlformats.org/officeDocument/2006/relationships/hyperlink" Target="https://contratos.comprasnet.gov.br/transparencia/contratos/67087" TargetMode="External"/><Relationship Id="rId140" Type="http://schemas.openxmlformats.org/officeDocument/2006/relationships/hyperlink" Target="https://www.saude.df.gov.br/contrato-042397-2020/" TargetMode="External"/><Relationship Id="rId5" Type="http://schemas.openxmlformats.org/officeDocument/2006/relationships/hyperlink" Target="https://contratos.comprasnet.gov.br/transparencia/contratos/59195" TargetMode="External"/><Relationship Id="rId147" Type="http://schemas.openxmlformats.org/officeDocument/2006/relationships/hyperlink" Target="https://www.saude.df.gov.br/contrato-042364-2020/" TargetMode="External"/><Relationship Id="rId6" Type="http://schemas.openxmlformats.org/officeDocument/2006/relationships/hyperlink" Target="https://www.saude.df.gov.br/contrato-042364-2020/" TargetMode="External"/><Relationship Id="rId146" Type="http://schemas.openxmlformats.org/officeDocument/2006/relationships/hyperlink" Target="https://contratos.comprasnet.gov.br/transparencia/contratos/70434" TargetMode="External"/><Relationship Id="rId7" Type="http://schemas.openxmlformats.org/officeDocument/2006/relationships/hyperlink" Target="https://www.saude.df.gov.br/contrato-042397-2020/" TargetMode="External"/><Relationship Id="rId145" Type="http://schemas.openxmlformats.org/officeDocument/2006/relationships/hyperlink" Target="https://contratos.comprasnet.gov.br/transparencia/contratos/67087" TargetMode="External"/><Relationship Id="rId8" Type="http://schemas.openxmlformats.org/officeDocument/2006/relationships/hyperlink" Target="https://contratos.comprasnet.gov.br/transparencia/contratos/67087" TargetMode="External"/><Relationship Id="rId144" Type="http://schemas.openxmlformats.org/officeDocument/2006/relationships/hyperlink" Target="https://www.saude.df.gov.br/contrato-042397-2020/" TargetMode="External"/><Relationship Id="rId73" Type="http://schemas.openxmlformats.org/officeDocument/2006/relationships/hyperlink" Target="https://contratos.comprasnet.gov.br/transparencia/contratos/67087" TargetMode="External"/><Relationship Id="rId72" Type="http://schemas.openxmlformats.org/officeDocument/2006/relationships/hyperlink" Target="https://www.saude.df.gov.br/contrato-042397-2020/" TargetMode="External"/><Relationship Id="rId75" Type="http://schemas.openxmlformats.org/officeDocument/2006/relationships/hyperlink" Target="https://www.saude.df.gov.br/contrato-042364-2020/" TargetMode="External"/><Relationship Id="rId74" Type="http://schemas.openxmlformats.org/officeDocument/2006/relationships/hyperlink" Target="https://contratos.comprasnet.gov.br/transparencia/contratos/70434" TargetMode="External"/><Relationship Id="rId77" Type="http://schemas.openxmlformats.org/officeDocument/2006/relationships/hyperlink" Target="https://contratos.comprasnet.gov.br/transparencia/contratos/67087" TargetMode="External"/><Relationship Id="rId76" Type="http://schemas.openxmlformats.org/officeDocument/2006/relationships/hyperlink" Target="https://www.saude.df.gov.br/contrato-042397-2020/" TargetMode="External"/><Relationship Id="rId79" Type="http://schemas.openxmlformats.org/officeDocument/2006/relationships/hyperlink" Target="https://www.saude.df.gov.br/contrato-042364-2020/" TargetMode="External"/><Relationship Id="rId78" Type="http://schemas.openxmlformats.org/officeDocument/2006/relationships/hyperlink" Target="https://contratos.comprasnet.gov.br/transparencia/contratos/70434" TargetMode="External"/><Relationship Id="rId71" Type="http://schemas.openxmlformats.org/officeDocument/2006/relationships/hyperlink" Target="https://www.saude.df.gov.br/contrato-042364-2020/" TargetMode="External"/><Relationship Id="rId70" Type="http://schemas.openxmlformats.org/officeDocument/2006/relationships/hyperlink" Target="https://contratos.comprasnet.gov.br/transparencia/contratos/70434" TargetMode="External"/><Relationship Id="rId139" Type="http://schemas.openxmlformats.org/officeDocument/2006/relationships/hyperlink" Target="https://www.saude.df.gov.br/contrato-042364-2020/" TargetMode="External"/><Relationship Id="rId138" Type="http://schemas.openxmlformats.org/officeDocument/2006/relationships/hyperlink" Target="https://contratos.comprasnet.gov.br/transparencia/contratos/70434" TargetMode="External"/><Relationship Id="rId137" Type="http://schemas.openxmlformats.org/officeDocument/2006/relationships/hyperlink" Target="https://contratos.comprasnet.gov.br/transparencia/contratos/67087" TargetMode="External"/><Relationship Id="rId132" Type="http://schemas.openxmlformats.org/officeDocument/2006/relationships/hyperlink" Target="https://www.saude.df.gov.br/contrato-042397-2020/" TargetMode="External"/><Relationship Id="rId131" Type="http://schemas.openxmlformats.org/officeDocument/2006/relationships/hyperlink" Target="https://www.saude.df.gov.br/contrato-042364-2020/" TargetMode="External"/><Relationship Id="rId130" Type="http://schemas.openxmlformats.org/officeDocument/2006/relationships/hyperlink" Target="https://contratos.comprasnet.gov.br/transparencia/contratos/70434" TargetMode="External"/><Relationship Id="rId136" Type="http://schemas.openxmlformats.org/officeDocument/2006/relationships/hyperlink" Target="https://www.saude.df.gov.br/contrato-042397-2020/" TargetMode="External"/><Relationship Id="rId135" Type="http://schemas.openxmlformats.org/officeDocument/2006/relationships/hyperlink" Target="https://www.saude.df.gov.br/contrato-042364-2020/" TargetMode="External"/><Relationship Id="rId134" Type="http://schemas.openxmlformats.org/officeDocument/2006/relationships/hyperlink" Target="https://contratos.comprasnet.gov.br/transparencia/contratos/70434" TargetMode="External"/><Relationship Id="rId133" Type="http://schemas.openxmlformats.org/officeDocument/2006/relationships/hyperlink" Target="https://contratos.comprasnet.gov.br/transparencia/contratos/67087" TargetMode="External"/><Relationship Id="rId62" Type="http://schemas.openxmlformats.org/officeDocument/2006/relationships/hyperlink" Target="https://contratos.comprasnet.gov.br/transparencia/contratos/70434" TargetMode="External"/><Relationship Id="rId61" Type="http://schemas.openxmlformats.org/officeDocument/2006/relationships/hyperlink" Target="https://contratos.comprasnet.gov.br/transparencia/contratos/67087" TargetMode="External"/><Relationship Id="rId64" Type="http://schemas.openxmlformats.org/officeDocument/2006/relationships/hyperlink" Target="https://www.saude.df.gov.br/contrato-042397-2020/" TargetMode="External"/><Relationship Id="rId63" Type="http://schemas.openxmlformats.org/officeDocument/2006/relationships/hyperlink" Target="https://www.saude.df.gov.br/contrato-042364-2020/" TargetMode="External"/><Relationship Id="rId66" Type="http://schemas.openxmlformats.org/officeDocument/2006/relationships/hyperlink" Target="https://contratos.comprasnet.gov.br/transparencia/contratos/70434" TargetMode="External"/><Relationship Id="rId65" Type="http://schemas.openxmlformats.org/officeDocument/2006/relationships/hyperlink" Target="https://contratos.comprasnet.gov.br/transparencia/contratos/67087" TargetMode="External"/><Relationship Id="rId171" Type="http://schemas.openxmlformats.org/officeDocument/2006/relationships/drawing" Target="../drawings/drawing3.xml"/><Relationship Id="rId68" Type="http://schemas.openxmlformats.org/officeDocument/2006/relationships/hyperlink" Target="https://www.saude.df.gov.br/contrato-042397-2020/" TargetMode="External"/><Relationship Id="rId170" Type="http://schemas.openxmlformats.org/officeDocument/2006/relationships/hyperlink" Target="https://contratos.comprasnet.gov.br/transparencia/contratos/70434" TargetMode="External"/><Relationship Id="rId67" Type="http://schemas.openxmlformats.org/officeDocument/2006/relationships/hyperlink" Target="https://www.saude.df.gov.br/contrato-042364-2020/" TargetMode="External"/><Relationship Id="rId60" Type="http://schemas.openxmlformats.org/officeDocument/2006/relationships/hyperlink" Target="https://www.saude.df.gov.br/contrato-042397-2020/" TargetMode="External"/><Relationship Id="rId165" Type="http://schemas.openxmlformats.org/officeDocument/2006/relationships/hyperlink" Target="https://contratos.comprasnet.gov.br/transparencia/contratos/67087" TargetMode="External"/><Relationship Id="rId69" Type="http://schemas.openxmlformats.org/officeDocument/2006/relationships/hyperlink" Target="https://contratos.comprasnet.gov.br/transparencia/contratos/67087" TargetMode="External"/><Relationship Id="rId164" Type="http://schemas.openxmlformats.org/officeDocument/2006/relationships/hyperlink" Target="https://www.saude.df.gov.br/contrato-042397-2020/" TargetMode="External"/><Relationship Id="rId163" Type="http://schemas.openxmlformats.org/officeDocument/2006/relationships/hyperlink" Target="https://www.saude.df.gov.br/contrato-042364-2020/" TargetMode="External"/><Relationship Id="rId162" Type="http://schemas.openxmlformats.org/officeDocument/2006/relationships/hyperlink" Target="https://contratos.comprasnet.gov.br/transparencia/contratos/70434" TargetMode="External"/><Relationship Id="rId169" Type="http://schemas.openxmlformats.org/officeDocument/2006/relationships/hyperlink" Target="https://contratos.comprasnet.gov.br/transparencia/contratos/67087" TargetMode="External"/><Relationship Id="rId168" Type="http://schemas.openxmlformats.org/officeDocument/2006/relationships/hyperlink" Target="https://www.saude.df.gov.br/contrato-042397-2020/" TargetMode="External"/><Relationship Id="rId167" Type="http://schemas.openxmlformats.org/officeDocument/2006/relationships/hyperlink" Target="https://www.saude.df.gov.br/contrato-042364-2020/" TargetMode="External"/><Relationship Id="rId166" Type="http://schemas.openxmlformats.org/officeDocument/2006/relationships/hyperlink" Target="https://contratos.comprasnet.gov.br/transparencia/contratos/70434" TargetMode="External"/><Relationship Id="rId51" Type="http://schemas.openxmlformats.org/officeDocument/2006/relationships/hyperlink" Target="https://www.saude.df.gov.br/contrato-042364-2020/" TargetMode="External"/><Relationship Id="rId50" Type="http://schemas.openxmlformats.org/officeDocument/2006/relationships/hyperlink" Target="https://contratos.comprasnet.gov.br/transparencia/contratos/70434" TargetMode="External"/><Relationship Id="rId53" Type="http://schemas.openxmlformats.org/officeDocument/2006/relationships/hyperlink" Target="https://contratos.comprasnet.gov.br/transparencia/contratos/67087" TargetMode="External"/><Relationship Id="rId52" Type="http://schemas.openxmlformats.org/officeDocument/2006/relationships/hyperlink" Target="https://www.saude.df.gov.br/contrato-042397-2020/" TargetMode="External"/><Relationship Id="rId55" Type="http://schemas.openxmlformats.org/officeDocument/2006/relationships/hyperlink" Target="https://www.saude.df.gov.br/contrato-042364-2020/" TargetMode="External"/><Relationship Id="rId161" Type="http://schemas.openxmlformats.org/officeDocument/2006/relationships/hyperlink" Target="https://contratos.comprasnet.gov.br/transparencia/contratos/67087" TargetMode="External"/><Relationship Id="rId54" Type="http://schemas.openxmlformats.org/officeDocument/2006/relationships/hyperlink" Target="https://contratos.comprasnet.gov.br/transparencia/contratos/70434" TargetMode="External"/><Relationship Id="rId160" Type="http://schemas.openxmlformats.org/officeDocument/2006/relationships/hyperlink" Target="https://www.saude.df.gov.br/contrato-042397-2020/" TargetMode="External"/><Relationship Id="rId57" Type="http://schemas.openxmlformats.org/officeDocument/2006/relationships/hyperlink" Target="https://contratos.comprasnet.gov.br/transparencia/contratos/67087" TargetMode="External"/><Relationship Id="rId56" Type="http://schemas.openxmlformats.org/officeDocument/2006/relationships/hyperlink" Target="https://www.saude.df.gov.br/contrato-042397-2020/" TargetMode="External"/><Relationship Id="rId159" Type="http://schemas.openxmlformats.org/officeDocument/2006/relationships/hyperlink" Target="https://www.saude.df.gov.br/contrato-042364-2020/" TargetMode="External"/><Relationship Id="rId59" Type="http://schemas.openxmlformats.org/officeDocument/2006/relationships/hyperlink" Target="https://www.saude.df.gov.br/contrato-042364-2020/" TargetMode="External"/><Relationship Id="rId154" Type="http://schemas.openxmlformats.org/officeDocument/2006/relationships/hyperlink" Target="https://contratos.comprasnet.gov.br/transparencia/contratos/70434" TargetMode="External"/><Relationship Id="rId58" Type="http://schemas.openxmlformats.org/officeDocument/2006/relationships/hyperlink" Target="https://contratos.comprasnet.gov.br/transparencia/contratos/70434" TargetMode="External"/><Relationship Id="rId153" Type="http://schemas.openxmlformats.org/officeDocument/2006/relationships/hyperlink" Target="https://contratos.comprasnet.gov.br/transparencia/contratos/67087" TargetMode="External"/><Relationship Id="rId152" Type="http://schemas.openxmlformats.org/officeDocument/2006/relationships/hyperlink" Target="https://www.saude.df.gov.br/contrato-042397-2020/" TargetMode="External"/><Relationship Id="rId151" Type="http://schemas.openxmlformats.org/officeDocument/2006/relationships/hyperlink" Target="https://www.saude.df.gov.br/contrato-042364-2020/" TargetMode="External"/><Relationship Id="rId158" Type="http://schemas.openxmlformats.org/officeDocument/2006/relationships/hyperlink" Target="https://contratos.comprasnet.gov.br/transparencia/contratos/70434" TargetMode="External"/><Relationship Id="rId157" Type="http://schemas.openxmlformats.org/officeDocument/2006/relationships/hyperlink" Target="https://contratos.comprasnet.gov.br/transparencia/contratos/67087" TargetMode="External"/><Relationship Id="rId156" Type="http://schemas.openxmlformats.org/officeDocument/2006/relationships/hyperlink" Target="https://www.saude.df.gov.br/contrato-042397-2020/" TargetMode="External"/><Relationship Id="rId155" Type="http://schemas.openxmlformats.org/officeDocument/2006/relationships/hyperlink" Target="https://www.saude.df.gov.br/contrato-042364-2020/" TargetMode="External"/><Relationship Id="rId107" Type="http://schemas.openxmlformats.org/officeDocument/2006/relationships/hyperlink" Target="https://www.saude.df.gov.br/contrato-042364-2020/" TargetMode="External"/><Relationship Id="rId106" Type="http://schemas.openxmlformats.org/officeDocument/2006/relationships/hyperlink" Target="https://contratos.comprasnet.gov.br/transparencia/contratos/70434" TargetMode="External"/><Relationship Id="rId105" Type="http://schemas.openxmlformats.org/officeDocument/2006/relationships/hyperlink" Target="https://contratos.comprasnet.gov.br/transparencia/contratos/67087" TargetMode="External"/><Relationship Id="rId104" Type="http://schemas.openxmlformats.org/officeDocument/2006/relationships/hyperlink" Target="https://www.saude.df.gov.br/contrato-042397-2020/" TargetMode="External"/><Relationship Id="rId109" Type="http://schemas.openxmlformats.org/officeDocument/2006/relationships/hyperlink" Target="https://contratos.comprasnet.gov.br/transparencia/contratos/67087" TargetMode="External"/><Relationship Id="rId108" Type="http://schemas.openxmlformats.org/officeDocument/2006/relationships/hyperlink" Target="https://www.saude.df.gov.br/contrato-042397-2020/" TargetMode="External"/><Relationship Id="rId103" Type="http://schemas.openxmlformats.org/officeDocument/2006/relationships/hyperlink" Target="https://www.saude.df.gov.br/contrato-042364-2020/" TargetMode="External"/><Relationship Id="rId102" Type="http://schemas.openxmlformats.org/officeDocument/2006/relationships/hyperlink" Target="https://contratos.comprasnet.gov.br/transparencia/contratos/70434" TargetMode="External"/><Relationship Id="rId101" Type="http://schemas.openxmlformats.org/officeDocument/2006/relationships/hyperlink" Target="https://contratos.comprasnet.gov.br/transparencia/contratos/67087" TargetMode="External"/><Relationship Id="rId100" Type="http://schemas.openxmlformats.org/officeDocument/2006/relationships/hyperlink" Target="https://www.saude.df.gov.br/contrato-042397-2020/" TargetMode="External"/><Relationship Id="rId129" Type="http://schemas.openxmlformats.org/officeDocument/2006/relationships/hyperlink" Target="https://contratos.comprasnet.gov.br/transparencia/contratos/67087" TargetMode="External"/><Relationship Id="rId128" Type="http://schemas.openxmlformats.org/officeDocument/2006/relationships/hyperlink" Target="https://www.saude.df.gov.br/contrato-042397-2020/" TargetMode="External"/><Relationship Id="rId127" Type="http://schemas.openxmlformats.org/officeDocument/2006/relationships/hyperlink" Target="https://www.saude.df.gov.br/contrato-042364-2020/" TargetMode="External"/><Relationship Id="rId126" Type="http://schemas.openxmlformats.org/officeDocument/2006/relationships/hyperlink" Target="https://contratos.comprasnet.gov.br/transparencia/contratos/70434" TargetMode="External"/><Relationship Id="rId121" Type="http://schemas.openxmlformats.org/officeDocument/2006/relationships/hyperlink" Target="https://contratos.comprasnet.gov.br/transparencia/contratos/67087" TargetMode="External"/><Relationship Id="rId120" Type="http://schemas.openxmlformats.org/officeDocument/2006/relationships/hyperlink" Target="https://www.saude.df.gov.br/contrato-042397-2020/" TargetMode="External"/><Relationship Id="rId125" Type="http://schemas.openxmlformats.org/officeDocument/2006/relationships/hyperlink" Target="https://contratos.comprasnet.gov.br/transparencia/contratos/67087" TargetMode="External"/><Relationship Id="rId124" Type="http://schemas.openxmlformats.org/officeDocument/2006/relationships/hyperlink" Target="https://www.saude.df.gov.br/contrato-042397-2020/" TargetMode="External"/><Relationship Id="rId123" Type="http://schemas.openxmlformats.org/officeDocument/2006/relationships/hyperlink" Target="https://www.saude.df.gov.br/contrato-042364-2020/" TargetMode="External"/><Relationship Id="rId122" Type="http://schemas.openxmlformats.org/officeDocument/2006/relationships/hyperlink" Target="https://contratos.comprasnet.gov.br/transparencia/contratos/70434" TargetMode="External"/><Relationship Id="rId95" Type="http://schemas.openxmlformats.org/officeDocument/2006/relationships/hyperlink" Target="https://www.saude.df.gov.br/contrato-042364-2020/" TargetMode="External"/><Relationship Id="rId94" Type="http://schemas.openxmlformats.org/officeDocument/2006/relationships/hyperlink" Target="https://contratos.comprasnet.gov.br/transparencia/contratos/70434" TargetMode="External"/><Relationship Id="rId97" Type="http://schemas.openxmlformats.org/officeDocument/2006/relationships/hyperlink" Target="https://contratos.comprasnet.gov.br/transparencia/contratos/67087" TargetMode="External"/><Relationship Id="rId96" Type="http://schemas.openxmlformats.org/officeDocument/2006/relationships/hyperlink" Target="https://www.saude.df.gov.br/contrato-042397-2020/" TargetMode="External"/><Relationship Id="rId99" Type="http://schemas.openxmlformats.org/officeDocument/2006/relationships/hyperlink" Target="https://www.saude.df.gov.br/contrato-042364-2020/" TargetMode="External"/><Relationship Id="rId98" Type="http://schemas.openxmlformats.org/officeDocument/2006/relationships/hyperlink" Target="https://contratos.comprasnet.gov.br/transparencia/contratos/70434" TargetMode="External"/><Relationship Id="rId91" Type="http://schemas.openxmlformats.org/officeDocument/2006/relationships/hyperlink" Target="https://www.saude.df.gov.br/contrato-042364-2020/" TargetMode="External"/><Relationship Id="rId90" Type="http://schemas.openxmlformats.org/officeDocument/2006/relationships/hyperlink" Target="https://contratos.comprasnet.gov.br/transparencia/contratos/70434" TargetMode="External"/><Relationship Id="rId93" Type="http://schemas.openxmlformats.org/officeDocument/2006/relationships/hyperlink" Target="https://contratos.comprasnet.gov.br/transparencia/contratos/67087" TargetMode="External"/><Relationship Id="rId92" Type="http://schemas.openxmlformats.org/officeDocument/2006/relationships/hyperlink" Target="https://www.saude.df.gov.br/contrato-042397-2020/" TargetMode="External"/><Relationship Id="rId118" Type="http://schemas.openxmlformats.org/officeDocument/2006/relationships/hyperlink" Target="https://contratos.comprasnet.gov.br/transparencia/contratos/70434" TargetMode="External"/><Relationship Id="rId117" Type="http://schemas.openxmlformats.org/officeDocument/2006/relationships/hyperlink" Target="https://contratos.comprasnet.gov.br/transparencia/contratos/67087" TargetMode="External"/><Relationship Id="rId116" Type="http://schemas.openxmlformats.org/officeDocument/2006/relationships/hyperlink" Target="https://www.saude.df.gov.br/contrato-042397-2020/" TargetMode="External"/><Relationship Id="rId115" Type="http://schemas.openxmlformats.org/officeDocument/2006/relationships/hyperlink" Target="https://www.saude.df.gov.br/contrato-042364-2020/" TargetMode="External"/><Relationship Id="rId119" Type="http://schemas.openxmlformats.org/officeDocument/2006/relationships/hyperlink" Target="https://www.saude.df.gov.br/contrato-042364-2020/" TargetMode="External"/><Relationship Id="rId110" Type="http://schemas.openxmlformats.org/officeDocument/2006/relationships/hyperlink" Target="https://contratos.comprasnet.gov.br/transparencia/contratos/70434" TargetMode="External"/><Relationship Id="rId114" Type="http://schemas.openxmlformats.org/officeDocument/2006/relationships/hyperlink" Target="https://contratos.comprasnet.gov.br/transparencia/contratos/70434" TargetMode="External"/><Relationship Id="rId113" Type="http://schemas.openxmlformats.org/officeDocument/2006/relationships/hyperlink" Target="https://contratos.comprasnet.gov.br/transparencia/contratos/67087" TargetMode="External"/><Relationship Id="rId112" Type="http://schemas.openxmlformats.org/officeDocument/2006/relationships/hyperlink" Target="https://www.saude.df.gov.br/contrato-042397-2020/" TargetMode="External"/><Relationship Id="rId111" Type="http://schemas.openxmlformats.org/officeDocument/2006/relationships/hyperlink" Target="https://www.saude.df.gov.br/contrato-042364-2020/"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57"/>
    <col customWidth="1" min="2" max="2" width="13.71"/>
    <col customWidth="1" min="3" max="12" width="13.29"/>
    <col customWidth="1" min="13" max="13" width="34.14"/>
    <col customWidth="1" min="14" max="14" width="30.71"/>
    <col customWidth="1" min="15" max="26" width="8.71"/>
  </cols>
  <sheetData>
    <row r="1" ht="120.0" customHeight="1">
      <c r="A1" s="1" t="s">
        <v>0</v>
      </c>
      <c r="L1" s="1"/>
      <c r="M1" s="1"/>
      <c r="N1" s="1"/>
    </row>
    <row r="2">
      <c r="A2" s="1"/>
      <c r="B2" s="1"/>
      <c r="C2" s="1"/>
      <c r="D2" s="1"/>
      <c r="E2" s="1"/>
      <c r="F2" s="1"/>
      <c r="G2" s="1"/>
      <c r="H2" s="1"/>
      <c r="I2" s="1"/>
      <c r="J2" s="1"/>
      <c r="K2" s="2"/>
      <c r="L2" s="1"/>
      <c r="M2" s="1"/>
      <c r="N2" s="1"/>
    </row>
    <row r="3">
      <c r="A3" s="3" t="s">
        <v>1</v>
      </c>
      <c r="B3" s="1"/>
      <c r="C3" s="1"/>
      <c r="D3" s="1"/>
      <c r="E3" s="1"/>
      <c r="F3" s="1"/>
      <c r="G3" s="1"/>
      <c r="H3" s="1"/>
      <c r="I3" s="1"/>
      <c r="J3" s="1"/>
      <c r="K3" s="4"/>
      <c r="L3" s="1"/>
      <c r="M3" s="1"/>
      <c r="N3" s="1"/>
    </row>
    <row r="4">
      <c r="A4" s="1"/>
      <c r="B4" s="1"/>
      <c r="C4" s="1"/>
      <c r="D4" s="1"/>
      <c r="E4" s="1"/>
      <c r="F4" s="1"/>
      <c r="G4" s="1"/>
      <c r="H4" s="1"/>
      <c r="I4" s="1"/>
      <c r="J4" s="1"/>
      <c r="K4" s="1"/>
      <c r="L4" s="1"/>
      <c r="M4" s="1"/>
      <c r="N4" s="1"/>
    </row>
    <row r="5" ht="31.5" customHeight="1">
      <c r="A5" s="5" t="str">
        <f>'Orçamento de equipos e frascos'!A4</f>
        <v>EG 01
Equipo para
 Nutrição Enteral
Tipo Gravitacional,
sistema aberto
Código BR: 462239</v>
      </c>
      <c r="B5" s="6" t="s">
        <v>2</v>
      </c>
      <c r="C5" s="6" t="s">
        <v>3</v>
      </c>
      <c r="D5" s="6" t="s">
        <v>4</v>
      </c>
      <c r="E5" s="6" t="s">
        <v>5</v>
      </c>
      <c r="F5" s="6" t="s">
        <v>6</v>
      </c>
      <c r="G5" s="6" t="s">
        <v>7</v>
      </c>
      <c r="H5" s="6" t="s">
        <v>8</v>
      </c>
      <c r="I5" s="6" t="s">
        <v>9</v>
      </c>
      <c r="J5" s="6" t="s">
        <v>10</v>
      </c>
      <c r="K5" s="6" t="s">
        <v>11</v>
      </c>
      <c r="L5" s="7" t="s">
        <v>12</v>
      </c>
      <c r="M5" s="7" t="s">
        <v>13</v>
      </c>
      <c r="N5" s="7" t="s">
        <v>14</v>
      </c>
    </row>
    <row r="6" ht="15.0" customHeight="1">
      <c r="A6" s="6" t="s">
        <v>15</v>
      </c>
      <c r="B6" s="8" t="s">
        <v>16</v>
      </c>
      <c r="C6" s="8" t="s">
        <v>17</v>
      </c>
      <c r="D6" s="8" t="s">
        <v>18</v>
      </c>
      <c r="E6" s="8" t="s">
        <v>19</v>
      </c>
      <c r="F6" s="8" t="s">
        <v>20</v>
      </c>
      <c r="G6" s="9"/>
      <c r="H6" s="9"/>
      <c r="I6" s="10"/>
      <c r="J6" s="10"/>
      <c r="K6" s="10"/>
      <c r="L6" s="11"/>
      <c r="M6" s="11"/>
      <c r="N6" s="11"/>
    </row>
    <row r="7" ht="15.0" customHeight="1">
      <c r="A7" s="6" t="s">
        <v>21</v>
      </c>
      <c r="B7" s="9"/>
      <c r="C7" s="9"/>
      <c r="D7" s="9"/>
      <c r="E7" s="12" t="s">
        <v>22</v>
      </c>
      <c r="F7" s="12" t="s">
        <v>23</v>
      </c>
      <c r="G7" s="9"/>
      <c r="H7" s="9"/>
      <c r="I7" s="10"/>
      <c r="J7" s="10"/>
      <c r="K7" s="10"/>
      <c r="L7" s="11"/>
      <c r="M7" s="11"/>
      <c r="N7" s="11"/>
    </row>
    <row r="8" ht="15.0" customHeight="1">
      <c r="A8" s="13" t="str">
        <f>'Orçamento de equipos e frascos'!B4</f>
        <v>Equipo para nutrição enteral do tipo gravitacional. Material em PVC, atóxico, de cor azul ou lilás translúcido, de comprimento mínimo de 120cm. Características: Estéril, apirogênico, flexível, atóxico, com ponta perfurante que facilite a introdução em recipiente de soluções sem risco de desconectar durante o seu uso, com protetor adequado, com filtro de ar, com câmara gotejadora transparente que não permita vazamento em suas junções, com regulador de fluxo tipo rolete que 270,9garanta perfeito controle de gotejamento com suavidade, com terminal distal do tipo escalonado que permita perfeita adaptação à sonda de nutrição, com tampa protetora de fácil remoção. Embalagem individual, que permita a abertura técnica asséptica.</v>
      </c>
      <c r="B8" s="14">
        <v>1.28</v>
      </c>
      <c r="C8" s="14">
        <v>1.36</v>
      </c>
      <c r="D8" s="14">
        <v>1.28</v>
      </c>
      <c r="E8" s="14">
        <v>3.6152</v>
      </c>
      <c r="F8" s="14">
        <v>4.1272263</v>
      </c>
      <c r="G8" s="15"/>
      <c r="H8" s="15"/>
      <c r="I8" s="16"/>
      <c r="J8" s="16"/>
      <c r="K8" s="16"/>
      <c r="L8" s="17">
        <f>IFERROR(MEDIAN($B8:$K8),"-")</f>
        <v>1.36</v>
      </c>
      <c r="M8" s="17">
        <f>IFERROR(L8*(1-50%),"-")</f>
        <v>0.68</v>
      </c>
      <c r="N8" s="17">
        <f>IFERROR(L8*(1+50%),"-")</f>
        <v>2.04</v>
      </c>
    </row>
    <row r="9" ht="15.0" customHeight="1">
      <c r="A9" s="6" t="s">
        <v>24</v>
      </c>
      <c r="B9" s="16">
        <f t="shared" ref="B9:K9" si="1">IFERROR(IF(B8&gt;$N8,"Não válido",IF(B8&lt;$M8,"Não válido",B8)),"-")</f>
        <v>1.28</v>
      </c>
      <c r="C9" s="16">
        <f t="shared" si="1"/>
        <v>1.36</v>
      </c>
      <c r="D9" s="16">
        <f t="shared" si="1"/>
        <v>1.28</v>
      </c>
      <c r="E9" s="16" t="str">
        <f t="shared" si="1"/>
        <v>Não válido</v>
      </c>
      <c r="F9" s="16" t="str">
        <f t="shared" si="1"/>
        <v>Não válido</v>
      </c>
      <c r="G9" s="16" t="str">
        <f t="shared" si="1"/>
        <v>Não válido</v>
      </c>
      <c r="H9" s="16" t="str">
        <f t="shared" si="1"/>
        <v>Não válido</v>
      </c>
      <c r="I9" s="16" t="str">
        <f t="shared" si="1"/>
        <v>Não válido</v>
      </c>
      <c r="J9" s="16" t="str">
        <f t="shared" si="1"/>
        <v>Não válido</v>
      </c>
      <c r="K9" s="16" t="str">
        <f t="shared" si="1"/>
        <v>Não válido</v>
      </c>
      <c r="L9" s="1"/>
      <c r="M9" s="1"/>
      <c r="N9" s="1"/>
    </row>
    <row r="10" ht="15.0" customHeight="1">
      <c r="A10" s="18" t="s">
        <v>25</v>
      </c>
      <c r="B10" s="17">
        <f>IFERROR(MIN(B9:K9),"-")</f>
        <v>1.28</v>
      </c>
      <c r="C10" s="1"/>
      <c r="D10" s="1"/>
      <c r="E10" s="1"/>
      <c r="F10" s="1"/>
      <c r="G10" s="1"/>
      <c r="H10" s="1"/>
      <c r="I10" s="1"/>
      <c r="J10" s="1"/>
      <c r="K10" s="1"/>
      <c r="L10" s="1"/>
      <c r="M10" s="1"/>
      <c r="N10" s="1"/>
    </row>
    <row r="11" ht="15.0" customHeight="1">
      <c r="A11" s="18" t="s">
        <v>26</v>
      </c>
      <c r="B11" s="17">
        <f>IFERROR(MEDIAN(B9:K9),"-")</f>
        <v>1.28</v>
      </c>
      <c r="C11" s="1"/>
      <c r="D11" s="1"/>
      <c r="E11" s="1"/>
      <c r="F11" s="1"/>
      <c r="G11" s="1"/>
      <c r="H11" s="1"/>
      <c r="I11" s="1"/>
      <c r="J11" s="1"/>
      <c r="K11" s="1"/>
      <c r="L11" s="1"/>
      <c r="M11" s="1"/>
      <c r="N11" s="1"/>
    </row>
    <row r="12" ht="15.0" customHeight="1">
      <c r="A12" s="18" t="s">
        <v>27</v>
      </c>
      <c r="B12" s="17">
        <f>IFERROR(AVERAGE(B9:K9),"-")</f>
        <v>1.306666667</v>
      </c>
      <c r="C12" s="1"/>
      <c r="D12" s="1"/>
      <c r="E12" s="1"/>
      <c r="F12" s="1"/>
      <c r="G12" s="1"/>
      <c r="H12" s="1"/>
      <c r="I12" s="1"/>
      <c r="J12" s="1"/>
      <c r="K12" s="1"/>
      <c r="L12" s="1"/>
      <c r="M12" s="1"/>
      <c r="N12" s="1"/>
    </row>
    <row r="13" ht="15.0" customHeight="1">
      <c r="A13" s="18" t="s">
        <v>28</v>
      </c>
      <c r="B13" s="17">
        <f>IFERROR(MAX(B9:K9),"-")</f>
        <v>1.36</v>
      </c>
      <c r="C13" s="1"/>
      <c r="D13" s="1"/>
      <c r="E13" s="1"/>
      <c r="F13" s="1"/>
      <c r="G13" s="1"/>
      <c r="H13" s="1"/>
      <c r="I13" s="1"/>
      <c r="J13" s="1"/>
      <c r="K13" s="1"/>
      <c r="L13" s="1"/>
      <c r="M13" s="1"/>
      <c r="N13" s="1"/>
    </row>
    <row r="14" ht="15.0" customHeight="1">
      <c r="A14" s="1"/>
      <c r="B14" s="1"/>
      <c r="C14" s="1"/>
      <c r="D14" s="1"/>
      <c r="E14" s="1"/>
      <c r="F14" s="1"/>
      <c r="G14" s="1"/>
      <c r="H14" s="1"/>
      <c r="I14" s="1"/>
      <c r="J14" s="1"/>
      <c r="K14" s="1"/>
      <c r="L14" s="1"/>
      <c r="M14" s="1"/>
      <c r="N14" s="1"/>
    </row>
    <row r="15" ht="15.0" customHeight="1">
      <c r="A15" s="5" t="str">
        <f>'Orçamento de equipos e frascos'!A5</f>
        <v>EG 02
Equipo para
Nutrição Enteral
Tipo Gravitacional,
sistema fechado
Código BR: 462239</v>
      </c>
      <c r="B15" s="6" t="s">
        <v>2</v>
      </c>
      <c r="C15" s="6" t="s">
        <v>3</v>
      </c>
      <c r="D15" s="6" t="s">
        <v>4</v>
      </c>
      <c r="E15" s="6" t="s">
        <v>5</v>
      </c>
      <c r="F15" s="6" t="s">
        <v>6</v>
      </c>
      <c r="G15" s="6" t="s">
        <v>7</v>
      </c>
      <c r="H15" s="6" t="s">
        <v>8</v>
      </c>
      <c r="I15" s="6" t="s">
        <v>9</v>
      </c>
      <c r="J15" s="6" t="s">
        <v>10</v>
      </c>
      <c r="K15" s="6" t="s">
        <v>11</v>
      </c>
      <c r="L15" s="7" t="s">
        <v>12</v>
      </c>
      <c r="M15" s="7" t="s">
        <v>13</v>
      </c>
      <c r="N15" s="7" t="s">
        <v>14</v>
      </c>
    </row>
    <row r="16" ht="15.0" customHeight="1">
      <c r="A16" s="6" t="s">
        <v>15</v>
      </c>
      <c r="B16" s="8" t="s">
        <v>29</v>
      </c>
      <c r="C16" s="8" t="s">
        <v>30</v>
      </c>
      <c r="D16" s="8" t="s">
        <v>31</v>
      </c>
      <c r="E16" s="8" t="s">
        <v>32</v>
      </c>
      <c r="F16" s="8" t="s">
        <v>33</v>
      </c>
      <c r="G16" s="8" t="s">
        <v>34</v>
      </c>
      <c r="H16" s="10"/>
      <c r="I16" s="10"/>
      <c r="J16" s="10"/>
      <c r="K16" s="10"/>
      <c r="L16" s="11"/>
      <c r="M16" s="11"/>
      <c r="N16" s="11"/>
    </row>
    <row r="17" ht="15.0" customHeight="1">
      <c r="A17" s="6" t="s">
        <v>21</v>
      </c>
      <c r="B17" s="9"/>
      <c r="C17" s="9"/>
      <c r="D17" s="14"/>
      <c r="E17" s="12" t="s">
        <v>22</v>
      </c>
      <c r="F17" s="12" t="s">
        <v>23</v>
      </c>
      <c r="G17" s="19" t="s">
        <v>35</v>
      </c>
      <c r="H17" s="10"/>
      <c r="I17" s="10"/>
      <c r="J17" s="10"/>
      <c r="K17" s="10"/>
      <c r="L17" s="11"/>
      <c r="M17" s="11"/>
      <c r="N17" s="11"/>
    </row>
    <row r="18" ht="15.0" customHeight="1">
      <c r="A18" s="13" t="str">
        <f>'Orçamento de equipos e frascos'!B5</f>
        <v>Equipo para nutrição enteral do tipo gravitacional, dupla-via, para administração de água e nutrição enteral em sistema fechado. Material em PVC, atóxico, de cor azul ou lilás, translúcido, de comprimento mínimo de 120cm. Características: Estéril, apirogênico, flexível, atóxico, com uma ponta compatível com a dieta em sistema fechado e outra ponta que possibilite a conexão no recipiente de água, sem risco de desconectar durante o seu uso, com protetor adequado, com câmara gotejadora transparente que não permita vazamento em suas junções, com regulador de fluxo tipo rolete que garanta perfeito controle de gotejamento com suavidade, com terminal distal do tipo escalonado que permita perfeita adaptação à sonda de nutrição, com tampa protetora de fácil remoção. Embalagem individual, que permita a abertura técnica asséptica.</v>
      </c>
      <c r="B18" s="14" t="s">
        <v>36</v>
      </c>
      <c r="C18" s="14" t="s">
        <v>36</v>
      </c>
      <c r="D18" s="14" t="s">
        <v>36</v>
      </c>
      <c r="E18" s="14">
        <v>3.6152</v>
      </c>
      <c r="F18" s="14">
        <v>4.1272263</v>
      </c>
      <c r="G18" s="20">
        <v>5.0</v>
      </c>
      <c r="H18" s="16"/>
      <c r="I18" s="16"/>
      <c r="J18" s="16"/>
      <c r="K18" s="16"/>
      <c r="L18" s="17">
        <f>IFERROR(MEDIAN($B18:$K18),"-")</f>
        <v>4.1272263</v>
      </c>
      <c r="M18" s="17">
        <f>IFERROR(L18*(1-50%),"-")</f>
        <v>2.06361315</v>
      </c>
      <c r="N18" s="17">
        <f>IFERROR(L18*(1+50%),"-")</f>
        <v>6.19083945</v>
      </c>
    </row>
    <row r="19" ht="15.0" customHeight="1">
      <c r="A19" s="6" t="s">
        <v>24</v>
      </c>
      <c r="B19" s="16" t="str">
        <f t="shared" ref="B19:K19" si="2">IFERROR(IF(B18&gt;$N18,"Não válido",IF(B18&lt;$M18,"Não válido",B18)),"-")</f>
        <v>Não válido</v>
      </c>
      <c r="C19" s="16" t="str">
        <f t="shared" si="2"/>
        <v>Não válido</v>
      </c>
      <c r="D19" s="16" t="str">
        <f t="shared" si="2"/>
        <v>Não válido</v>
      </c>
      <c r="E19" s="16">
        <f t="shared" si="2"/>
        <v>3.6152</v>
      </c>
      <c r="F19" s="16">
        <f t="shared" si="2"/>
        <v>4.1272263</v>
      </c>
      <c r="G19" s="16">
        <f t="shared" si="2"/>
        <v>5</v>
      </c>
      <c r="H19" s="16" t="str">
        <f t="shared" si="2"/>
        <v>Não válido</v>
      </c>
      <c r="I19" s="16" t="str">
        <f t="shared" si="2"/>
        <v>Não válido</v>
      </c>
      <c r="J19" s="16" t="str">
        <f t="shared" si="2"/>
        <v>Não válido</v>
      </c>
      <c r="K19" s="16" t="str">
        <f t="shared" si="2"/>
        <v>Não válido</v>
      </c>
      <c r="L19" s="1"/>
      <c r="M19" s="1"/>
      <c r="N19" s="1"/>
    </row>
    <row r="20" ht="15.0" customHeight="1">
      <c r="A20" s="18" t="s">
        <v>25</v>
      </c>
      <c r="B20" s="17">
        <f>IFERROR(MIN(B19:K19),"-")</f>
        <v>3.6152</v>
      </c>
      <c r="C20" s="1"/>
      <c r="D20" s="1"/>
      <c r="E20" s="1"/>
      <c r="F20" s="1"/>
      <c r="G20" s="1"/>
      <c r="H20" s="1"/>
      <c r="I20" s="1"/>
      <c r="J20" s="1"/>
      <c r="K20" s="1"/>
      <c r="L20" s="1"/>
      <c r="M20" s="1"/>
      <c r="N20" s="1"/>
    </row>
    <row r="21" ht="15.0" customHeight="1">
      <c r="A21" s="18" t="s">
        <v>26</v>
      </c>
      <c r="B21" s="17">
        <f>IFERROR(MEDIAN(B19:K19),"-")</f>
        <v>4.1272263</v>
      </c>
      <c r="C21" s="1"/>
      <c r="D21" s="1"/>
      <c r="E21" s="1"/>
      <c r="F21" s="1"/>
      <c r="G21" s="1"/>
      <c r="H21" s="1"/>
      <c r="I21" s="1"/>
      <c r="J21" s="1"/>
      <c r="K21" s="1"/>
      <c r="L21" s="1"/>
      <c r="M21" s="1"/>
      <c r="N21" s="1"/>
    </row>
    <row r="22" ht="15.0" customHeight="1">
      <c r="A22" s="18" t="s">
        <v>27</v>
      </c>
      <c r="B22" s="17">
        <f>IFERROR(AVERAGE(B19:K19),"-")</f>
        <v>4.247475433</v>
      </c>
      <c r="C22" s="1"/>
      <c r="D22" s="1"/>
      <c r="E22" s="1"/>
      <c r="F22" s="1"/>
      <c r="G22" s="1"/>
      <c r="H22" s="1"/>
      <c r="I22" s="1"/>
      <c r="J22" s="1"/>
      <c r="K22" s="1"/>
      <c r="L22" s="1"/>
      <c r="M22" s="1"/>
      <c r="N22" s="1"/>
    </row>
    <row r="23" ht="15.0" customHeight="1">
      <c r="A23" s="18" t="s">
        <v>28</v>
      </c>
      <c r="B23" s="17">
        <f>IFERROR(MAX(B19:K19),"-")</f>
        <v>5</v>
      </c>
      <c r="C23" s="1"/>
      <c r="D23" s="1"/>
      <c r="E23" s="1"/>
      <c r="F23" s="1"/>
      <c r="G23" s="1"/>
      <c r="H23" s="1"/>
      <c r="I23" s="1"/>
      <c r="J23" s="1"/>
      <c r="K23" s="1"/>
      <c r="L23" s="1"/>
      <c r="M23" s="1"/>
      <c r="N23" s="1"/>
    </row>
    <row r="24" ht="15.0" customHeight="1">
      <c r="A24" s="1"/>
      <c r="B24" s="1"/>
      <c r="C24" s="1"/>
      <c r="D24" s="1"/>
      <c r="E24" s="1"/>
      <c r="F24" s="1"/>
      <c r="G24" s="1"/>
      <c r="H24" s="1"/>
      <c r="I24" s="1"/>
      <c r="J24" s="1"/>
      <c r="K24" s="1"/>
      <c r="L24" s="1"/>
      <c r="M24" s="1"/>
      <c r="N24" s="1"/>
    </row>
    <row r="25" ht="15.0" customHeight="1">
      <c r="A25" s="5" t="str">
        <f>'Orçamento de equipos e frascos'!A6</f>
        <v>EB 03
Equipo para
Bomba de Infusão,
sistema aberto
Código BR: 465750</v>
      </c>
      <c r="B25" s="6" t="s">
        <v>2</v>
      </c>
      <c r="C25" s="6" t="s">
        <v>3</v>
      </c>
      <c r="D25" s="6" t="s">
        <v>4</v>
      </c>
      <c r="E25" s="6" t="s">
        <v>5</v>
      </c>
      <c r="F25" s="6" t="s">
        <v>6</v>
      </c>
      <c r="G25" s="6" t="s">
        <v>7</v>
      </c>
      <c r="H25" s="6" t="s">
        <v>8</v>
      </c>
      <c r="I25" s="6" t="s">
        <v>9</v>
      </c>
      <c r="J25" s="6" t="s">
        <v>10</v>
      </c>
      <c r="K25" s="6" t="s">
        <v>11</v>
      </c>
      <c r="L25" s="7" t="s">
        <v>12</v>
      </c>
      <c r="M25" s="7" t="s">
        <v>13</v>
      </c>
      <c r="N25" s="7" t="s">
        <v>14</v>
      </c>
    </row>
    <row r="26" ht="15.0" customHeight="1">
      <c r="A26" s="6" t="s">
        <v>15</v>
      </c>
      <c r="B26" s="8" t="s">
        <v>37</v>
      </c>
      <c r="C26" s="8" t="s">
        <v>38</v>
      </c>
      <c r="D26" s="8" t="s">
        <v>39</v>
      </c>
      <c r="E26" s="8" t="s">
        <v>40</v>
      </c>
      <c r="F26" s="8" t="s">
        <v>41</v>
      </c>
      <c r="G26" s="8" t="s">
        <v>42</v>
      </c>
      <c r="H26" s="8" t="s">
        <v>43</v>
      </c>
      <c r="I26" s="8" t="s">
        <v>44</v>
      </c>
      <c r="J26" s="10"/>
      <c r="K26" s="10"/>
      <c r="L26" s="11"/>
      <c r="M26" s="11"/>
      <c r="N26" s="11"/>
    </row>
    <row r="27" ht="15.0" customHeight="1">
      <c r="A27" s="6" t="s">
        <v>21</v>
      </c>
      <c r="B27" s="9"/>
      <c r="C27" s="9"/>
      <c r="D27" s="9"/>
      <c r="E27" s="12" t="s">
        <v>22</v>
      </c>
      <c r="F27" s="12" t="s">
        <v>23</v>
      </c>
      <c r="G27" s="12" t="s">
        <v>45</v>
      </c>
      <c r="H27" s="12" t="s">
        <v>46</v>
      </c>
      <c r="I27" s="19" t="s">
        <v>47</v>
      </c>
      <c r="J27" s="10"/>
      <c r="K27" s="10"/>
      <c r="L27" s="11"/>
      <c r="M27" s="11"/>
      <c r="N27" s="11"/>
    </row>
    <row r="28" ht="15.0" customHeight="1">
      <c r="A28" s="13" t="str">
        <f>'Orçamento de equipos e frascos'!B6</f>
        <v>Equipo para administração de dieta por via enteral, compatível com as bombas de infusão utilizadas na SES/DF e de acordo com legislação vigente. Material em PVC, atóxico, de cor azul ou lilás translúcido. Características: estéril, apirogênico, flexível, atóxico, com ponta perfurante que facilite a introdução em recipiente de soluções sem risco de desconectar durante o seu uso, com protetor adequado, com filtro de ar, com câmara gotejadora transparente que não permita vazamento em suas junções, com terminal distal do tipo escalonado que permita perfeita adaptação à sonda de nutrição, com tampa protetora de fácil remoção. Embalagem individual, que permita a abertura técnica asséptica.</v>
      </c>
      <c r="B28" s="14">
        <v>0.54</v>
      </c>
      <c r="C28" s="14" t="s">
        <v>36</v>
      </c>
      <c r="D28" s="14" t="s">
        <v>36</v>
      </c>
      <c r="E28" s="14" t="s">
        <v>36</v>
      </c>
      <c r="F28" s="14" t="s">
        <v>36</v>
      </c>
      <c r="G28" s="20">
        <v>50.0</v>
      </c>
      <c r="H28" s="20">
        <v>48.0</v>
      </c>
      <c r="I28" s="20">
        <v>35.0</v>
      </c>
      <c r="J28" s="16"/>
      <c r="K28" s="16"/>
      <c r="L28" s="17">
        <f>IFERROR(MEDIAN($B28:$K28),"-")</f>
        <v>41.5</v>
      </c>
      <c r="M28" s="17">
        <f>IFERROR(L28*(1-50%),"-")</f>
        <v>20.75</v>
      </c>
      <c r="N28" s="17">
        <f>IFERROR(L28*(1+50%),"-")</f>
        <v>62.25</v>
      </c>
    </row>
    <row r="29" ht="15.0" customHeight="1">
      <c r="A29" s="6" t="s">
        <v>24</v>
      </c>
      <c r="B29" s="16" t="str">
        <f t="shared" ref="B29:K29" si="3">IFERROR(IF(B28&gt;$N28,"Não válido",IF(B28&lt;$M28,"Não válido",B28)),"-")</f>
        <v>Não válido</v>
      </c>
      <c r="C29" s="16" t="str">
        <f t="shared" si="3"/>
        <v>Não válido</v>
      </c>
      <c r="D29" s="16" t="str">
        <f t="shared" si="3"/>
        <v>Não válido</v>
      </c>
      <c r="E29" s="16" t="str">
        <f t="shared" si="3"/>
        <v>Não válido</v>
      </c>
      <c r="F29" s="16" t="str">
        <f t="shared" si="3"/>
        <v>Não válido</v>
      </c>
      <c r="G29" s="16">
        <f t="shared" si="3"/>
        <v>50</v>
      </c>
      <c r="H29" s="16">
        <f t="shared" si="3"/>
        <v>48</v>
      </c>
      <c r="I29" s="16">
        <f t="shared" si="3"/>
        <v>35</v>
      </c>
      <c r="J29" s="16" t="str">
        <f t="shared" si="3"/>
        <v>Não válido</v>
      </c>
      <c r="K29" s="16" t="str">
        <f t="shared" si="3"/>
        <v>Não válido</v>
      </c>
      <c r="L29" s="1"/>
      <c r="M29" s="1"/>
      <c r="N29" s="1"/>
    </row>
    <row r="30" ht="15.0" customHeight="1">
      <c r="A30" s="18" t="s">
        <v>25</v>
      </c>
      <c r="B30" s="17">
        <f>IFERROR(MIN(B29:K29),"-")</f>
        <v>35</v>
      </c>
      <c r="C30" s="1"/>
      <c r="D30" s="1"/>
      <c r="E30" s="1"/>
      <c r="F30" s="1"/>
      <c r="G30" s="1"/>
      <c r="H30" s="1"/>
      <c r="I30" s="1"/>
      <c r="J30" s="1"/>
      <c r="K30" s="1"/>
      <c r="L30" s="1"/>
      <c r="M30" s="1"/>
      <c r="N30" s="1"/>
    </row>
    <row r="31" ht="15.0" customHeight="1">
      <c r="A31" s="18" t="s">
        <v>26</v>
      </c>
      <c r="B31" s="17">
        <f>IFERROR(MEDIAN(B29:K29),"-")</f>
        <v>48</v>
      </c>
      <c r="C31" s="1"/>
      <c r="D31" s="1"/>
      <c r="E31" s="1"/>
      <c r="F31" s="1"/>
      <c r="G31" s="1"/>
      <c r="H31" s="1"/>
      <c r="I31" s="1"/>
      <c r="J31" s="1"/>
      <c r="K31" s="1"/>
      <c r="L31" s="1"/>
      <c r="M31" s="1"/>
      <c r="N31" s="1"/>
    </row>
    <row r="32" ht="15.0" customHeight="1">
      <c r="A32" s="18" t="s">
        <v>27</v>
      </c>
      <c r="B32" s="17">
        <f>IFERROR(AVERAGE(B29:K29),"-")</f>
        <v>44.33333333</v>
      </c>
      <c r="C32" s="1"/>
      <c r="D32" s="1"/>
      <c r="E32" s="1"/>
      <c r="F32" s="1"/>
      <c r="G32" s="1"/>
      <c r="H32" s="1"/>
      <c r="I32" s="1"/>
      <c r="J32" s="1"/>
      <c r="K32" s="1"/>
      <c r="L32" s="1"/>
      <c r="M32" s="1"/>
      <c r="N32" s="1"/>
    </row>
    <row r="33" ht="15.0" customHeight="1">
      <c r="A33" s="18" t="s">
        <v>28</v>
      </c>
      <c r="B33" s="17">
        <f>IFERROR(MAX(B29:K29),"-")</f>
        <v>50</v>
      </c>
      <c r="C33" s="1"/>
      <c r="D33" s="1"/>
      <c r="E33" s="1"/>
      <c r="F33" s="1"/>
      <c r="G33" s="1"/>
      <c r="H33" s="1"/>
      <c r="I33" s="1"/>
      <c r="J33" s="1"/>
      <c r="K33" s="1"/>
      <c r="L33" s="1"/>
      <c r="M33" s="1"/>
      <c r="N33" s="1"/>
    </row>
    <row r="34" ht="15.0" customHeight="1">
      <c r="A34" s="1"/>
      <c r="B34" s="1"/>
      <c r="C34" s="1"/>
      <c r="D34" s="1"/>
      <c r="E34" s="1"/>
      <c r="F34" s="1"/>
      <c r="G34" s="1"/>
      <c r="H34" s="1"/>
      <c r="I34" s="1"/>
      <c r="J34" s="1"/>
      <c r="K34" s="1"/>
      <c r="L34" s="1"/>
      <c r="M34" s="1"/>
      <c r="N34" s="1"/>
    </row>
    <row r="35" ht="15.0" customHeight="1">
      <c r="A35" s="5" t="str">
        <f>'Orçamento de equipos e frascos'!A7</f>
        <v>EB 04
Equipo para
Bomba de Infusão,
sistema fechado
Código BR:
465750
</v>
      </c>
      <c r="B35" s="6" t="s">
        <v>2</v>
      </c>
      <c r="C35" s="6" t="s">
        <v>3</v>
      </c>
      <c r="D35" s="6" t="s">
        <v>4</v>
      </c>
      <c r="E35" s="6" t="s">
        <v>5</v>
      </c>
      <c r="F35" s="6" t="s">
        <v>6</v>
      </c>
      <c r="G35" s="6" t="s">
        <v>7</v>
      </c>
      <c r="H35" s="6" t="s">
        <v>8</v>
      </c>
      <c r="I35" s="6" t="s">
        <v>9</v>
      </c>
      <c r="J35" s="6" t="s">
        <v>10</v>
      </c>
      <c r="K35" s="6" t="s">
        <v>11</v>
      </c>
      <c r="L35" s="7" t="s">
        <v>12</v>
      </c>
      <c r="M35" s="7" t="s">
        <v>13</v>
      </c>
      <c r="N35" s="7" t="s">
        <v>14</v>
      </c>
    </row>
    <row r="36" ht="15.0" customHeight="1">
      <c r="A36" s="6" t="s">
        <v>15</v>
      </c>
      <c r="B36" s="8" t="s">
        <v>48</v>
      </c>
      <c r="C36" s="8" t="s">
        <v>49</v>
      </c>
      <c r="D36" s="8" t="s">
        <v>50</v>
      </c>
      <c r="E36" s="8" t="s">
        <v>51</v>
      </c>
      <c r="F36" s="8" t="s">
        <v>52</v>
      </c>
      <c r="G36" s="9"/>
      <c r="H36" s="9"/>
      <c r="I36" s="9"/>
      <c r="J36" s="9"/>
      <c r="K36" s="10"/>
      <c r="L36" s="11"/>
      <c r="M36" s="11"/>
      <c r="N36" s="11"/>
    </row>
    <row r="37" ht="15.0" customHeight="1">
      <c r="A37" s="6" t="s">
        <v>21</v>
      </c>
      <c r="B37" s="9"/>
      <c r="C37" s="9"/>
      <c r="D37" s="9"/>
      <c r="E37" s="12" t="s">
        <v>22</v>
      </c>
      <c r="F37" s="12" t="s">
        <v>23</v>
      </c>
      <c r="G37" s="9"/>
      <c r="H37" s="9"/>
      <c r="I37" s="9"/>
      <c r="J37" s="9"/>
      <c r="K37" s="10"/>
      <c r="L37" s="11"/>
      <c r="M37" s="11"/>
      <c r="N37" s="11"/>
    </row>
    <row r="38" ht="15.0" customHeight="1">
      <c r="A38" s="13" t="str">
        <f>'Orçamento de equipos e frascos'!B7</f>
        <v>Equipo para administração de dieta por via enteral em sistema fechado, compatível com as bombas de infusão utilizadas na SES/DF, sistema fechado e legislação vigente. Material em PVC, atóxico, de cor azul ou lilás, translúcido. Características: estéril, apirogênico, flexível, atóxico, com ponta perfurante que facilite a introdução em recipiente de soluções sem risco de desconectar durante o seu uso, com protetor adequado, com filtro de ar, com câmara gotejadora transparente que não permita vazamento em suas junções, com terminal distal do tipo escalonado que permita perfeita adaptação à sonda de nutrição, com tampa protetora de fácil remoção. Embalagem individual, que permita a abertura técnica asséptica.</v>
      </c>
      <c r="B38" s="14">
        <v>22.54</v>
      </c>
      <c r="C38" s="14" t="s">
        <v>36</v>
      </c>
      <c r="D38" s="14" t="s">
        <v>36</v>
      </c>
      <c r="E38" s="14">
        <v>23.6932</v>
      </c>
      <c r="F38" s="14">
        <v>27.5797825</v>
      </c>
      <c r="G38" s="15"/>
      <c r="H38" s="15"/>
      <c r="I38" s="15"/>
      <c r="J38" s="15"/>
      <c r="K38" s="16"/>
      <c r="L38" s="17">
        <f>IFERROR(MEDIAN($B38:$K38),"-")</f>
        <v>23.6932</v>
      </c>
      <c r="M38" s="17">
        <f>IFERROR(L38*(1-50%),"-")</f>
        <v>11.8466</v>
      </c>
      <c r="N38" s="17">
        <f>IFERROR(L38*(1+50%),"-")</f>
        <v>35.5398</v>
      </c>
    </row>
    <row r="39" ht="15.0" customHeight="1">
      <c r="A39" s="6" t="s">
        <v>24</v>
      </c>
      <c r="B39" s="16">
        <f t="shared" ref="B39:K39" si="4">IFERROR(IF(B38&gt;$N38,"Não válido",IF(B38&lt;$M38,"Não válido",B38)),"-")</f>
        <v>22.54</v>
      </c>
      <c r="C39" s="16" t="str">
        <f t="shared" si="4"/>
        <v>Não válido</v>
      </c>
      <c r="D39" s="16" t="str">
        <f t="shared" si="4"/>
        <v>Não válido</v>
      </c>
      <c r="E39" s="16">
        <f t="shared" si="4"/>
        <v>23.6932</v>
      </c>
      <c r="F39" s="16">
        <f t="shared" si="4"/>
        <v>27.5797825</v>
      </c>
      <c r="G39" s="16" t="str">
        <f t="shared" si="4"/>
        <v>Não válido</v>
      </c>
      <c r="H39" s="16" t="str">
        <f t="shared" si="4"/>
        <v>Não válido</v>
      </c>
      <c r="I39" s="16" t="str">
        <f t="shared" si="4"/>
        <v>Não válido</v>
      </c>
      <c r="J39" s="16" t="str">
        <f t="shared" si="4"/>
        <v>Não válido</v>
      </c>
      <c r="K39" s="16" t="str">
        <f t="shared" si="4"/>
        <v>Não válido</v>
      </c>
      <c r="L39" s="1"/>
      <c r="M39" s="1"/>
      <c r="N39" s="1"/>
    </row>
    <row r="40" ht="15.0" customHeight="1">
      <c r="A40" s="18" t="s">
        <v>25</v>
      </c>
      <c r="B40" s="17">
        <f>IFERROR(MIN(B39:K39),"-")</f>
        <v>22.54</v>
      </c>
      <c r="C40" s="1"/>
      <c r="D40" s="1"/>
      <c r="E40" s="1"/>
      <c r="F40" s="1"/>
      <c r="G40" s="1"/>
      <c r="H40" s="1"/>
      <c r="I40" s="1"/>
      <c r="J40" s="1"/>
      <c r="K40" s="1"/>
      <c r="L40" s="1"/>
      <c r="M40" s="1"/>
      <c r="N40" s="1"/>
    </row>
    <row r="41" ht="15.0" customHeight="1">
      <c r="A41" s="18" t="s">
        <v>26</v>
      </c>
      <c r="B41" s="17">
        <f>IFERROR(MEDIAN(B39:K39),"-")</f>
        <v>23.6932</v>
      </c>
      <c r="C41" s="1"/>
      <c r="D41" s="1"/>
      <c r="E41" s="1"/>
      <c r="F41" s="1"/>
      <c r="G41" s="1"/>
      <c r="H41" s="1"/>
      <c r="I41" s="1"/>
      <c r="J41" s="1"/>
      <c r="K41" s="1"/>
      <c r="L41" s="1"/>
      <c r="M41" s="1"/>
      <c r="N41" s="1"/>
    </row>
    <row r="42" ht="15.0" customHeight="1">
      <c r="A42" s="18" t="s">
        <v>27</v>
      </c>
      <c r="B42" s="17">
        <f>IFERROR(AVERAGE(B39:K39),"-")</f>
        <v>24.6043275</v>
      </c>
      <c r="C42" s="1"/>
      <c r="D42" s="1"/>
      <c r="E42" s="1"/>
      <c r="F42" s="1"/>
      <c r="G42" s="1"/>
      <c r="H42" s="1"/>
      <c r="I42" s="1"/>
      <c r="J42" s="1"/>
      <c r="K42" s="1"/>
      <c r="L42" s="1"/>
      <c r="M42" s="1"/>
      <c r="N42" s="1"/>
    </row>
    <row r="43" ht="15.0" customHeight="1">
      <c r="A43" s="18" t="s">
        <v>28</v>
      </c>
      <c r="B43" s="17">
        <f>IFERROR(MAX(B39:K39),"-")</f>
        <v>27.5797825</v>
      </c>
      <c r="C43" s="1"/>
      <c r="D43" s="1"/>
      <c r="E43" s="1"/>
      <c r="F43" s="1"/>
      <c r="G43" s="1"/>
      <c r="H43" s="1"/>
      <c r="I43" s="1"/>
      <c r="J43" s="1"/>
      <c r="K43" s="1"/>
      <c r="L43" s="1"/>
      <c r="M43" s="1"/>
      <c r="N43" s="1"/>
    </row>
    <row r="44" ht="15.0" customHeight="1">
      <c r="A44" s="1"/>
      <c r="B44" s="1"/>
      <c r="C44" s="1"/>
      <c r="D44" s="1"/>
      <c r="E44" s="1"/>
      <c r="F44" s="1"/>
      <c r="G44" s="1"/>
      <c r="H44" s="1"/>
      <c r="I44" s="1"/>
      <c r="J44" s="1"/>
      <c r="K44" s="1"/>
      <c r="L44" s="1"/>
      <c r="M44" s="1"/>
      <c r="N44" s="1"/>
    </row>
    <row r="45" ht="15.0" customHeight="1">
      <c r="A45" s="21" t="str">
        <f>'Orçamento de equipos e frascos'!A8</f>
        <v>F100
Frasco para
acondicionamento
e administração
de nutrição
enteral de 100 ml
Código BR: 395529</v>
      </c>
      <c r="B45" s="6" t="s">
        <v>2</v>
      </c>
      <c r="C45" s="6" t="s">
        <v>3</v>
      </c>
      <c r="D45" s="6" t="s">
        <v>4</v>
      </c>
      <c r="E45" s="6" t="s">
        <v>5</v>
      </c>
      <c r="F45" s="6" t="s">
        <v>6</v>
      </c>
      <c r="G45" s="6" t="s">
        <v>7</v>
      </c>
      <c r="H45" s="6" t="s">
        <v>8</v>
      </c>
      <c r="I45" s="6" t="s">
        <v>9</v>
      </c>
      <c r="J45" s="6" t="s">
        <v>10</v>
      </c>
      <c r="K45" s="6" t="s">
        <v>11</v>
      </c>
      <c r="L45" s="7" t="s">
        <v>12</v>
      </c>
      <c r="M45" s="7" t="s">
        <v>13</v>
      </c>
      <c r="N45" s="7" t="s">
        <v>14</v>
      </c>
    </row>
    <row r="46" ht="15.0" customHeight="1">
      <c r="A46" s="6" t="s">
        <v>15</v>
      </c>
      <c r="B46" s="8" t="s">
        <v>53</v>
      </c>
      <c r="C46" s="8" t="s">
        <v>54</v>
      </c>
      <c r="D46" s="8" t="s">
        <v>55</v>
      </c>
      <c r="E46" s="8" t="s">
        <v>56</v>
      </c>
      <c r="F46" s="8" t="s">
        <v>57</v>
      </c>
      <c r="G46" s="9"/>
      <c r="H46" s="9"/>
      <c r="I46" s="9"/>
      <c r="J46" s="9"/>
      <c r="K46" s="10"/>
      <c r="L46" s="11"/>
      <c r="M46" s="11"/>
      <c r="N46" s="11"/>
    </row>
    <row r="47" ht="15.0" customHeight="1">
      <c r="A47" s="6" t="s">
        <v>21</v>
      </c>
      <c r="B47" s="9"/>
      <c r="C47" s="9"/>
      <c r="D47" s="9"/>
      <c r="E47" s="12" t="s">
        <v>22</v>
      </c>
      <c r="F47" s="12" t="s">
        <v>23</v>
      </c>
      <c r="G47" s="9"/>
      <c r="H47" s="9"/>
      <c r="I47" s="9"/>
      <c r="J47" s="9"/>
      <c r="K47" s="10"/>
      <c r="L47" s="11"/>
      <c r="M47" s="11"/>
      <c r="N47" s="11"/>
    </row>
    <row r="48" ht="15.0" customHeight="1">
      <c r="A48" s="13" t="str">
        <f>'Orçamento de equipos e frascos'!B8</f>
        <v>Frasco para acondicionamento e administração de nutrição enteral, de material plástico resistente,livre de BPA, translúcido, incolor. Tamanho/Capacidade de 100 ml, de uso único, com dispositivo em alça na base, com tampa rosqueável de forma a não permitir vazamentos, com lacre, embalado individualmente em saco plástico descartável e graduado.</v>
      </c>
      <c r="B48" s="14" t="s">
        <v>36</v>
      </c>
      <c r="C48" s="14" t="s">
        <v>36</v>
      </c>
      <c r="D48" s="14" t="s">
        <v>36</v>
      </c>
      <c r="E48" s="14">
        <v>1.0312</v>
      </c>
      <c r="F48" s="22">
        <v>1.1113445</v>
      </c>
      <c r="G48" s="15"/>
      <c r="H48" s="23"/>
      <c r="I48" s="23"/>
      <c r="J48" s="15"/>
      <c r="K48" s="16"/>
      <c r="L48" s="17">
        <f>IFERROR(MEDIAN($B48:$K48),"-")</f>
        <v>1.07127225</v>
      </c>
      <c r="M48" s="17">
        <f>IFERROR(L48*(1-50%),"-")</f>
        <v>0.535636125</v>
      </c>
      <c r="N48" s="17">
        <f>IFERROR(L48*(1+50%),"-")</f>
        <v>1.606908375</v>
      </c>
    </row>
    <row r="49" ht="15.0" customHeight="1">
      <c r="A49" s="6" t="s">
        <v>24</v>
      </c>
      <c r="B49" s="16" t="str">
        <f t="shared" ref="B49:K49" si="5">IFERROR(IF(B48&gt;$N48,"Não válido",IF(B48&lt;$M48,"Não válido",B48)),"-")</f>
        <v>Não válido</v>
      </c>
      <c r="C49" s="16" t="str">
        <f t="shared" si="5"/>
        <v>Não válido</v>
      </c>
      <c r="D49" s="16" t="str">
        <f t="shared" si="5"/>
        <v>Não válido</v>
      </c>
      <c r="E49" s="16">
        <f t="shared" si="5"/>
        <v>1.0312</v>
      </c>
      <c r="F49" s="16">
        <f t="shared" si="5"/>
        <v>1.1113445</v>
      </c>
      <c r="G49" s="16" t="str">
        <f t="shared" si="5"/>
        <v>Não válido</v>
      </c>
      <c r="H49" s="16" t="str">
        <f t="shared" si="5"/>
        <v>Não válido</v>
      </c>
      <c r="I49" s="16" t="str">
        <f t="shared" si="5"/>
        <v>Não válido</v>
      </c>
      <c r="J49" s="16" t="str">
        <f t="shared" si="5"/>
        <v>Não válido</v>
      </c>
      <c r="K49" s="16" t="str">
        <f t="shared" si="5"/>
        <v>Não válido</v>
      </c>
      <c r="L49" s="1"/>
      <c r="M49" s="1"/>
      <c r="N49" s="1"/>
    </row>
    <row r="50" ht="15.0" customHeight="1">
      <c r="A50" s="18" t="s">
        <v>25</v>
      </c>
      <c r="B50" s="17">
        <f>IFERROR(MIN(B49:K49),"-")</f>
        <v>1.0312</v>
      </c>
      <c r="C50" s="1"/>
      <c r="D50" s="1"/>
      <c r="E50" s="1"/>
      <c r="F50" s="1"/>
      <c r="G50" s="1"/>
      <c r="H50" s="1"/>
      <c r="I50" s="1"/>
      <c r="J50" s="1"/>
      <c r="K50" s="1"/>
      <c r="L50" s="1"/>
      <c r="M50" s="1"/>
      <c r="N50" s="1"/>
    </row>
    <row r="51" ht="15.0" customHeight="1">
      <c r="A51" s="18" t="s">
        <v>26</v>
      </c>
      <c r="B51" s="17">
        <f>IFERROR(MEDIAN(B49:K49),"-")</f>
        <v>1.07127225</v>
      </c>
      <c r="C51" s="1"/>
      <c r="D51" s="1"/>
      <c r="E51" s="1"/>
      <c r="F51" s="1"/>
      <c r="G51" s="1"/>
      <c r="H51" s="1"/>
      <c r="I51" s="1"/>
      <c r="J51" s="1"/>
      <c r="K51" s="1"/>
      <c r="L51" s="1"/>
      <c r="M51" s="1"/>
      <c r="N51" s="1"/>
    </row>
    <row r="52" ht="15.0" customHeight="1">
      <c r="A52" s="18" t="s">
        <v>27</v>
      </c>
      <c r="B52" s="17">
        <f>IFERROR(AVERAGE(B49:K49),"-")</f>
        <v>1.07127225</v>
      </c>
      <c r="C52" s="1"/>
      <c r="D52" s="1"/>
      <c r="E52" s="1"/>
      <c r="F52" s="1"/>
      <c r="G52" s="1"/>
      <c r="H52" s="1"/>
      <c r="I52" s="1"/>
      <c r="J52" s="1"/>
      <c r="K52" s="1"/>
      <c r="L52" s="1"/>
      <c r="M52" s="1"/>
      <c r="N52" s="1"/>
    </row>
    <row r="53" ht="15.0" customHeight="1">
      <c r="A53" s="18" t="s">
        <v>28</v>
      </c>
      <c r="B53" s="17">
        <f>IFERROR(MAX(B49:K49),"-")</f>
        <v>1.1113445</v>
      </c>
      <c r="C53" s="1"/>
      <c r="D53" s="1"/>
      <c r="E53" s="1"/>
      <c r="F53" s="1"/>
      <c r="G53" s="1"/>
      <c r="H53" s="1"/>
      <c r="I53" s="1"/>
      <c r="J53" s="1"/>
      <c r="K53" s="1"/>
      <c r="L53" s="1"/>
      <c r="M53" s="1"/>
      <c r="N53" s="1"/>
    </row>
    <row r="54" ht="15.0" customHeight="1">
      <c r="A54" s="1"/>
      <c r="B54" s="1"/>
      <c r="C54" s="1"/>
      <c r="D54" s="1"/>
      <c r="E54" s="1"/>
      <c r="F54" s="1"/>
      <c r="G54" s="1"/>
      <c r="H54" s="1"/>
      <c r="I54" s="1"/>
      <c r="J54" s="1"/>
      <c r="K54" s="1"/>
      <c r="L54" s="1"/>
      <c r="M54" s="1"/>
      <c r="N54" s="1"/>
    </row>
    <row r="55" ht="15.0" customHeight="1">
      <c r="A55" s="5" t="str">
        <f>'Orçamento de equipos e frascos'!A9</f>
        <v>F300
Frasco para
acondicionamento
e administração
de nutrição
enteral de 300 ml
Código BR: 395537</v>
      </c>
      <c r="B55" s="6" t="s">
        <v>2</v>
      </c>
      <c r="C55" s="6" t="s">
        <v>3</v>
      </c>
      <c r="D55" s="6" t="s">
        <v>4</v>
      </c>
      <c r="E55" s="6" t="s">
        <v>5</v>
      </c>
      <c r="F55" s="6" t="s">
        <v>6</v>
      </c>
      <c r="G55" s="6" t="s">
        <v>7</v>
      </c>
      <c r="H55" s="6" t="s">
        <v>8</v>
      </c>
      <c r="I55" s="6" t="s">
        <v>9</v>
      </c>
      <c r="J55" s="6" t="s">
        <v>10</v>
      </c>
      <c r="K55" s="6" t="s">
        <v>11</v>
      </c>
      <c r="L55" s="7" t="s">
        <v>12</v>
      </c>
      <c r="M55" s="7" t="s">
        <v>13</v>
      </c>
      <c r="N55" s="7" t="s">
        <v>14</v>
      </c>
    </row>
    <row r="56" ht="15.0" customHeight="1">
      <c r="A56" s="6" t="s">
        <v>15</v>
      </c>
      <c r="B56" s="8" t="s">
        <v>58</v>
      </c>
      <c r="C56" s="8" t="s">
        <v>59</v>
      </c>
      <c r="D56" s="8" t="s">
        <v>60</v>
      </c>
      <c r="E56" s="8" t="s">
        <v>61</v>
      </c>
      <c r="F56" s="8" t="s">
        <v>62</v>
      </c>
      <c r="G56" s="10"/>
      <c r="H56" s="10"/>
      <c r="I56" s="10"/>
      <c r="J56" s="10"/>
      <c r="K56" s="10"/>
      <c r="L56" s="11"/>
      <c r="M56" s="11"/>
      <c r="N56" s="11"/>
    </row>
    <row r="57" ht="15.0" customHeight="1">
      <c r="A57" s="6" t="s">
        <v>21</v>
      </c>
      <c r="B57" s="9"/>
      <c r="C57" s="9"/>
      <c r="D57" s="9"/>
      <c r="E57" s="12" t="s">
        <v>22</v>
      </c>
      <c r="F57" s="12" t="s">
        <v>23</v>
      </c>
      <c r="G57" s="10"/>
      <c r="H57" s="10"/>
      <c r="I57" s="10"/>
      <c r="J57" s="10"/>
      <c r="K57" s="10"/>
      <c r="L57" s="11"/>
      <c r="M57" s="11"/>
      <c r="N57" s="11"/>
    </row>
    <row r="58" ht="15.0" customHeight="1">
      <c r="A58" s="13" t="str">
        <f>'Orçamento de equipos e frascos'!B9</f>
        <v>Frasco para acondicionamento e administração de nutrição enteral, de material plástico resistente,livre de BPA, translúcido, incolor. Tamanho/Capacidade de 300 ml, de uso único, com dispositivo em alça na base, com tampa rosqueável de forma a não permitir vazamentos, com lacre, embalado individualmente em saco plástico descartável e graduado.</v>
      </c>
      <c r="B58" s="14" t="s">
        <v>36</v>
      </c>
      <c r="C58" s="14">
        <v>0.95</v>
      </c>
      <c r="D58" s="14">
        <v>0.9</v>
      </c>
      <c r="E58" s="14">
        <v>1.0069</v>
      </c>
      <c r="F58" s="14">
        <v>1.0806922</v>
      </c>
      <c r="G58" s="16"/>
      <c r="H58" s="16"/>
      <c r="I58" s="16"/>
      <c r="J58" s="16"/>
      <c r="K58" s="16"/>
      <c r="L58" s="17">
        <f>IFERROR(MEDIAN($B58:$K58),"-")</f>
        <v>0.97845</v>
      </c>
      <c r="M58" s="17">
        <f>IFERROR(L58*(1-50%),"-")</f>
        <v>0.489225</v>
      </c>
      <c r="N58" s="17">
        <f>IFERROR(L58*(1+50%),"-")</f>
        <v>1.467675</v>
      </c>
    </row>
    <row r="59" ht="15.0" customHeight="1">
      <c r="A59" s="6" t="s">
        <v>24</v>
      </c>
      <c r="B59" s="16" t="str">
        <f t="shared" ref="B59:K59" si="6">IFERROR(IF(B58&gt;$N58,"Não válido",IF(B58&lt;$M58,"Não válido",B58)),"-")</f>
        <v>Não válido</v>
      </c>
      <c r="C59" s="16">
        <f t="shared" si="6"/>
        <v>0.95</v>
      </c>
      <c r="D59" s="16">
        <f t="shared" si="6"/>
        <v>0.9</v>
      </c>
      <c r="E59" s="16">
        <f t="shared" si="6"/>
        <v>1.0069</v>
      </c>
      <c r="F59" s="16">
        <f t="shared" si="6"/>
        <v>1.0806922</v>
      </c>
      <c r="G59" s="16" t="str">
        <f t="shared" si="6"/>
        <v>Não válido</v>
      </c>
      <c r="H59" s="16" t="str">
        <f t="shared" si="6"/>
        <v>Não válido</v>
      </c>
      <c r="I59" s="16" t="str">
        <f t="shared" si="6"/>
        <v>Não válido</v>
      </c>
      <c r="J59" s="16" t="str">
        <f t="shared" si="6"/>
        <v>Não válido</v>
      </c>
      <c r="K59" s="16" t="str">
        <f t="shared" si="6"/>
        <v>Não válido</v>
      </c>
      <c r="L59" s="1"/>
      <c r="M59" s="1"/>
      <c r="N59" s="1"/>
    </row>
    <row r="60" ht="15.0" customHeight="1">
      <c r="A60" s="18" t="s">
        <v>25</v>
      </c>
      <c r="B60" s="17">
        <f>IFERROR(MIN(B59:K59),"-")</f>
        <v>0.9</v>
      </c>
      <c r="C60" s="1"/>
      <c r="D60" s="1"/>
      <c r="E60" s="1"/>
      <c r="F60" s="1"/>
      <c r="G60" s="1"/>
      <c r="H60" s="1"/>
      <c r="I60" s="1"/>
      <c r="J60" s="1"/>
      <c r="K60" s="1"/>
      <c r="L60" s="1"/>
      <c r="M60" s="1"/>
      <c r="N60" s="1"/>
    </row>
    <row r="61" ht="15.0" customHeight="1">
      <c r="A61" s="18" t="s">
        <v>26</v>
      </c>
      <c r="B61" s="17">
        <f>IFERROR(MEDIAN(B59:K59),"-")</f>
        <v>0.97845</v>
      </c>
      <c r="C61" s="1"/>
      <c r="D61" s="1"/>
      <c r="E61" s="1"/>
      <c r="F61" s="1"/>
      <c r="G61" s="1"/>
      <c r="H61" s="1"/>
      <c r="I61" s="1"/>
      <c r="J61" s="1"/>
      <c r="K61" s="1"/>
      <c r="L61" s="1"/>
      <c r="M61" s="1"/>
      <c r="N61" s="1"/>
    </row>
    <row r="62" ht="15.0" customHeight="1">
      <c r="A62" s="18" t="s">
        <v>27</v>
      </c>
      <c r="B62" s="17">
        <f>IFERROR(AVERAGE(B59:K59),"-")</f>
        <v>0.98439805</v>
      </c>
      <c r="C62" s="1"/>
      <c r="D62" s="1"/>
      <c r="E62" s="1"/>
      <c r="F62" s="1"/>
      <c r="G62" s="1"/>
      <c r="H62" s="1"/>
      <c r="I62" s="1"/>
      <c r="J62" s="1"/>
      <c r="K62" s="1"/>
      <c r="L62" s="1"/>
      <c r="M62" s="1"/>
      <c r="N62" s="1"/>
    </row>
    <row r="63" ht="15.0" customHeight="1">
      <c r="A63" s="18" t="s">
        <v>28</v>
      </c>
      <c r="B63" s="17">
        <f>IFERROR(MAX(B59:K59),"-")</f>
        <v>1.0806922</v>
      </c>
      <c r="C63" s="1"/>
      <c r="D63" s="1"/>
      <c r="E63" s="1"/>
      <c r="F63" s="1"/>
      <c r="G63" s="1"/>
      <c r="H63" s="1"/>
      <c r="I63" s="1"/>
      <c r="J63" s="1"/>
      <c r="K63" s="1"/>
      <c r="L63" s="1"/>
      <c r="M63" s="1"/>
      <c r="N63" s="1"/>
    </row>
    <row r="64" ht="15.0" customHeight="1">
      <c r="A64" s="1"/>
      <c r="B64" s="1"/>
      <c r="C64" s="1"/>
      <c r="D64" s="1"/>
      <c r="E64" s="1"/>
      <c r="F64" s="1"/>
      <c r="G64" s="1"/>
      <c r="H64" s="1"/>
      <c r="I64" s="1"/>
      <c r="J64" s="1"/>
      <c r="K64" s="1"/>
      <c r="L64" s="1"/>
      <c r="M64" s="1"/>
      <c r="N64" s="1"/>
    </row>
    <row r="65" ht="15.0" customHeight="1">
      <c r="A65" s="5" t="str">
        <f>'Orçamento de equipos e frascos'!A10</f>
        <v>F500
Frasco para
acondicionamento
e administração
de nutrição
enteral de 500 ml
Código BR: 395527</v>
      </c>
      <c r="B65" s="6" t="s">
        <v>2</v>
      </c>
      <c r="C65" s="6" t="s">
        <v>3</v>
      </c>
      <c r="D65" s="6" t="s">
        <v>4</v>
      </c>
      <c r="E65" s="6" t="s">
        <v>5</v>
      </c>
      <c r="F65" s="6" t="s">
        <v>6</v>
      </c>
      <c r="G65" s="6" t="s">
        <v>7</v>
      </c>
      <c r="H65" s="6" t="s">
        <v>8</v>
      </c>
      <c r="I65" s="6" t="s">
        <v>9</v>
      </c>
      <c r="J65" s="6" t="s">
        <v>10</v>
      </c>
      <c r="K65" s="6" t="s">
        <v>11</v>
      </c>
      <c r="L65" s="7" t="s">
        <v>12</v>
      </c>
      <c r="M65" s="7" t="s">
        <v>13</v>
      </c>
      <c r="N65" s="7" t="s">
        <v>14</v>
      </c>
    </row>
    <row r="66" ht="15.0" customHeight="1">
      <c r="A66" s="6" t="s">
        <v>15</v>
      </c>
      <c r="B66" s="8" t="s">
        <v>63</v>
      </c>
      <c r="C66" s="8" t="s">
        <v>64</v>
      </c>
      <c r="D66" s="8" t="s">
        <v>65</v>
      </c>
      <c r="E66" s="8" t="s">
        <v>66</v>
      </c>
      <c r="F66" s="8" t="s">
        <v>67</v>
      </c>
      <c r="G66" s="9"/>
      <c r="H66" s="9"/>
      <c r="I66" s="9"/>
      <c r="J66" s="9"/>
      <c r="K66" s="10"/>
      <c r="L66" s="11"/>
      <c r="M66" s="11"/>
      <c r="N66" s="11"/>
    </row>
    <row r="67" ht="15.0" customHeight="1">
      <c r="A67" s="6" t="s">
        <v>21</v>
      </c>
      <c r="B67" s="9"/>
      <c r="C67" s="9"/>
      <c r="D67" s="9"/>
      <c r="E67" s="12" t="s">
        <v>22</v>
      </c>
      <c r="F67" s="12" t="s">
        <v>23</v>
      </c>
      <c r="G67" s="9"/>
      <c r="H67" s="9"/>
      <c r="I67" s="9"/>
      <c r="J67" s="9"/>
      <c r="K67" s="10"/>
      <c r="L67" s="11"/>
      <c r="M67" s="11"/>
      <c r="N67" s="11"/>
    </row>
    <row r="68" ht="15.0" customHeight="1">
      <c r="A68" s="13" t="str">
        <f>'Orçamento de equipos e frascos'!B10</f>
        <v>Frasco para acondicionamento e administração de nutrição enteral, de material plástico resistente, livre de BPA, translúcido, incolor. Tamanho/Capacidade de 500 ml, de uso único, com dispositivo em alça na base, com tampa rosqueável de forma a não permitir vazamentos, com lacre, embalado individualmente em saco plástico descartável e graduado.</v>
      </c>
      <c r="B68" s="14" t="s">
        <v>36</v>
      </c>
      <c r="C68" s="14">
        <v>1.44</v>
      </c>
      <c r="D68" s="14">
        <v>1.26</v>
      </c>
      <c r="E68" s="14">
        <v>1.3345</v>
      </c>
      <c r="F68" s="14">
        <v>1.4971559</v>
      </c>
      <c r="G68" s="15"/>
      <c r="H68" s="15"/>
      <c r="I68" s="15"/>
      <c r="J68" s="15"/>
      <c r="K68" s="16"/>
      <c r="L68" s="17">
        <f>IFERROR(MEDIAN($B68:$K68),"-")</f>
        <v>1.38725</v>
      </c>
      <c r="M68" s="17">
        <f>IFERROR(L68*(1-50%),"-")</f>
        <v>0.693625</v>
      </c>
      <c r="N68" s="17">
        <f>IFERROR(L68*(1+50%),"-")</f>
        <v>2.080875</v>
      </c>
    </row>
    <row r="69" ht="15.0" customHeight="1">
      <c r="A69" s="6" t="s">
        <v>24</v>
      </c>
      <c r="B69" s="16" t="str">
        <f t="shared" ref="B69:K69" si="7">IFERROR(IF(B68&gt;$N68,"Não válido",IF(B68&lt;$M68,"Não válido",B68)),"-")</f>
        <v>Não válido</v>
      </c>
      <c r="C69" s="16">
        <f t="shared" si="7"/>
        <v>1.44</v>
      </c>
      <c r="D69" s="16">
        <f t="shared" si="7"/>
        <v>1.26</v>
      </c>
      <c r="E69" s="16">
        <f t="shared" si="7"/>
        <v>1.3345</v>
      </c>
      <c r="F69" s="16">
        <f t="shared" si="7"/>
        <v>1.4971559</v>
      </c>
      <c r="G69" s="16" t="str">
        <f t="shared" si="7"/>
        <v>Não válido</v>
      </c>
      <c r="H69" s="16" t="str">
        <f t="shared" si="7"/>
        <v>Não válido</v>
      </c>
      <c r="I69" s="16" t="str">
        <f t="shared" si="7"/>
        <v>Não válido</v>
      </c>
      <c r="J69" s="16" t="str">
        <f t="shared" si="7"/>
        <v>Não válido</v>
      </c>
      <c r="K69" s="16" t="str">
        <f t="shared" si="7"/>
        <v>Não válido</v>
      </c>
      <c r="L69" s="1"/>
      <c r="M69" s="1"/>
      <c r="N69" s="1"/>
    </row>
    <row r="70" ht="15.0" customHeight="1">
      <c r="A70" s="18" t="s">
        <v>25</v>
      </c>
      <c r="B70" s="17">
        <f>IFERROR(MIN(B69:K69),"-")</f>
        <v>1.26</v>
      </c>
      <c r="C70" s="1"/>
      <c r="D70" s="1"/>
      <c r="E70" s="1"/>
      <c r="F70" s="1"/>
      <c r="G70" s="1"/>
      <c r="H70" s="1"/>
      <c r="I70" s="1"/>
      <c r="J70" s="1"/>
      <c r="K70" s="1"/>
      <c r="L70" s="1"/>
      <c r="M70" s="1"/>
      <c r="N70" s="1"/>
    </row>
    <row r="71" ht="15.0" customHeight="1">
      <c r="A71" s="18" t="s">
        <v>26</v>
      </c>
      <c r="B71" s="17">
        <f>IFERROR(MEDIAN(B69:K69),"-")</f>
        <v>1.38725</v>
      </c>
      <c r="C71" s="1"/>
      <c r="D71" s="1"/>
      <c r="E71" s="1"/>
      <c r="F71" s="1"/>
      <c r="G71" s="1"/>
      <c r="H71" s="1"/>
      <c r="I71" s="1"/>
      <c r="J71" s="1"/>
      <c r="K71" s="1"/>
      <c r="L71" s="1"/>
      <c r="M71" s="1"/>
      <c r="N71" s="1"/>
    </row>
    <row r="72" ht="15.0" customHeight="1">
      <c r="A72" s="18" t="s">
        <v>27</v>
      </c>
      <c r="B72" s="17">
        <f>IFERROR(AVERAGE(B69:K69),"-")</f>
        <v>1.382913975</v>
      </c>
      <c r="C72" s="1"/>
      <c r="D72" s="1"/>
      <c r="E72" s="1"/>
      <c r="F72" s="1"/>
      <c r="G72" s="1"/>
      <c r="H72" s="1"/>
      <c r="I72" s="1"/>
      <c r="J72" s="1"/>
      <c r="K72" s="1"/>
      <c r="L72" s="1"/>
      <c r="M72" s="1"/>
      <c r="N72" s="1"/>
    </row>
    <row r="73" ht="15.0" customHeight="1">
      <c r="A73" s="18" t="s">
        <v>28</v>
      </c>
      <c r="B73" s="17">
        <f>IFERROR(MAX(B69:K69),"-")</f>
        <v>1.4971559</v>
      </c>
      <c r="C73" s="1"/>
      <c r="D73" s="1"/>
      <c r="E73" s="1"/>
      <c r="F73" s="1"/>
      <c r="G73" s="1"/>
      <c r="H73" s="1"/>
      <c r="I73" s="1"/>
      <c r="J73" s="1"/>
      <c r="K73" s="1"/>
      <c r="L73" s="1"/>
      <c r="M73" s="1"/>
      <c r="N73" s="1"/>
    </row>
    <row r="74" ht="15.75" customHeight="1">
      <c r="A74" s="1"/>
      <c r="B74" s="1"/>
      <c r="C74" s="1"/>
      <c r="D74" s="1"/>
      <c r="E74" s="1"/>
      <c r="F74" s="1"/>
      <c r="G74" s="1"/>
      <c r="H74" s="1"/>
      <c r="I74" s="1"/>
      <c r="J74" s="1"/>
      <c r="K74" s="1"/>
      <c r="L74" s="1"/>
      <c r="M74" s="1"/>
      <c r="N74" s="1"/>
    </row>
    <row r="75" ht="15.75" customHeight="1">
      <c r="A75" s="1"/>
      <c r="B75" s="1"/>
      <c r="C75" s="1"/>
      <c r="D75" s="1"/>
      <c r="E75" s="1"/>
      <c r="F75" s="1"/>
      <c r="G75" s="1"/>
      <c r="H75" s="1"/>
      <c r="I75" s="1"/>
      <c r="J75" s="1"/>
      <c r="K75" s="1"/>
      <c r="L75" s="1"/>
      <c r="M75" s="1"/>
      <c r="N75" s="1"/>
    </row>
    <row r="76" ht="15.75" customHeight="1">
      <c r="A76" s="1"/>
      <c r="B76" s="1"/>
      <c r="C76" s="1"/>
      <c r="D76" s="1"/>
      <c r="E76" s="1"/>
      <c r="F76" s="1"/>
      <c r="G76" s="1"/>
      <c r="H76" s="1"/>
      <c r="I76" s="1"/>
      <c r="J76" s="1"/>
      <c r="K76" s="1"/>
      <c r="L76" s="1"/>
      <c r="M76" s="1"/>
      <c r="N76" s="1"/>
    </row>
    <row r="77" ht="15.75" customHeight="1">
      <c r="A77" s="1"/>
      <c r="B77" s="1"/>
      <c r="C77" s="1"/>
      <c r="D77" s="1"/>
      <c r="E77" s="1"/>
      <c r="F77" s="1"/>
      <c r="G77" s="1"/>
      <c r="H77" s="1"/>
      <c r="I77" s="1"/>
      <c r="J77" s="1"/>
      <c r="K77" s="1"/>
      <c r="L77" s="1"/>
      <c r="M77" s="1"/>
      <c r="N77" s="1"/>
    </row>
    <row r="78" ht="15.75" customHeight="1">
      <c r="A78" s="1"/>
      <c r="B78" s="1"/>
      <c r="C78" s="1"/>
      <c r="D78" s="1"/>
      <c r="E78" s="1"/>
      <c r="F78" s="1"/>
      <c r="G78" s="1"/>
      <c r="H78" s="1"/>
      <c r="I78" s="1"/>
      <c r="J78" s="1"/>
      <c r="K78" s="1"/>
      <c r="L78" s="1"/>
      <c r="M78" s="1"/>
      <c r="N78" s="1"/>
    </row>
    <row r="79" ht="15.75" customHeight="1">
      <c r="A79" s="1"/>
      <c r="B79" s="1"/>
      <c r="C79" s="1"/>
      <c r="D79" s="1"/>
      <c r="E79" s="1"/>
      <c r="F79" s="1"/>
      <c r="G79" s="1"/>
      <c r="H79" s="1"/>
      <c r="I79" s="1"/>
      <c r="J79" s="1"/>
      <c r="K79" s="1"/>
      <c r="L79" s="1"/>
      <c r="M79" s="1"/>
      <c r="N79" s="1"/>
    </row>
    <row r="80" ht="15.75" customHeight="1">
      <c r="A80" s="1"/>
      <c r="B80" s="1"/>
      <c r="C80" s="1"/>
      <c r="D80" s="1"/>
      <c r="E80" s="1"/>
      <c r="F80" s="1"/>
      <c r="G80" s="1"/>
      <c r="H80" s="1"/>
      <c r="I80" s="1"/>
      <c r="J80" s="1"/>
      <c r="K80" s="1"/>
      <c r="L80" s="1"/>
      <c r="M80" s="1"/>
      <c r="N80" s="1"/>
    </row>
    <row r="81" ht="15.75" customHeight="1">
      <c r="A81" s="1"/>
      <c r="B81" s="1"/>
      <c r="C81" s="1"/>
      <c r="D81" s="1"/>
      <c r="E81" s="1"/>
      <c r="F81" s="1"/>
      <c r="G81" s="1"/>
      <c r="H81" s="1"/>
      <c r="I81" s="1"/>
      <c r="J81" s="1"/>
      <c r="K81" s="1"/>
      <c r="L81" s="1"/>
      <c r="M81" s="1"/>
      <c r="N81" s="1"/>
    </row>
    <row r="82" ht="15.75" customHeight="1">
      <c r="A82" s="1"/>
      <c r="B82" s="1"/>
      <c r="C82" s="1"/>
      <c r="D82" s="1"/>
      <c r="E82" s="1"/>
      <c r="F82" s="1"/>
      <c r="G82" s="1"/>
      <c r="H82" s="1"/>
      <c r="I82" s="1"/>
      <c r="J82" s="1"/>
      <c r="K82" s="1"/>
      <c r="L82" s="1"/>
      <c r="M82" s="1"/>
      <c r="N82" s="1"/>
    </row>
    <row r="83" ht="15.75" customHeight="1">
      <c r="A83" s="1"/>
      <c r="B83" s="1"/>
      <c r="C83" s="1"/>
      <c r="D83" s="1"/>
      <c r="E83" s="1"/>
      <c r="F83" s="1"/>
      <c r="G83" s="1"/>
      <c r="H83" s="1"/>
      <c r="I83" s="1"/>
      <c r="J83" s="1"/>
      <c r="K83" s="1"/>
      <c r="L83" s="1"/>
      <c r="M83" s="1"/>
      <c r="N83" s="1"/>
    </row>
    <row r="84" ht="15.75" customHeight="1">
      <c r="A84" s="1"/>
      <c r="B84" s="1"/>
      <c r="C84" s="1"/>
      <c r="D84" s="1"/>
      <c r="E84" s="1"/>
      <c r="F84" s="1"/>
      <c r="G84" s="1"/>
      <c r="H84" s="1"/>
      <c r="I84" s="1"/>
      <c r="J84" s="1"/>
      <c r="K84" s="1"/>
      <c r="L84" s="1"/>
      <c r="M84" s="1"/>
      <c r="N84" s="1"/>
    </row>
    <row r="85" ht="15.75" customHeight="1">
      <c r="A85" s="1"/>
      <c r="B85" s="1"/>
      <c r="C85" s="1"/>
      <c r="D85" s="1"/>
      <c r="E85" s="1"/>
      <c r="F85" s="1"/>
      <c r="G85" s="1"/>
      <c r="H85" s="1"/>
      <c r="I85" s="1"/>
      <c r="J85" s="1"/>
      <c r="K85" s="1"/>
      <c r="L85" s="1"/>
      <c r="M85" s="1"/>
      <c r="N85" s="1"/>
    </row>
    <row r="86" ht="15.75" customHeight="1">
      <c r="A86" s="1"/>
      <c r="B86" s="1"/>
      <c r="C86" s="1"/>
      <c r="D86" s="1"/>
      <c r="E86" s="1"/>
      <c r="F86" s="1"/>
      <c r="G86" s="1"/>
      <c r="H86" s="1"/>
      <c r="I86" s="1"/>
      <c r="J86" s="1"/>
      <c r="K86" s="1"/>
      <c r="L86" s="1"/>
      <c r="M86" s="1"/>
      <c r="N86" s="1"/>
    </row>
    <row r="87" ht="15.75" customHeight="1">
      <c r="A87" s="1"/>
      <c r="B87" s="1"/>
      <c r="C87" s="1"/>
      <c r="D87" s="1"/>
      <c r="E87" s="1"/>
      <c r="F87" s="1"/>
      <c r="G87" s="1"/>
      <c r="H87" s="1"/>
      <c r="I87" s="1"/>
      <c r="J87" s="1"/>
      <c r="K87" s="1"/>
      <c r="L87" s="1"/>
      <c r="M87" s="1"/>
      <c r="N87" s="1"/>
    </row>
    <row r="88" ht="15.75" customHeight="1">
      <c r="A88" s="1"/>
      <c r="B88" s="1"/>
      <c r="C88" s="1"/>
      <c r="D88" s="1"/>
      <c r="E88" s="1"/>
      <c r="F88" s="1"/>
      <c r="G88" s="1"/>
      <c r="H88" s="1"/>
      <c r="I88" s="1"/>
      <c r="J88" s="1"/>
      <c r="K88" s="1"/>
      <c r="L88" s="1"/>
      <c r="M88" s="1"/>
      <c r="N88" s="1"/>
    </row>
    <row r="89" ht="15.75" customHeight="1">
      <c r="A89" s="1"/>
      <c r="B89" s="1"/>
      <c r="C89" s="1"/>
      <c r="D89" s="1"/>
      <c r="E89" s="1"/>
      <c r="F89" s="1"/>
      <c r="G89" s="1"/>
      <c r="H89" s="1"/>
      <c r="I89" s="1"/>
      <c r="J89" s="1"/>
      <c r="K89" s="1"/>
      <c r="L89" s="1"/>
      <c r="M89" s="1"/>
      <c r="N89" s="1"/>
    </row>
    <row r="90" ht="15.75" customHeight="1">
      <c r="A90" s="1"/>
      <c r="B90" s="1"/>
      <c r="C90" s="1"/>
      <c r="D90" s="1"/>
      <c r="E90" s="1"/>
      <c r="F90" s="1"/>
      <c r="G90" s="1"/>
      <c r="H90" s="1"/>
      <c r="I90" s="1"/>
      <c r="J90" s="1"/>
      <c r="K90" s="1"/>
      <c r="L90" s="1"/>
      <c r="M90" s="1"/>
      <c r="N90" s="1"/>
    </row>
    <row r="91" ht="15.75" customHeight="1">
      <c r="A91" s="1"/>
      <c r="B91" s="1"/>
      <c r="C91" s="1"/>
      <c r="D91" s="1"/>
      <c r="E91" s="1"/>
      <c r="F91" s="1"/>
      <c r="G91" s="1"/>
      <c r="H91" s="1"/>
      <c r="I91" s="1"/>
      <c r="J91" s="1"/>
      <c r="K91" s="1"/>
      <c r="L91" s="1"/>
      <c r="M91" s="1"/>
      <c r="N91" s="1"/>
    </row>
    <row r="92" ht="15.75" customHeight="1">
      <c r="A92" s="1"/>
      <c r="B92" s="1"/>
      <c r="C92" s="1"/>
      <c r="D92" s="1"/>
      <c r="E92" s="1"/>
      <c r="F92" s="1"/>
      <c r="G92" s="1"/>
      <c r="H92" s="1"/>
      <c r="I92" s="1"/>
      <c r="J92" s="1"/>
      <c r="K92" s="1"/>
      <c r="L92" s="1"/>
      <c r="M92" s="1"/>
      <c r="N92" s="1"/>
    </row>
    <row r="93" ht="15.75" customHeight="1">
      <c r="A93" s="1"/>
      <c r="B93" s="1"/>
      <c r="C93" s="1"/>
      <c r="D93" s="1"/>
      <c r="E93" s="1"/>
      <c r="F93" s="1"/>
      <c r="G93" s="1"/>
      <c r="H93" s="1"/>
      <c r="I93" s="1"/>
      <c r="J93" s="1"/>
      <c r="K93" s="1"/>
      <c r="L93" s="1"/>
      <c r="M93" s="1"/>
      <c r="N93" s="1"/>
    </row>
    <row r="94" ht="15.75" customHeight="1">
      <c r="A94" s="1"/>
      <c r="B94" s="1"/>
      <c r="C94" s="1"/>
      <c r="D94" s="1"/>
      <c r="E94" s="1"/>
      <c r="F94" s="1"/>
      <c r="G94" s="1"/>
      <c r="H94" s="1"/>
      <c r="I94" s="1"/>
      <c r="J94" s="1"/>
      <c r="K94" s="1"/>
      <c r="L94" s="1"/>
      <c r="M94" s="1"/>
      <c r="N94" s="1"/>
    </row>
    <row r="95" ht="15.75" customHeight="1">
      <c r="A95" s="1"/>
      <c r="B95" s="1"/>
      <c r="C95" s="1"/>
      <c r="D95" s="1"/>
      <c r="E95" s="1"/>
      <c r="F95" s="1"/>
      <c r="G95" s="1"/>
      <c r="H95" s="1"/>
      <c r="I95" s="1"/>
      <c r="J95" s="1"/>
      <c r="K95" s="1"/>
      <c r="L95" s="1"/>
      <c r="M95" s="1"/>
      <c r="N95" s="1"/>
    </row>
    <row r="96" ht="15.75" customHeight="1">
      <c r="A96" s="1"/>
      <c r="B96" s="1"/>
      <c r="C96" s="1"/>
      <c r="D96" s="1"/>
      <c r="E96" s="1"/>
      <c r="F96" s="1"/>
      <c r="G96" s="1"/>
      <c r="H96" s="1"/>
      <c r="I96" s="1"/>
      <c r="J96" s="1"/>
      <c r="K96" s="1"/>
      <c r="L96" s="1"/>
      <c r="M96" s="1"/>
      <c r="N96" s="1"/>
    </row>
    <row r="97" ht="15.75" customHeight="1">
      <c r="A97" s="1"/>
      <c r="B97" s="1"/>
      <c r="C97" s="1"/>
      <c r="D97" s="1"/>
      <c r="E97" s="1"/>
      <c r="F97" s="1"/>
      <c r="G97" s="1"/>
      <c r="H97" s="1"/>
      <c r="I97" s="1"/>
      <c r="J97" s="1"/>
      <c r="K97" s="1"/>
      <c r="L97" s="1"/>
      <c r="M97" s="1"/>
      <c r="N97" s="1"/>
    </row>
    <row r="98" ht="15.75" customHeight="1">
      <c r="A98" s="1"/>
      <c r="B98" s="1"/>
      <c r="C98" s="1"/>
      <c r="D98" s="1"/>
      <c r="E98" s="1"/>
      <c r="F98" s="1"/>
      <c r="G98" s="1"/>
      <c r="H98" s="1"/>
      <c r="I98" s="1"/>
      <c r="J98" s="1"/>
      <c r="K98" s="1"/>
      <c r="L98" s="1"/>
      <c r="M98" s="1"/>
      <c r="N98" s="1"/>
    </row>
    <row r="99" ht="15.75" customHeight="1">
      <c r="A99" s="1"/>
      <c r="B99" s="1"/>
      <c r="C99" s="1"/>
      <c r="D99" s="1"/>
      <c r="E99" s="1"/>
      <c r="F99" s="1"/>
      <c r="G99" s="1"/>
      <c r="H99" s="1"/>
      <c r="I99" s="1"/>
      <c r="J99" s="1"/>
      <c r="K99" s="1"/>
      <c r="L99" s="1"/>
      <c r="M99" s="1"/>
      <c r="N99" s="1"/>
    </row>
    <row r="100" ht="15.75" customHeight="1">
      <c r="A100" s="1"/>
      <c r="B100" s="1"/>
      <c r="C100" s="1"/>
      <c r="D100" s="1"/>
      <c r="E100" s="1"/>
      <c r="F100" s="1"/>
      <c r="G100" s="1"/>
      <c r="H100" s="1"/>
      <c r="I100" s="1"/>
      <c r="J100" s="1"/>
      <c r="K100" s="1"/>
      <c r="L100" s="1"/>
      <c r="M100" s="1"/>
      <c r="N100" s="1"/>
    </row>
    <row r="101" ht="15.75" customHeight="1">
      <c r="A101" s="1"/>
      <c r="B101" s="1"/>
      <c r="C101" s="1"/>
      <c r="D101" s="1"/>
      <c r="E101" s="1"/>
      <c r="F101" s="1"/>
      <c r="G101" s="1"/>
      <c r="H101" s="1"/>
      <c r="I101" s="1"/>
      <c r="J101" s="1"/>
      <c r="K101" s="1"/>
      <c r="L101" s="1"/>
      <c r="M101" s="1"/>
      <c r="N101" s="1"/>
    </row>
    <row r="102" ht="15.75" customHeight="1">
      <c r="A102" s="1"/>
      <c r="B102" s="1"/>
      <c r="C102" s="1"/>
      <c r="D102" s="1"/>
      <c r="E102" s="1"/>
      <c r="F102" s="1"/>
      <c r="G102" s="1"/>
      <c r="H102" s="1"/>
      <c r="I102" s="1"/>
      <c r="J102" s="1"/>
      <c r="K102" s="1"/>
      <c r="L102" s="1"/>
      <c r="M102" s="1"/>
      <c r="N102" s="1"/>
    </row>
    <row r="103" ht="15.75" customHeight="1">
      <c r="A103" s="1"/>
      <c r="B103" s="1"/>
      <c r="C103" s="1"/>
      <c r="D103" s="1"/>
      <c r="E103" s="1"/>
      <c r="F103" s="1"/>
      <c r="G103" s="1"/>
      <c r="H103" s="1"/>
      <c r="I103" s="1"/>
      <c r="J103" s="1"/>
      <c r="K103" s="1"/>
      <c r="L103" s="1"/>
      <c r="M103" s="1"/>
      <c r="N103" s="1"/>
    </row>
    <row r="104" ht="15.75" customHeight="1">
      <c r="A104" s="1"/>
      <c r="B104" s="1"/>
      <c r="C104" s="1"/>
      <c r="D104" s="1"/>
      <c r="E104" s="1"/>
      <c r="F104" s="1"/>
      <c r="G104" s="1"/>
      <c r="H104" s="1"/>
      <c r="I104" s="1"/>
      <c r="J104" s="1"/>
      <c r="K104" s="1"/>
      <c r="L104" s="1"/>
      <c r="M104" s="1"/>
      <c r="N104" s="1"/>
    </row>
    <row r="105" ht="15.75" customHeight="1">
      <c r="A105" s="1"/>
      <c r="B105" s="1"/>
      <c r="C105" s="1"/>
      <c r="D105" s="1"/>
      <c r="E105" s="1"/>
      <c r="F105" s="1"/>
      <c r="G105" s="1"/>
      <c r="H105" s="1"/>
      <c r="I105" s="1"/>
      <c r="J105" s="1"/>
      <c r="K105" s="1"/>
      <c r="L105" s="1"/>
      <c r="M105" s="1"/>
      <c r="N105" s="1"/>
    </row>
    <row r="106" ht="15.75" customHeight="1">
      <c r="A106" s="1"/>
      <c r="B106" s="1"/>
      <c r="C106" s="1"/>
      <c r="D106" s="1"/>
      <c r="E106" s="1"/>
      <c r="F106" s="1"/>
      <c r="G106" s="1"/>
      <c r="H106" s="1"/>
      <c r="I106" s="1"/>
      <c r="J106" s="1"/>
      <c r="K106" s="1"/>
      <c r="L106" s="1"/>
      <c r="M106" s="1"/>
      <c r="N106" s="1"/>
    </row>
    <row r="107" ht="15.75" customHeight="1">
      <c r="A107" s="1"/>
      <c r="B107" s="1"/>
      <c r="C107" s="1"/>
      <c r="D107" s="1"/>
      <c r="E107" s="1"/>
      <c r="F107" s="1"/>
      <c r="G107" s="1"/>
      <c r="H107" s="1"/>
      <c r="I107" s="1"/>
      <c r="J107" s="1"/>
      <c r="K107" s="1"/>
      <c r="L107" s="1"/>
      <c r="M107" s="1"/>
      <c r="N107" s="1"/>
    </row>
    <row r="108" ht="15.75" customHeight="1">
      <c r="A108" s="1"/>
      <c r="B108" s="1"/>
      <c r="C108" s="1"/>
      <c r="D108" s="1"/>
      <c r="E108" s="1"/>
      <c r="F108" s="1"/>
      <c r="G108" s="1"/>
      <c r="H108" s="1"/>
      <c r="I108" s="1"/>
      <c r="J108" s="1"/>
      <c r="K108" s="1"/>
      <c r="L108" s="1"/>
      <c r="M108" s="1"/>
      <c r="N108" s="1"/>
    </row>
    <row r="109" ht="15.75" customHeight="1">
      <c r="A109" s="1"/>
      <c r="B109" s="1"/>
      <c r="C109" s="1"/>
      <c r="D109" s="1"/>
      <c r="E109" s="1"/>
      <c r="F109" s="1"/>
      <c r="G109" s="1"/>
      <c r="H109" s="1"/>
      <c r="I109" s="1"/>
      <c r="J109" s="1"/>
      <c r="K109" s="1"/>
      <c r="L109" s="1"/>
      <c r="M109" s="1"/>
      <c r="N109" s="1"/>
    </row>
    <row r="110" ht="15.75" customHeight="1">
      <c r="A110" s="1"/>
      <c r="B110" s="1"/>
      <c r="C110" s="1"/>
      <c r="D110" s="1"/>
      <c r="E110" s="1"/>
      <c r="F110" s="1"/>
      <c r="G110" s="1"/>
      <c r="H110" s="1"/>
      <c r="I110" s="1"/>
      <c r="J110" s="1"/>
      <c r="K110" s="1"/>
      <c r="L110" s="1"/>
      <c r="M110" s="1"/>
      <c r="N110" s="1"/>
    </row>
    <row r="111" ht="15.75" customHeight="1">
      <c r="A111" s="1"/>
      <c r="B111" s="1"/>
      <c r="C111" s="1"/>
      <c r="D111" s="1"/>
      <c r="E111" s="1"/>
      <c r="F111" s="1"/>
      <c r="G111" s="1"/>
      <c r="H111" s="1"/>
      <c r="I111" s="1"/>
      <c r="J111" s="1"/>
      <c r="K111" s="1"/>
      <c r="L111" s="1"/>
      <c r="M111" s="1"/>
      <c r="N111" s="1"/>
    </row>
    <row r="112" ht="15.75" customHeight="1">
      <c r="A112" s="1"/>
      <c r="B112" s="1"/>
      <c r="C112" s="1"/>
      <c r="D112" s="1"/>
      <c r="E112" s="1"/>
      <c r="F112" s="1"/>
      <c r="G112" s="1"/>
      <c r="H112" s="1"/>
      <c r="I112" s="1"/>
      <c r="J112" s="1"/>
      <c r="K112" s="1"/>
      <c r="L112" s="1"/>
      <c r="M112" s="1"/>
      <c r="N112" s="1"/>
    </row>
    <row r="113" ht="15.75" customHeight="1">
      <c r="A113" s="1"/>
      <c r="B113" s="1"/>
      <c r="C113" s="1"/>
      <c r="D113" s="1"/>
      <c r="E113" s="1"/>
      <c r="F113" s="1"/>
      <c r="G113" s="1"/>
      <c r="H113" s="1"/>
      <c r="I113" s="1"/>
      <c r="J113" s="1"/>
      <c r="K113" s="1"/>
      <c r="L113" s="1"/>
      <c r="M113" s="1"/>
      <c r="N113" s="1"/>
    </row>
    <row r="114" ht="15.75" customHeight="1">
      <c r="A114" s="1"/>
      <c r="B114" s="1"/>
      <c r="C114" s="1"/>
      <c r="D114" s="1"/>
      <c r="E114" s="1"/>
      <c r="F114" s="1"/>
      <c r="G114" s="1"/>
      <c r="H114" s="1"/>
      <c r="I114" s="1"/>
      <c r="J114" s="1"/>
      <c r="K114" s="1"/>
      <c r="L114" s="1"/>
      <c r="M114" s="1"/>
      <c r="N114" s="1"/>
    </row>
    <row r="115" ht="15.75" customHeight="1">
      <c r="A115" s="1"/>
      <c r="B115" s="1"/>
      <c r="C115" s="1"/>
      <c r="D115" s="1"/>
      <c r="E115" s="1"/>
      <c r="F115" s="1"/>
      <c r="G115" s="1"/>
      <c r="H115" s="1"/>
      <c r="I115" s="1"/>
      <c r="J115" s="1"/>
      <c r="K115" s="1"/>
      <c r="L115" s="1"/>
      <c r="M115" s="1"/>
      <c r="N115" s="1"/>
    </row>
    <row r="116" ht="15.75" customHeight="1">
      <c r="A116" s="1"/>
      <c r="B116" s="1"/>
      <c r="C116" s="1"/>
      <c r="D116" s="1"/>
      <c r="E116" s="1"/>
      <c r="F116" s="1"/>
      <c r="G116" s="1"/>
      <c r="H116" s="1"/>
      <c r="I116" s="1"/>
      <c r="J116" s="1"/>
      <c r="K116" s="1"/>
      <c r="L116" s="1"/>
      <c r="M116" s="1"/>
      <c r="N116" s="1"/>
    </row>
    <row r="117" ht="15.75" customHeight="1">
      <c r="A117" s="1"/>
      <c r="B117" s="1"/>
      <c r="C117" s="1"/>
      <c r="D117" s="1"/>
      <c r="E117" s="1"/>
      <c r="F117" s="1"/>
      <c r="G117" s="1"/>
      <c r="H117" s="1"/>
      <c r="I117" s="1"/>
      <c r="J117" s="1"/>
      <c r="K117" s="1"/>
      <c r="L117" s="1"/>
      <c r="M117" s="1"/>
      <c r="N117" s="1"/>
    </row>
    <row r="118" ht="15.75" customHeight="1">
      <c r="A118" s="1"/>
      <c r="B118" s="1"/>
      <c r="C118" s="1"/>
      <c r="D118" s="1"/>
      <c r="E118" s="1"/>
      <c r="F118" s="1"/>
      <c r="G118" s="1"/>
      <c r="H118" s="1"/>
      <c r="I118" s="1"/>
      <c r="J118" s="1"/>
      <c r="K118" s="1"/>
      <c r="L118" s="1"/>
      <c r="M118" s="1"/>
      <c r="N118" s="1"/>
    </row>
    <row r="119" ht="15.75" customHeight="1">
      <c r="A119" s="1"/>
      <c r="B119" s="1"/>
      <c r="C119" s="1"/>
      <c r="D119" s="1"/>
      <c r="E119" s="1"/>
      <c r="F119" s="1"/>
      <c r="G119" s="1"/>
      <c r="H119" s="1"/>
      <c r="I119" s="1"/>
      <c r="J119" s="1"/>
      <c r="K119" s="1"/>
      <c r="L119" s="1"/>
      <c r="M119" s="1"/>
      <c r="N119" s="1"/>
    </row>
    <row r="120" ht="15.75" customHeight="1">
      <c r="A120" s="1"/>
      <c r="B120" s="1"/>
      <c r="C120" s="1"/>
      <c r="D120" s="1"/>
      <c r="E120" s="1"/>
      <c r="F120" s="1"/>
      <c r="G120" s="1"/>
      <c r="H120" s="1"/>
      <c r="I120" s="1"/>
      <c r="J120" s="1"/>
      <c r="K120" s="1"/>
      <c r="L120" s="1"/>
      <c r="M120" s="1"/>
      <c r="N120" s="1"/>
    </row>
    <row r="121" ht="15.75" customHeight="1">
      <c r="A121" s="1"/>
      <c r="B121" s="1"/>
      <c r="C121" s="1"/>
      <c r="D121" s="1"/>
      <c r="E121" s="1"/>
      <c r="F121" s="1"/>
      <c r="G121" s="1"/>
      <c r="H121" s="1"/>
      <c r="I121" s="1"/>
      <c r="J121" s="1"/>
      <c r="K121" s="1"/>
      <c r="L121" s="1"/>
      <c r="M121" s="1"/>
      <c r="N121" s="1"/>
    </row>
    <row r="122" ht="15.75" customHeight="1">
      <c r="A122" s="1"/>
      <c r="B122" s="1"/>
      <c r="C122" s="1"/>
      <c r="D122" s="1"/>
      <c r="E122" s="1"/>
      <c r="F122" s="1"/>
      <c r="G122" s="1"/>
      <c r="H122" s="1"/>
      <c r="I122" s="1"/>
      <c r="J122" s="1"/>
      <c r="K122" s="1"/>
      <c r="L122" s="1"/>
      <c r="M122" s="1"/>
      <c r="N122" s="1"/>
    </row>
    <row r="123" ht="15.75" customHeight="1">
      <c r="A123" s="1"/>
      <c r="B123" s="1"/>
      <c r="C123" s="1"/>
      <c r="D123" s="1"/>
      <c r="E123" s="1"/>
      <c r="F123" s="1"/>
      <c r="G123" s="1"/>
      <c r="H123" s="1"/>
      <c r="I123" s="1"/>
      <c r="J123" s="1"/>
      <c r="K123" s="1"/>
      <c r="L123" s="1"/>
      <c r="M123" s="1"/>
      <c r="N123" s="1"/>
    </row>
    <row r="124" ht="15.75" customHeight="1">
      <c r="A124" s="1"/>
      <c r="B124" s="1"/>
      <c r="C124" s="1"/>
      <c r="D124" s="1"/>
      <c r="E124" s="1"/>
      <c r="F124" s="1"/>
      <c r="G124" s="1"/>
      <c r="H124" s="1"/>
      <c r="I124" s="1"/>
      <c r="J124" s="1"/>
      <c r="K124" s="1"/>
      <c r="L124" s="1"/>
      <c r="M124" s="1"/>
      <c r="N124" s="1"/>
    </row>
    <row r="125" ht="15.75" customHeight="1">
      <c r="A125" s="1"/>
      <c r="B125" s="1"/>
      <c r="C125" s="1"/>
      <c r="D125" s="1"/>
      <c r="E125" s="1"/>
      <c r="F125" s="1"/>
      <c r="G125" s="1"/>
      <c r="H125" s="1"/>
      <c r="I125" s="1"/>
      <c r="J125" s="1"/>
      <c r="K125" s="1"/>
      <c r="L125" s="1"/>
      <c r="M125" s="1"/>
      <c r="N125" s="1"/>
    </row>
    <row r="126" ht="15.75" customHeight="1">
      <c r="A126" s="1"/>
      <c r="B126" s="1"/>
      <c r="C126" s="1"/>
      <c r="D126" s="1"/>
      <c r="E126" s="1"/>
      <c r="F126" s="1"/>
      <c r="G126" s="1"/>
      <c r="H126" s="1"/>
      <c r="I126" s="1"/>
      <c r="J126" s="1"/>
      <c r="K126" s="1"/>
      <c r="L126" s="1"/>
      <c r="M126" s="1"/>
      <c r="N126" s="1"/>
    </row>
    <row r="127" ht="15.75" customHeight="1">
      <c r="A127" s="1"/>
      <c r="B127" s="1"/>
      <c r="C127" s="1"/>
      <c r="D127" s="1"/>
      <c r="E127" s="1"/>
      <c r="F127" s="1"/>
      <c r="G127" s="1"/>
      <c r="H127" s="1"/>
      <c r="I127" s="1"/>
      <c r="J127" s="1"/>
      <c r="K127" s="1"/>
      <c r="L127" s="1"/>
      <c r="M127" s="1"/>
      <c r="N127" s="1"/>
    </row>
    <row r="128" ht="15.75" customHeight="1">
      <c r="A128" s="1"/>
      <c r="B128" s="1"/>
      <c r="C128" s="1"/>
      <c r="D128" s="1"/>
      <c r="E128" s="1"/>
      <c r="F128" s="1"/>
      <c r="G128" s="1"/>
      <c r="H128" s="1"/>
      <c r="I128" s="1"/>
      <c r="J128" s="1"/>
      <c r="K128" s="1"/>
      <c r="L128" s="1"/>
      <c r="M128" s="1"/>
      <c r="N128" s="1"/>
    </row>
    <row r="129" ht="15.75" customHeight="1">
      <c r="A129" s="1"/>
      <c r="B129" s="1"/>
      <c r="C129" s="1"/>
      <c r="D129" s="1"/>
      <c r="E129" s="1"/>
      <c r="F129" s="1"/>
      <c r="G129" s="1"/>
      <c r="H129" s="1"/>
      <c r="I129" s="1"/>
      <c r="J129" s="1"/>
      <c r="K129" s="1"/>
      <c r="L129" s="1"/>
      <c r="M129" s="1"/>
      <c r="N129" s="1"/>
    </row>
    <row r="130" ht="15.75" customHeight="1">
      <c r="A130" s="1"/>
      <c r="B130" s="1"/>
      <c r="C130" s="1"/>
      <c r="D130" s="1"/>
      <c r="E130" s="1"/>
      <c r="F130" s="1"/>
      <c r="G130" s="1"/>
      <c r="H130" s="1"/>
      <c r="I130" s="1"/>
      <c r="J130" s="1"/>
      <c r="K130" s="1"/>
      <c r="L130" s="1"/>
      <c r="M130" s="1"/>
      <c r="N130" s="1"/>
    </row>
    <row r="131" ht="15.75" customHeight="1">
      <c r="A131" s="1"/>
      <c r="B131" s="1"/>
      <c r="C131" s="1"/>
      <c r="D131" s="1"/>
      <c r="E131" s="1"/>
      <c r="F131" s="1"/>
      <c r="G131" s="1"/>
      <c r="H131" s="1"/>
      <c r="I131" s="1"/>
      <c r="J131" s="1"/>
      <c r="K131" s="1"/>
      <c r="L131" s="1"/>
      <c r="M131" s="1"/>
      <c r="N131" s="1"/>
    </row>
    <row r="132" ht="15.75" customHeight="1">
      <c r="A132" s="1"/>
      <c r="B132" s="1"/>
      <c r="C132" s="1"/>
      <c r="D132" s="1"/>
      <c r="E132" s="1"/>
      <c r="F132" s="1"/>
      <c r="G132" s="1"/>
      <c r="H132" s="1"/>
      <c r="I132" s="1"/>
      <c r="J132" s="1"/>
      <c r="K132" s="1"/>
      <c r="L132" s="1"/>
      <c r="M132" s="1"/>
      <c r="N132" s="1"/>
    </row>
    <row r="133" ht="15.75" customHeight="1">
      <c r="A133" s="1"/>
      <c r="B133" s="1"/>
      <c r="C133" s="1"/>
      <c r="D133" s="1"/>
      <c r="E133" s="1"/>
      <c r="F133" s="1"/>
      <c r="G133" s="1"/>
      <c r="H133" s="1"/>
      <c r="I133" s="1"/>
      <c r="J133" s="1"/>
      <c r="K133" s="1"/>
      <c r="L133" s="1"/>
      <c r="M133" s="1"/>
      <c r="N133" s="1"/>
    </row>
    <row r="134" ht="15.75" customHeight="1">
      <c r="A134" s="1"/>
      <c r="B134" s="1"/>
      <c r="C134" s="1"/>
      <c r="D134" s="1"/>
      <c r="E134" s="1"/>
      <c r="F134" s="1"/>
      <c r="G134" s="1"/>
      <c r="H134" s="1"/>
      <c r="I134" s="1"/>
      <c r="J134" s="1"/>
      <c r="K134" s="1"/>
      <c r="L134" s="1"/>
      <c r="M134" s="1"/>
      <c r="N134" s="1"/>
    </row>
    <row r="135" ht="15.75" customHeight="1">
      <c r="A135" s="1"/>
      <c r="B135" s="1"/>
      <c r="C135" s="1"/>
      <c r="D135" s="1"/>
      <c r="E135" s="1"/>
      <c r="F135" s="1"/>
      <c r="G135" s="1"/>
      <c r="H135" s="1"/>
      <c r="I135" s="1"/>
      <c r="J135" s="1"/>
      <c r="K135" s="1"/>
      <c r="L135" s="1"/>
      <c r="M135" s="1"/>
      <c r="N135" s="1"/>
    </row>
    <row r="136" ht="15.75" customHeight="1">
      <c r="A136" s="1"/>
      <c r="B136" s="1"/>
      <c r="C136" s="1"/>
      <c r="D136" s="1"/>
      <c r="E136" s="1"/>
      <c r="F136" s="1"/>
      <c r="G136" s="1"/>
      <c r="H136" s="1"/>
      <c r="I136" s="1"/>
      <c r="J136" s="1"/>
      <c r="K136" s="1"/>
      <c r="L136" s="1"/>
      <c r="M136" s="1"/>
      <c r="N136" s="1"/>
    </row>
    <row r="137" ht="15.75" customHeight="1">
      <c r="A137" s="1"/>
      <c r="B137" s="1"/>
      <c r="C137" s="1"/>
      <c r="D137" s="1"/>
      <c r="E137" s="1"/>
      <c r="F137" s="1"/>
      <c r="G137" s="1"/>
      <c r="H137" s="1"/>
      <c r="I137" s="1"/>
      <c r="J137" s="1"/>
      <c r="K137" s="1"/>
      <c r="L137" s="1"/>
      <c r="M137" s="1"/>
      <c r="N137" s="1"/>
    </row>
    <row r="138" ht="15.75" customHeight="1">
      <c r="A138" s="1"/>
      <c r="B138" s="1"/>
      <c r="C138" s="1"/>
      <c r="D138" s="1"/>
      <c r="E138" s="1"/>
      <c r="F138" s="1"/>
      <c r="G138" s="1"/>
      <c r="H138" s="1"/>
      <c r="I138" s="1"/>
      <c r="J138" s="1"/>
      <c r="K138" s="1"/>
      <c r="L138" s="1"/>
      <c r="M138" s="1"/>
      <c r="N138" s="1"/>
    </row>
    <row r="139" ht="15.75" customHeight="1">
      <c r="A139" s="1"/>
      <c r="B139" s="1"/>
      <c r="C139" s="1"/>
      <c r="D139" s="1"/>
      <c r="E139" s="1"/>
      <c r="F139" s="1"/>
      <c r="G139" s="1"/>
      <c r="H139" s="1"/>
      <c r="I139" s="1"/>
      <c r="J139" s="1"/>
      <c r="K139" s="1"/>
      <c r="L139" s="1"/>
      <c r="M139" s="1"/>
      <c r="N139" s="1"/>
    </row>
    <row r="140" ht="15.75" customHeight="1">
      <c r="A140" s="1"/>
      <c r="B140" s="1"/>
      <c r="C140" s="1"/>
      <c r="D140" s="1"/>
      <c r="E140" s="1"/>
      <c r="F140" s="1"/>
      <c r="G140" s="1"/>
      <c r="H140" s="1"/>
      <c r="I140" s="1"/>
      <c r="J140" s="1"/>
      <c r="K140" s="1"/>
      <c r="L140" s="1"/>
      <c r="M140" s="1"/>
      <c r="N140" s="1"/>
    </row>
    <row r="141" ht="15.75" customHeight="1">
      <c r="A141" s="1"/>
      <c r="B141" s="1"/>
      <c r="C141" s="1"/>
      <c r="D141" s="1"/>
      <c r="E141" s="1"/>
      <c r="F141" s="1"/>
      <c r="G141" s="1"/>
      <c r="H141" s="1"/>
      <c r="I141" s="1"/>
      <c r="J141" s="1"/>
      <c r="K141" s="1"/>
      <c r="L141" s="1"/>
      <c r="M141" s="1"/>
      <c r="N141" s="1"/>
    </row>
    <row r="142" ht="15.75" customHeight="1">
      <c r="A142" s="1"/>
      <c r="B142" s="1"/>
      <c r="C142" s="1"/>
      <c r="D142" s="1"/>
      <c r="E142" s="1"/>
      <c r="F142" s="1"/>
      <c r="G142" s="1"/>
      <c r="H142" s="1"/>
      <c r="I142" s="1"/>
      <c r="J142" s="1"/>
      <c r="K142" s="1"/>
      <c r="L142" s="1"/>
      <c r="M142" s="1"/>
      <c r="N142" s="1"/>
    </row>
    <row r="143" ht="15.75" customHeight="1">
      <c r="A143" s="1"/>
      <c r="B143" s="1"/>
      <c r="C143" s="1"/>
      <c r="D143" s="1"/>
      <c r="E143" s="1"/>
      <c r="F143" s="1"/>
      <c r="G143" s="1"/>
      <c r="H143" s="1"/>
      <c r="I143" s="1"/>
      <c r="J143" s="1"/>
      <c r="K143" s="1"/>
      <c r="L143" s="1"/>
      <c r="M143" s="1"/>
      <c r="N143" s="1"/>
    </row>
    <row r="144" ht="15.75" customHeight="1">
      <c r="A144" s="1"/>
      <c r="B144" s="1"/>
      <c r="C144" s="1"/>
      <c r="D144" s="1"/>
      <c r="E144" s="1"/>
      <c r="F144" s="1"/>
      <c r="G144" s="1"/>
      <c r="H144" s="1"/>
      <c r="I144" s="1"/>
      <c r="J144" s="1"/>
      <c r="K144" s="1"/>
      <c r="L144" s="1"/>
      <c r="M144" s="1"/>
      <c r="N144" s="1"/>
    </row>
    <row r="145" ht="15.75" customHeight="1">
      <c r="A145" s="1"/>
      <c r="B145" s="1"/>
      <c r="C145" s="1"/>
      <c r="D145" s="1"/>
      <c r="E145" s="1"/>
      <c r="F145" s="1"/>
      <c r="G145" s="1"/>
      <c r="H145" s="1"/>
      <c r="I145" s="1"/>
      <c r="J145" s="1"/>
      <c r="K145" s="1"/>
      <c r="L145" s="1"/>
      <c r="M145" s="1"/>
      <c r="N145" s="1"/>
    </row>
    <row r="146" ht="15.75" customHeight="1">
      <c r="A146" s="1"/>
      <c r="B146" s="1"/>
      <c r="C146" s="1"/>
      <c r="D146" s="1"/>
      <c r="E146" s="1"/>
      <c r="F146" s="1"/>
      <c r="G146" s="1"/>
      <c r="H146" s="1"/>
      <c r="I146" s="1"/>
      <c r="J146" s="1"/>
      <c r="K146" s="1"/>
      <c r="L146" s="1"/>
      <c r="M146" s="1"/>
      <c r="N146" s="1"/>
    </row>
    <row r="147" ht="15.75" customHeight="1">
      <c r="A147" s="1"/>
      <c r="B147" s="1"/>
      <c r="C147" s="1"/>
      <c r="D147" s="1"/>
      <c r="E147" s="1"/>
      <c r="F147" s="1"/>
      <c r="G147" s="1"/>
      <c r="H147" s="1"/>
      <c r="I147" s="1"/>
      <c r="J147" s="1"/>
      <c r="K147" s="1"/>
      <c r="L147" s="1"/>
      <c r="M147" s="1"/>
      <c r="N147" s="1"/>
    </row>
    <row r="148" ht="15.75" customHeight="1">
      <c r="A148" s="1"/>
      <c r="B148" s="1"/>
      <c r="C148" s="1"/>
      <c r="D148" s="1"/>
      <c r="E148" s="1"/>
      <c r="F148" s="1"/>
      <c r="G148" s="1"/>
      <c r="H148" s="1"/>
      <c r="I148" s="1"/>
      <c r="J148" s="1"/>
      <c r="K148" s="1"/>
      <c r="L148" s="1"/>
      <c r="M148" s="1"/>
      <c r="N148" s="1"/>
    </row>
    <row r="149" ht="15.75" customHeight="1">
      <c r="A149" s="1"/>
      <c r="B149" s="1"/>
      <c r="C149" s="1"/>
      <c r="D149" s="1"/>
      <c r="E149" s="1"/>
      <c r="F149" s="1"/>
      <c r="G149" s="1"/>
      <c r="H149" s="1"/>
      <c r="I149" s="1"/>
      <c r="J149" s="1"/>
      <c r="K149" s="1"/>
      <c r="L149" s="1"/>
      <c r="M149" s="1"/>
      <c r="N149" s="1"/>
    </row>
    <row r="150" ht="15.75" customHeight="1">
      <c r="A150" s="1"/>
      <c r="B150" s="1"/>
      <c r="C150" s="1"/>
      <c r="D150" s="1"/>
      <c r="E150" s="1"/>
      <c r="F150" s="1"/>
      <c r="G150" s="1"/>
      <c r="H150" s="1"/>
      <c r="I150" s="1"/>
      <c r="J150" s="1"/>
      <c r="K150" s="1"/>
      <c r="L150" s="1"/>
      <c r="M150" s="1"/>
      <c r="N150" s="1"/>
    </row>
    <row r="151" ht="15.75" customHeight="1">
      <c r="A151" s="1"/>
      <c r="B151" s="1"/>
      <c r="C151" s="1"/>
      <c r="D151" s="1"/>
      <c r="E151" s="1"/>
      <c r="F151" s="1"/>
      <c r="G151" s="1"/>
      <c r="H151" s="1"/>
      <c r="I151" s="1"/>
      <c r="J151" s="1"/>
      <c r="K151" s="1"/>
      <c r="L151" s="1"/>
      <c r="M151" s="1"/>
      <c r="N151" s="1"/>
    </row>
    <row r="152" ht="15.75" customHeight="1">
      <c r="A152" s="1"/>
      <c r="B152" s="1"/>
      <c r="C152" s="1"/>
      <c r="D152" s="1"/>
      <c r="E152" s="1"/>
      <c r="F152" s="1"/>
      <c r="G152" s="1"/>
      <c r="H152" s="1"/>
      <c r="I152" s="1"/>
      <c r="J152" s="1"/>
      <c r="K152" s="1"/>
      <c r="L152" s="1"/>
      <c r="M152" s="1"/>
      <c r="N152" s="1"/>
    </row>
    <row r="153" ht="15.75" customHeight="1">
      <c r="A153" s="1"/>
      <c r="B153" s="1"/>
      <c r="C153" s="1"/>
      <c r="D153" s="1"/>
      <c r="E153" s="1"/>
      <c r="F153" s="1"/>
      <c r="G153" s="1"/>
      <c r="H153" s="1"/>
      <c r="I153" s="1"/>
      <c r="J153" s="1"/>
      <c r="K153" s="1"/>
      <c r="L153" s="1"/>
      <c r="M153" s="1"/>
      <c r="N153" s="1"/>
    </row>
    <row r="154" ht="15.75" customHeight="1">
      <c r="A154" s="1"/>
      <c r="B154" s="1"/>
      <c r="C154" s="1"/>
      <c r="D154" s="1"/>
      <c r="E154" s="1"/>
      <c r="F154" s="1"/>
      <c r="G154" s="1"/>
      <c r="H154" s="1"/>
      <c r="I154" s="1"/>
      <c r="J154" s="1"/>
      <c r="K154" s="1"/>
      <c r="L154" s="1"/>
      <c r="M154" s="1"/>
      <c r="N154" s="1"/>
    </row>
    <row r="155" ht="15.75" customHeight="1">
      <c r="A155" s="1"/>
      <c r="B155" s="1"/>
      <c r="C155" s="1"/>
      <c r="D155" s="1"/>
      <c r="E155" s="1"/>
      <c r="F155" s="1"/>
      <c r="G155" s="1"/>
      <c r="H155" s="1"/>
      <c r="I155" s="1"/>
      <c r="J155" s="1"/>
      <c r="K155" s="1"/>
      <c r="L155" s="1"/>
      <c r="M155" s="1"/>
      <c r="N155" s="1"/>
    </row>
    <row r="156" ht="15.75" customHeight="1">
      <c r="A156" s="1"/>
      <c r="B156" s="1"/>
      <c r="C156" s="1"/>
      <c r="D156" s="1"/>
      <c r="E156" s="1"/>
      <c r="F156" s="1"/>
      <c r="G156" s="1"/>
      <c r="H156" s="1"/>
      <c r="I156" s="1"/>
      <c r="J156" s="1"/>
      <c r="K156" s="1"/>
      <c r="L156" s="1"/>
      <c r="M156" s="1"/>
      <c r="N156" s="1"/>
    </row>
    <row r="157" ht="15.75" customHeight="1">
      <c r="A157" s="1"/>
      <c r="B157" s="1"/>
      <c r="C157" s="1"/>
      <c r="D157" s="1"/>
      <c r="E157" s="1"/>
      <c r="F157" s="1"/>
      <c r="G157" s="1"/>
      <c r="H157" s="1"/>
      <c r="I157" s="1"/>
      <c r="J157" s="1"/>
      <c r="K157" s="1"/>
      <c r="L157" s="1"/>
      <c r="M157" s="1"/>
      <c r="N157" s="1"/>
    </row>
    <row r="158" ht="15.75" customHeight="1">
      <c r="A158" s="1"/>
      <c r="B158" s="1"/>
      <c r="C158" s="1"/>
      <c r="D158" s="1"/>
      <c r="E158" s="1"/>
      <c r="F158" s="1"/>
      <c r="G158" s="1"/>
      <c r="H158" s="1"/>
      <c r="I158" s="1"/>
      <c r="J158" s="1"/>
      <c r="K158" s="1"/>
      <c r="L158" s="1"/>
      <c r="M158" s="1"/>
      <c r="N158" s="1"/>
    </row>
    <row r="159" ht="15.75" customHeight="1">
      <c r="A159" s="1"/>
      <c r="B159" s="1"/>
      <c r="C159" s="1"/>
      <c r="D159" s="1"/>
      <c r="E159" s="1"/>
      <c r="F159" s="1"/>
      <c r="G159" s="1"/>
      <c r="H159" s="1"/>
      <c r="I159" s="1"/>
      <c r="J159" s="1"/>
      <c r="K159" s="1"/>
      <c r="L159" s="1"/>
      <c r="M159" s="1"/>
      <c r="N159" s="1"/>
    </row>
    <row r="160" ht="15.75" customHeight="1">
      <c r="A160" s="1"/>
      <c r="B160" s="1"/>
      <c r="C160" s="1"/>
      <c r="D160" s="1"/>
      <c r="E160" s="1"/>
      <c r="F160" s="1"/>
      <c r="G160" s="1"/>
      <c r="H160" s="1"/>
      <c r="I160" s="1"/>
      <c r="J160" s="1"/>
      <c r="K160" s="1"/>
      <c r="L160" s="1"/>
      <c r="M160" s="1"/>
      <c r="N160" s="1"/>
    </row>
    <row r="161" ht="15.75" customHeight="1">
      <c r="A161" s="1"/>
      <c r="B161" s="1"/>
      <c r="C161" s="1"/>
      <c r="D161" s="1"/>
      <c r="E161" s="1"/>
      <c r="F161" s="1"/>
      <c r="G161" s="1"/>
      <c r="H161" s="1"/>
      <c r="I161" s="1"/>
      <c r="J161" s="1"/>
      <c r="K161" s="1"/>
      <c r="L161" s="1"/>
      <c r="M161" s="1"/>
      <c r="N161" s="1"/>
    </row>
    <row r="162" ht="15.75" customHeight="1">
      <c r="A162" s="1"/>
      <c r="B162" s="1"/>
      <c r="C162" s="1"/>
      <c r="D162" s="1"/>
      <c r="E162" s="1"/>
      <c r="F162" s="1"/>
      <c r="G162" s="1"/>
      <c r="H162" s="1"/>
      <c r="I162" s="1"/>
      <c r="J162" s="1"/>
      <c r="K162" s="1"/>
      <c r="L162" s="1"/>
      <c r="M162" s="1"/>
      <c r="N162" s="1"/>
    </row>
    <row r="163" ht="15.75" customHeight="1">
      <c r="A163" s="1"/>
      <c r="B163" s="1"/>
      <c r="C163" s="1"/>
      <c r="D163" s="1"/>
      <c r="E163" s="1"/>
      <c r="F163" s="1"/>
      <c r="G163" s="1"/>
      <c r="H163" s="1"/>
      <c r="I163" s="1"/>
      <c r="J163" s="1"/>
      <c r="K163" s="1"/>
      <c r="L163" s="1"/>
      <c r="M163" s="1"/>
      <c r="N163" s="1"/>
    </row>
    <row r="164" ht="15.75" customHeight="1">
      <c r="A164" s="1"/>
      <c r="B164" s="1"/>
      <c r="C164" s="1"/>
      <c r="D164" s="1"/>
      <c r="E164" s="1"/>
      <c r="F164" s="1"/>
      <c r="G164" s="1"/>
      <c r="H164" s="1"/>
      <c r="I164" s="1"/>
      <c r="J164" s="1"/>
      <c r="K164" s="1"/>
      <c r="L164" s="1"/>
      <c r="M164" s="1"/>
      <c r="N164" s="1"/>
    </row>
    <row r="165" ht="15.75" customHeight="1">
      <c r="A165" s="1"/>
      <c r="B165" s="1"/>
      <c r="C165" s="1"/>
      <c r="D165" s="1"/>
      <c r="E165" s="1"/>
      <c r="F165" s="1"/>
      <c r="G165" s="1"/>
      <c r="H165" s="1"/>
      <c r="I165" s="1"/>
      <c r="J165" s="1"/>
      <c r="K165" s="1"/>
      <c r="L165" s="1"/>
      <c r="M165" s="1"/>
      <c r="N165" s="1"/>
    </row>
    <row r="166" ht="15.75" customHeight="1">
      <c r="A166" s="1"/>
      <c r="B166" s="1"/>
      <c r="C166" s="1"/>
      <c r="D166" s="1"/>
      <c r="E166" s="1"/>
      <c r="F166" s="1"/>
      <c r="G166" s="1"/>
      <c r="H166" s="1"/>
      <c r="I166" s="1"/>
      <c r="J166" s="1"/>
      <c r="K166" s="1"/>
      <c r="L166" s="1"/>
      <c r="M166" s="1"/>
      <c r="N166" s="1"/>
    </row>
    <row r="167" ht="15.75" customHeight="1">
      <c r="A167" s="1"/>
      <c r="B167" s="1"/>
      <c r="C167" s="1"/>
      <c r="D167" s="1"/>
      <c r="E167" s="1"/>
      <c r="F167" s="1"/>
      <c r="G167" s="1"/>
      <c r="H167" s="1"/>
      <c r="I167" s="1"/>
      <c r="J167" s="1"/>
      <c r="K167" s="1"/>
      <c r="L167" s="1"/>
      <c r="M167" s="1"/>
      <c r="N167" s="1"/>
    </row>
    <row r="168" ht="15.75" customHeight="1">
      <c r="A168" s="1"/>
      <c r="B168" s="1"/>
      <c r="C168" s="1"/>
      <c r="D168" s="1"/>
      <c r="E168" s="1"/>
      <c r="F168" s="1"/>
      <c r="G168" s="1"/>
      <c r="H168" s="1"/>
      <c r="I168" s="1"/>
      <c r="J168" s="1"/>
      <c r="K168" s="1"/>
      <c r="L168" s="1"/>
      <c r="M168" s="1"/>
      <c r="N168" s="1"/>
    </row>
    <row r="169" ht="15.75" customHeight="1">
      <c r="A169" s="1"/>
      <c r="B169" s="1"/>
      <c r="C169" s="1"/>
      <c r="D169" s="1"/>
      <c r="E169" s="1"/>
      <c r="F169" s="1"/>
      <c r="G169" s="1"/>
      <c r="H169" s="1"/>
      <c r="I169" s="1"/>
      <c r="J169" s="1"/>
      <c r="K169" s="1"/>
      <c r="L169" s="1"/>
      <c r="M169" s="1"/>
      <c r="N169" s="1"/>
    </row>
    <row r="170" ht="15.75" customHeight="1">
      <c r="A170" s="1"/>
      <c r="B170" s="1"/>
      <c r="C170" s="1"/>
      <c r="D170" s="1"/>
      <c r="E170" s="1"/>
      <c r="F170" s="1"/>
      <c r="G170" s="1"/>
      <c r="H170" s="1"/>
      <c r="I170" s="1"/>
      <c r="J170" s="1"/>
      <c r="K170" s="1"/>
      <c r="L170" s="1"/>
      <c r="M170" s="1"/>
      <c r="N170" s="1"/>
    </row>
    <row r="171" ht="15.75" customHeight="1">
      <c r="A171" s="1"/>
      <c r="B171" s="1"/>
      <c r="C171" s="1"/>
      <c r="D171" s="1"/>
      <c r="E171" s="1"/>
      <c r="F171" s="1"/>
      <c r="G171" s="1"/>
      <c r="H171" s="1"/>
      <c r="I171" s="1"/>
      <c r="J171" s="1"/>
      <c r="K171" s="1"/>
      <c r="L171" s="1"/>
      <c r="M171" s="1"/>
      <c r="N171" s="1"/>
    </row>
    <row r="172" ht="15.75" customHeight="1">
      <c r="A172" s="1"/>
      <c r="B172" s="1"/>
      <c r="C172" s="1"/>
      <c r="D172" s="1"/>
      <c r="E172" s="1"/>
      <c r="F172" s="1"/>
      <c r="G172" s="1"/>
      <c r="H172" s="1"/>
      <c r="I172" s="1"/>
      <c r="J172" s="1"/>
      <c r="K172" s="1"/>
      <c r="L172" s="1"/>
      <c r="M172" s="1"/>
      <c r="N172" s="1"/>
    </row>
    <row r="173" ht="15.75" customHeight="1">
      <c r="A173" s="1"/>
      <c r="B173" s="1"/>
      <c r="C173" s="1"/>
      <c r="D173" s="1"/>
      <c r="E173" s="1"/>
      <c r="F173" s="1"/>
      <c r="G173" s="1"/>
      <c r="H173" s="1"/>
      <c r="I173" s="1"/>
      <c r="J173" s="1"/>
      <c r="K173" s="1"/>
      <c r="L173" s="1"/>
      <c r="M173" s="1"/>
      <c r="N173" s="1"/>
    </row>
    <row r="174" ht="15.75" customHeight="1">
      <c r="A174" s="1"/>
      <c r="B174" s="1"/>
      <c r="C174" s="1"/>
      <c r="D174" s="1"/>
      <c r="E174" s="1"/>
      <c r="F174" s="1"/>
      <c r="G174" s="1"/>
      <c r="H174" s="1"/>
      <c r="I174" s="1"/>
      <c r="J174" s="1"/>
      <c r="K174" s="1"/>
      <c r="L174" s="1"/>
      <c r="M174" s="1"/>
      <c r="N174" s="1"/>
    </row>
    <row r="175" ht="15.75" customHeight="1">
      <c r="A175" s="1"/>
      <c r="B175" s="1"/>
      <c r="C175" s="1"/>
      <c r="D175" s="1"/>
      <c r="E175" s="1"/>
      <c r="F175" s="1"/>
      <c r="G175" s="1"/>
      <c r="H175" s="1"/>
      <c r="I175" s="1"/>
      <c r="J175" s="1"/>
      <c r="K175" s="1"/>
      <c r="L175" s="1"/>
      <c r="M175" s="1"/>
      <c r="N175" s="1"/>
    </row>
    <row r="176" ht="15.75" customHeight="1">
      <c r="A176" s="1"/>
      <c r="B176" s="1"/>
      <c r="C176" s="1"/>
      <c r="D176" s="1"/>
      <c r="E176" s="1"/>
      <c r="F176" s="1"/>
      <c r="G176" s="1"/>
      <c r="H176" s="1"/>
      <c r="I176" s="1"/>
      <c r="J176" s="1"/>
      <c r="K176" s="1"/>
      <c r="L176" s="1"/>
      <c r="M176" s="1"/>
      <c r="N176" s="1"/>
    </row>
    <row r="177" ht="15.75" customHeight="1">
      <c r="A177" s="1"/>
      <c r="B177" s="1"/>
      <c r="C177" s="1"/>
      <c r="D177" s="1"/>
      <c r="E177" s="1"/>
      <c r="F177" s="1"/>
      <c r="G177" s="1"/>
      <c r="H177" s="1"/>
      <c r="I177" s="1"/>
      <c r="J177" s="1"/>
      <c r="K177" s="1"/>
      <c r="L177" s="1"/>
      <c r="M177" s="1"/>
      <c r="N177" s="1"/>
    </row>
    <row r="178" ht="15.75" customHeight="1">
      <c r="A178" s="1"/>
      <c r="B178" s="1"/>
      <c r="C178" s="1"/>
      <c r="D178" s="1"/>
      <c r="E178" s="1"/>
      <c r="F178" s="1"/>
      <c r="G178" s="1"/>
      <c r="H178" s="1"/>
      <c r="I178" s="1"/>
      <c r="J178" s="1"/>
      <c r="K178" s="1"/>
      <c r="L178" s="1"/>
      <c r="M178" s="1"/>
      <c r="N178" s="1"/>
    </row>
    <row r="179" ht="15.75" customHeight="1">
      <c r="A179" s="1"/>
      <c r="B179" s="1"/>
      <c r="C179" s="1"/>
      <c r="D179" s="1"/>
      <c r="E179" s="1"/>
      <c r="F179" s="1"/>
      <c r="G179" s="1"/>
      <c r="H179" s="1"/>
      <c r="I179" s="1"/>
      <c r="J179" s="1"/>
      <c r="K179" s="1"/>
      <c r="L179" s="1"/>
      <c r="M179" s="1"/>
      <c r="N179" s="1"/>
    </row>
    <row r="180" ht="15.75" customHeight="1">
      <c r="A180" s="1"/>
      <c r="B180" s="1"/>
      <c r="C180" s="1"/>
      <c r="D180" s="1"/>
      <c r="E180" s="1"/>
      <c r="F180" s="1"/>
      <c r="G180" s="1"/>
      <c r="H180" s="1"/>
      <c r="I180" s="1"/>
      <c r="J180" s="1"/>
      <c r="K180" s="1"/>
      <c r="L180" s="1"/>
      <c r="M180" s="1"/>
      <c r="N180" s="1"/>
    </row>
    <row r="181" ht="15.75" customHeight="1">
      <c r="A181" s="1"/>
      <c r="B181" s="1"/>
      <c r="C181" s="1"/>
      <c r="D181" s="1"/>
      <c r="E181" s="1"/>
      <c r="F181" s="1"/>
      <c r="G181" s="1"/>
      <c r="H181" s="1"/>
      <c r="I181" s="1"/>
      <c r="J181" s="1"/>
      <c r="K181" s="1"/>
      <c r="L181" s="1"/>
      <c r="M181" s="1"/>
      <c r="N181" s="1"/>
    </row>
    <row r="182" ht="15.75" customHeight="1">
      <c r="A182" s="1"/>
      <c r="B182" s="1"/>
      <c r="C182" s="1"/>
      <c r="D182" s="1"/>
      <c r="E182" s="1"/>
      <c r="F182" s="1"/>
      <c r="G182" s="1"/>
      <c r="H182" s="1"/>
      <c r="I182" s="1"/>
      <c r="J182" s="1"/>
      <c r="K182" s="1"/>
      <c r="L182" s="1"/>
      <c r="M182" s="1"/>
      <c r="N182" s="1"/>
    </row>
    <row r="183" ht="15.75" customHeight="1">
      <c r="A183" s="1"/>
      <c r="B183" s="1"/>
      <c r="C183" s="1"/>
      <c r="D183" s="1"/>
      <c r="E183" s="1"/>
      <c r="F183" s="1"/>
      <c r="G183" s="1"/>
      <c r="H183" s="1"/>
      <c r="I183" s="1"/>
      <c r="J183" s="1"/>
      <c r="K183" s="1"/>
      <c r="L183" s="1"/>
      <c r="M183" s="1"/>
      <c r="N183" s="1"/>
    </row>
    <row r="184" ht="15.75" customHeight="1">
      <c r="A184" s="1"/>
      <c r="B184" s="1"/>
      <c r="C184" s="1"/>
      <c r="D184" s="1"/>
      <c r="E184" s="1"/>
      <c r="F184" s="1"/>
      <c r="G184" s="1"/>
      <c r="H184" s="1"/>
      <c r="I184" s="1"/>
      <c r="J184" s="1"/>
      <c r="K184" s="1"/>
      <c r="L184" s="1"/>
      <c r="M184" s="1"/>
      <c r="N184" s="1"/>
    </row>
    <row r="185" ht="15.75" customHeight="1">
      <c r="A185" s="1"/>
      <c r="B185" s="1"/>
      <c r="C185" s="1"/>
      <c r="D185" s="1"/>
      <c r="E185" s="1"/>
      <c r="F185" s="1"/>
      <c r="G185" s="1"/>
      <c r="H185" s="1"/>
      <c r="I185" s="1"/>
      <c r="J185" s="1"/>
      <c r="K185" s="1"/>
      <c r="L185" s="1"/>
      <c r="M185" s="1"/>
      <c r="N185" s="1"/>
    </row>
    <row r="186" ht="15.75" customHeight="1">
      <c r="A186" s="1"/>
      <c r="B186" s="1"/>
      <c r="C186" s="1"/>
      <c r="D186" s="1"/>
      <c r="E186" s="1"/>
      <c r="F186" s="1"/>
      <c r="G186" s="1"/>
      <c r="H186" s="1"/>
      <c r="I186" s="1"/>
      <c r="J186" s="1"/>
      <c r="K186" s="1"/>
      <c r="L186" s="1"/>
      <c r="M186" s="1"/>
      <c r="N186" s="1"/>
    </row>
    <row r="187" ht="15.75" customHeight="1">
      <c r="A187" s="1"/>
      <c r="B187" s="1"/>
      <c r="C187" s="1"/>
      <c r="D187" s="1"/>
      <c r="E187" s="1"/>
      <c r="F187" s="1"/>
      <c r="G187" s="1"/>
      <c r="H187" s="1"/>
      <c r="I187" s="1"/>
      <c r="J187" s="1"/>
      <c r="K187" s="1"/>
      <c r="L187" s="1"/>
      <c r="M187" s="1"/>
      <c r="N187" s="1"/>
    </row>
    <row r="188" ht="15.75" customHeight="1">
      <c r="A188" s="1"/>
      <c r="B188" s="1"/>
      <c r="C188" s="1"/>
      <c r="D188" s="1"/>
      <c r="E188" s="1"/>
      <c r="F188" s="1"/>
      <c r="G188" s="1"/>
      <c r="H188" s="1"/>
      <c r="I188" s="1"/>
      <c r="J188" s="1"/>
      <c r="K188" s="1"/>
      <c r="L188" s="1"/>
      <c r="M188" s="1"/>
      <c r="N188" s="1"/>
    </row>
    <row r="189" ht="15.75" customHeight="1">
      <c r="A189" s="1"/>
      <c r="B189" s="1"/>
      <c r="C189" s="1"/>
      <c r="D189" s="1"/>
      <c r="E189" s="1"/>
      <c r="F189" s="1"/>
      <c r="G189" s="1"/>
      <c r="H189" s="1"/>
      <c r="I189" s="1"/>
      <c r="J189" s="1"/>
      <c r="K189" s="1"/>
      <c r="L189" s="1"/>
      <c r="M189" s="1"/>
      <c r="N189" s="1"/>
    </row>
    <row r="190" ht="15.75" customHeight="1">
      <c r="A190" s="1"/>
      <c r="B190" s="1"/>
      <c r="C190" s="1"/>
      <c r="D190" s="1"/>
      <c r="E190" s="1"/>
      <c r="F190" s="1"/>
      <c r="G190" s="1"/>
      <c r="H190" s="1"/>
      <c r="I190" s="1"/>
      <c r="J190" s="1"/>
      <c r="K190" s="1"/>
      <c r="L190" s="1"/>
      <c r="M190" s="1"/>
      <c r="N190" s="1"/>
    </row>
    <row r="191" ht="15.75" customHeight="1">
      <c r="A191" s="1"/>
      <c r="B191" s="1"/>
      <c r="C191" s="1"/>
      <c r="D191" s="1"/>
      <c r="E191" s="1"/>
      <c r="F191" s="1"/>
      <c r="G191" s="1"/>
      <c r="H191" s="1"/>
      <c r="I191" s="1"/>
      <c r="J191" s="1"/>
      <c r="K191" s="1"/>
      <c r="L191" s="1"/>
      <c r="M191" s="1"/>
      <c r="N191" s="1"/>
    </row>
    <row r="192" ht="15.75" customHeight="1">
      <c r="A192" s="1"/>
      <c r="B192" s="1"/>
      <c r="C192" s="1"/>
      <c r="D192" s="1"/>
      <c r="E192" s="1"/>
      <c r="F192" s="1"/>
      <c r="G192" s="1"/>
      <c r="H192" s="1"/>
      <c r="I192" s="1"/>
      <c r="J192" s="1"/>
      <c r="K192" s="1"/>
      <c r="L192" s="1"/>
      <c r="M192" s="1"/>
      <c r="N192" s="1"/>
    </row>
    <row r="193" ht="15.75" customHeight="1">
      <c r="A193" s="1"/>
      <c r="B193" s="1"/>
      <c r="C193" s="1"/>
      <c r="D193" s="1"/>
      <c r="E193" s="1"/>
      <c r="F193" s="1"/>
      <c r="G193" s="1"/>
      <c r="H193" s="1"/>
      <c r="I193" s="1"/>
      <c r="J193" s="1"/>
      <c r="K193" s="1"/>
      <c r="L193" s="1"/>
      <c r="M193" s="1"/>
      <c r="N193" s="1"/>
    </row>
    <row r="194" ht="15.75" customHeight="1">
      <c r="A194" s="1"/>
      <c r="B194" s="1"/>
      <c r="C194" s="1"/>
      <c r="D194" s="1"/>
      <c r="E194" s="1"/>
      <c r="F194" s="1"/>
      <c r="G194" s="1"/>
      <c r="H194" s="1"/>
      <c r="I194" s="1"/>
      <c r="J194" s="1"/>
      <c r="K194" s="1"/>
      <c r="L194" s="1"/>
      <c r="M194" s="1"/>
      <c r="N194" s="1"/>
    </row>
    <row r="195" ht="15.75" customHeight="1">
      <c r="A195" s="1"/>
      <c r="B195" s="1"/>
      <c r="C195" s="1"/>
      <c r="D195" s="1"/>
      <c r="E195" s="1"/>
      <c r="F195" s="1"/>
      <c r="G195" s="1"/>
      <c r="H195" s="1"/>
      <c r="I195" s="1"/>
      <c r="J195" s="1"/>
      <c r="K195" s="1"/>
      <c r="L195" s="1"/>
      <c r="M195" s="1"/>
      <c r="N195" s="1"/>
    </row>
    <row r="196" ht="15.75" customHeight="1">
      <c r="A196" s="1"/>
      <c r="B196" s="1"/>
      <c r="C196" s="1"/>
      <c r="D196" s="1"/>
      <c r="E196" s="1"/>
      <c r="F196" s="1"/>
      <c r="G196" s="1"/>
      <c r="H196" s="1"/>
      <c r="I196" s="1"/>
      <c r="J196" s="1"/>
      <c r="K196" s="1"/>
      <c r="L196" s="1"/>
      <c r="M196" s="1"/>
      <c r="N196" s="1"/>
    </row>
    <row r="197" ht="15.75" customHeight="1">
      <c r="A197" s="1"/>
      <c r="B197" s="1"/>
      <c r="C197" s="1"/>
      <c r="D197" s="1"/>
      <c r="E197" s="1"/>
      <c r="F197" s="1"/>
      <c r="G197" s="1"/>
      <c r="H197" s="1"/>
      <c r="I197" s="1"/>
      <c r="J197" s="1"/>
      <c r="K197" s="1"/>
      <c r="L197" s="1"/>
      <c r="M197" s="1"/>
      <c r="N197" s="1"/>
    </row>
    <row r="198" ht="15.75" customHeight="1">
      <c r="A198" s="1"/>
      <c r="B198" s="1"/>
      <c r="C198" s="1"/>
      <c r="D198" s="1"/>
      <c r="E198" s="1"/>
      <c r="F198" s="1"/>
      <c r="G198" s="1"/>
      <c r="H198" s="1"/>
      <c r="I198" s="1"/>
      <c r="J198" s="1"/>
      <c r="K198" s="1"/>
      <c r="L198" s="1"/>
      <c r="M198" s="1"/>
      <c r="N198" s="1"/>
    </row>
    <row r="199" ht="15.75" customHeight="1">
      <c r="A199" s="1"/>
      <c r="B199" s="1"/>
      <c r="C199" s="1"/>
      <c r="D199" s="1"/>
      <c r="E199" s="1"/>
      <c r="F199" s="1"/>
      <c r="G199" s="1"/>
      <c r="H199" s="1"/>
      <c r="I199" s="1"/>
      <c r="J199" s="1"/>
      <c r="K199" s="1"/>
      <c r="L199" s="1"/>
      <c r="M199" s="1"/>
      <c r="N199" s="1"/>
    </row>
    <row r="200" ht="15.75" customHeight="1">
      <c r="A200" s="1"/>
      <c r="B200" s="1"/>
      <c r="C200" s="1"/>
      <c r="D200" s="1"/>
      <c r="E200" s="1"/>
      <c r="F200" s="1"/>
      <c r="G200" s="1"/>
      <c r="H200" s="1"/>
      <c r="I200" s="1"/>
      <c r="J200" s="1"/>
      <c r="K200" s="1"/>
      <c r="L200" s="1"/>
      <c r="M200" s="1"/>
      <c r="N200" s="1"/>
    </row>
    <row r="201" ht="15.75" customHeight="1">
      <c r="A201" s="1"/>
      <c r="B201" s="1"/>
      <c r="C201" s="1"/>
      <c r="D201" s="1"/>
      <c r="E201" s="1"/>
      <c r="F201" s="1"/>
      <c r="G201" s="1"/>
      <c r="H201" s="1"/>
      <c r="I201" s="1"/>
      <c r="J201" s="1"/>
      <c r="K201" s="1"/>
      <c r="L201" s="1"/>
      <c r="M201" s="1"/>
      <c r="N201" s="1"/>
    </row>
    <row r="202" ht="15.75" customHeight="1">
      <c r="A202" s="1"/>
      <c r="B202" s="1"/>
      <c r="C202" s="1"/>
      <c r="D202" s="1"/>
      <c r="E202" s="1"/>
      <c r="F202" s="1"/>
      <c r="G202" s="1"/>
      <c r="H202" s="1"/>
      <c r="I202" s="1"/>
      <c r="J202" s="1"/>
      <c r="K202" s="1"/>
      <c r="L202" s="1"/>
      <c r="M202" s="1"/>
      <c r="N202" s="1"/>
    </row>
    <row r="203" ht="15.75" customHeight="1">
      <c r="A203" s="1"/>
      <c r="B203" s="1"/>
      <c r="C203" s="1"/>
      <c r="D203" s="1"/>
      <c r="E203" s="1"/>
      <c r="F203" s="1"/>
      <c r="G203" s="1"/>
      <c r="H203" s="1"/>
      <c r="I203" s="1"/>
      <c r="J203" s="1"/>
      <c r="K203" s="1"/>
      <c r="L203" s="1"/>
      <c r="M203" s="1"/>
      <c r="N203" s="1"/>
    </row>
    <row r="204" ht="15.75" customHeight="1">
      <c r="A204" s="1"/>
      <c r="B204" s="1"/>
      <c r="C204" s="1"/>
      <c r="D204" s="1"/>
      <c r="E204" s="1"/>
      <c r="F204" s="1"/>
      <c r="G204" s="1"/>
      <c r="H204" s="1"/>
      <c r="I204" s="1"/>
      <c r="J204" s="1"/>
      <c r="K204" s="1"/>
      <c r="L204" s="1"/>
      <c r="M204" s="1"/>
      <c r="N204" s="1"/>
    </row>
    <row r="205" ht="15.75" customHeight="1">
      <c r="A205" s="1"/>
      <c r="B205" s="1"/>
      <c r="C205" s="1"/>
      <c r="D205" s="1"/>
      <c r="E205" s="1"/>
      <c r="F205" s="1"/>
      <c r="G205" s="1"/>
      <c r="H205" s="1"/>
      <c r="I205" s="1"/>
      <c r="J205" s="1"/>
      <c r="K205" s="1"/>
      <c r="L205" s="1"/>
      <c r="M205" s="1"/>
      <c r="N205" s="1"/>
    </row>
    <row r="206" ht="15.75" customHeight="1">
      <c r="A206" s="1"/>
      <c r="B206" s="1"/>
      <c r="C206" s="1"/>
      <c r="D206" s="1"/>
      <c r="E206" s="1"/>
      <c r="F206" s="1"/>
      <c r="G206" s="1"/>
      <c r="H206" s="1"/>
      <c r="I206" s="1"/>
      <c r="J206" s="1"/>
      <c r="K206" s="1"/>
      <c r="L206" s="1"/>
      <c r="M206" s="1"/>
      <c r="N206" s="1"/>
    </row>
    <row r="207" ht="15.75" customHeight="1">
      <c r="A207" s="1"/>
      <c r="B207" s="1"/>
      <c r="C207" s="1"/>
      <c r="D207" s="1"/>
      <c r="E207" s="1"/>
      <c r="F207" s="1"/>
      <c r="G207" s="1"/>
      <c r="H207" s="1"/>
      <c r="I207" s="1"/>
      <c r="J207" s="1"/>
      <c r="K207" s="1"/>
      <c r="L207" s="1"/>
      <c r="M207" s="1"/>
      <c r="N207" s="1"/>
    </row>
    <row r="208" ht="15.75" customHeight="1">
      <c r="A208" s="1"/>
      <c r="B208" s="1"/>
      <c r="C208" s="1"/>
      <c r="D208" s="1"/>
      <c r="E208" s="1"/>
      <c r="F208" s="1"/>
      <c r="G208" s="1"/>
      <c r="H208" s="1"/>
      <c r="I208" s="1"/>
      <c r="J208" s="1"/>
      <c r="K208" s="1"/>
      <c r="L208" s="1"/>
      <c r="M208" s="1"/>
      <c r="N208" s="1"/>
    </row>
    <row r="209" ht="15.75" customHeight="1">
      <c r="A209" s="1"/>
      <c r="B209" s="1"/>
      <c r="C209" s="1"/>
      <c r="D209" s="1"/>
      <c r="E209" s="1"/>
      <c r="F209" s="1"/>
      <c r="G209" s="1"/>
      <c r="H209" s="1"/>
      <c r="I209" s="1"/>
      <c r="J209" s="1"/>
      <c r="K209" s="1"/>
      <c r="L209" s="1"/>
      <c r="M209" s="1"/>
      <c r="N209" s="1"/>
    </row>
    <row r="210" ht="15.75" customHeight="1">
      <c r="A210" s="1"/>
      <c r="B210" s="1"/>
      <c r="C210" s="1"/>
      <c r="D210" s="1"/>
      <c r="E210" s="1"/>
      <c r="F210" s="1"/>
      <c r="G210" s="1"/>
      <c r="H210" s="1"/>
      <c r="I210" s="1"/>
      <c r="J210" s="1"/>
      <c r="K210" s="1"/>
      <c r="L210" s="1"/>
      <c r="M210" s="1"/>
      <c r="N210" s="1"/>
    </row>
    <row r="211" ht="15.75" customHeight="1">
      <c r="A211" s="1"/>
      <c r="B211" s="1"/>
      <c r="C211" s="1"/>
      <c r="D211" s="1"/>
      <c r="E211" s="1"/>
      <c r="F211" s="1"/>
      <c r="G211" s="1"/>
      <c r="H211" s="1"/>
      <c r="I211" s="1"/>
      <c r="J211" s="1"/>
      <c r="K211" s="1"/>
      <c r="L211" s="1"/>
      <c r="M211" s="1"/>
      <c r="N211" s="1"/>
    </row>
    <row r="212" ht="15.75" customHeight="1">
      <c r="A212" s="1"/>
      <c r="B212" s="1"/>
      <c r="C212" s="1"/>
      <c r="D212" s="1"/>
      <c r="E212" s="1"/>
      <c r="F212" s="1"/>
      <c r="G212" s="1"/>
      <c r="H212" s="1"/>
      <c r="I212" s="1"/>
      <c r="J212" s="1"/>
      <c r="K212" s="1"/>
      <c r="L212" s="1"/>
      <c r="M212" s="1"/>
      <c r="N212" s="1"/>
    </row>
    <row r="213" ht="15.75" customHeight="1">
      <c r="A213" s="1"/>
      <c r="B213" s="1"/>
      <c r="C213" s="1"/>
      <c r="D213" s="1"/>
      <c r="E213" s="1"/>
      <c r="F213" s="1"/>
      <c r="G213" s="1"/>
      <c r="H213" s="1"/>
      <c r="I213" s="1"/>
      <c r="J213" s="1"/>
      <c r="K213" s="1"/>
      <c r="L213" s="1"/>
      <c r="M213" s="1"/>
      <c r="N213" s="1"/>
    </row>
    <row r="214" ht="15.75" customHeight="1">
      <c r="A214" s="1"/>
      <c r="B214" s="1"/>
      <c r="C214" s="1"/>
      <c r="D214" s="1"/>
      <c r="E214" s="1"/>
      <c r="F214" s="1"/>
      <c r="G214" s="1"/>
      <c r="H214" s="1"/>
      <c r="I214" s="1"/>
      <c r="J214" s="1"/>
      <c r="K214" s="1"/>
      <c r="L214" s="1"/>
      <c r="M214" s="1"/>
      <c r="N214" s="1"/>
    </row>
    <row r="215" ht="15.75" customHeight="1">
      <c r="A215" s="1"/>
      <c r="B215" s="1"/>
      <c r="C215" s="1"/>
      <c r="D215" s="1"/>
      <c r="E215" s="1"/>
      <c r="F215" s="1"/>
      <c r="G215" s="1"/>
      <c r="H215" s="1"/>
      <c r="I215" s="1"/>
      <c r="J215" s="1"/>
      <c r="K215" s="1"/>
      <c r="L215" s="1"/>
      <c r="M215" s="1"/>
      <c r="N215" s="1"/>
    </row>
    <row r="216" ht="15.75" customHeight="1">
      <c r="A216" s="1"/>
      <c r="B216" s="1"/>
      <c r="C216" s="1"/>
      <c r="D216" s="1"/>
      <c r="E216" s="1"/>
      <c r="F216" s="1"/>
      <c r="G216" s="1"/>
      <c r="H216" s="1"/>
      <c r="I216" s="1"/>
      <c r="J216" s="1"/>
      <c r="K216" s="1"/>
      <c r="L216" s="1"/>
      <c r="M216" s="1"/>
      <c r="N216" s="1"/>
    </row>
    <row r="217" ht="15.75" customHeight="1">
      <c r="A217" s="1"/>
      <c r="B217" s="1"/>
      <c r="C217" s="1"/>
      <c r="D217" s="1"/>
      <c r="E217" s="1"/>
      <c r="F217" s="1"/>
      <c r="G217" s="1"/>
      <c r="H217" s="1"/>
      <c r="I217" s="1"/>
      <c r="J217" s="1"/>
      <c r="K217" s="1"/>
      <c r="L217" s="1"/>
      <c r="M217" s="1"/>
      <c r="N217" s="1"/>
    </row>
    <row r="218" ht="15.75" customHeight="1">
      <c r="A218" s="1"/>
      <c r="B218" s="1"/>
      <c r="C218" s="1"/>
      <c r="D218" s="1"/>
      <c r="E218" s="1"/>
      <c r="F218" s="1"/>
      <c r="G218" s="1"/>
      <c r="H218" s="1"/>
      <c r="I218" s="1"/>
      <c r="J218" s="1"/>
      <c r="K218" s="1"/>
      <c r="L218" s="1"/>
      <c r="M218" s="1"/>
      <c r="N218" s="1"/>
    </row>
    <row r="219" ht="15.75" customHeight="1">
      <c r="A219" s="1"/>
      <c r="B219" s="1"/>
      <c r="C219" s="1"/>
      <c r="D219" s="1"/>
      <c r="E219" s="1"/>
      <c r="F219" s="1"/>
      <c r="G219" s="1"/>
      <c r="H219" s="1"/>
      <c r="I219" s="1"/>
      <c r="J219" s="1"/>
      <c r="K219" s="1"/>
      <c r="L219" s="1"/>
      <c r="M219" s="1"/>
      <c r="N219" s="1"/>
    </row>
    <row r="220" ht="15.75" customHeight="1">
      <c r="A220" s="1"/>
      <c r="B220" s="1"/>
      <c r="C220" s="1"/>
      <c r="D220" s="1"/>
      <c r="E220" s="1"/>
      <c r="F220" s="1"/>
      <c r="G220" s="1"/>
      <c r="H220" s="1"/>
      <c r="I220" s="1"/>
      <c r="J220" s="1"/>
      <c r="K220" s="1"/>
      <c r="L220" s="1"/>
      <c r="M220" s="1"/>
      <c r="N220" s="1"/>
    </row>
    <row r="221" ht="15.75" customHeight="1">
      <c r="A221" s="1"/>
      <c r="B221" s="1"/>
      <c r="C221" s="1"/>
      <c r="D221" s="1"/>
      <c r="E221" s="1"/>
      <c r="F221" s="1"/>
      <c r="G221" s="1"/>
      <c r="H221" s="1"/>
      <c r="I221" s="1"/>
      <c r="J221" s="1"/>
      <c r="K221" s="1"/>
      <c r="L221" s="1"/>
      <c r="M221" s="1"/>
      <c r="N221" s="1"/>
    </row>
    <row r="222" ht="15.75" customHeight="1">
      <c r="A222" s="1"/>
      <c r="B222" s="1"/>
      <c r="C222" s="1"/>
      <c r="D222" s="1"/>
      <c r="E222" s="1"/>
      <c r="F222" s="1"/>
      <c r="G222" s="1"/>
      <c r="H222" s="1"/>
      <c r="I222" s="1"/>
      <c r="J222" s="1"/>
      <c r="K222" s="1"/>
      <c r="L222" s="1"/>
      <c r="M222" s="1"/>
      <c r="N222" s="1"/>
    </row>
    <row r="223" ht="15.75" customHeight="1">
      <c r="A223" s="1"/>
      <c r="B223" s="1"/>
      <c r="C223" s="1"/>
      <c r="D223" s="1"/>
      <c r="E223" s="1"/>
      <c r="F223" s="1"/>
      <c r="G223" s="1"/>
      <c r="H223" s="1"/>
      <c r="I223" s="1"/>
      <c r="J223" s="1"/>
      <c r="K223" s="1"/>
      <c r="L223" s="1"/>
      <c r="M223" s="1"/>
      <c r="N223" s="1"/>
    </row>
    <row r="224" ht="15.75" customHeight="1">
      <c r="A224" s="1"/>
      <c r="B224" s="1"/>
      <c r="C224" s="1"/>
      <c r="D224" s="1"/>
      <c r="E224" s="1"/>
      <c r="F224" s="1"/>
      <c r="G224" s="1"/>
      <c r="H224" s="1"/>
      <c r="I224" s="1"/>
      <c r="J224" s="1"/>
      <c r="K224" s="1"/>
      <c r="L224" s="1"/>
      <c r="M224" s="1"/>
      <c r="N224" s="1"/>
    </row>
    <row r="225" ht="15.75" customHeight="1">
      <c r="A225" s="1"/>
      <c r="B225" s="1"/>
      <c r="C225" s="1"/>
      <c r="D225" s="1"/>
      <c r="E225" s="1"/>
      <c r="F225" s="1"/>
      <c r="G225" s="1"/>
      <c r="H225" s="1"/>
      <c r="I225" s="1"/>
      <c r="J225" s="1"/>
      <c r="K225" s="1"/>
      <c r="L225" s="1"/>
      <c r="M225" s="1"/>
      <c r="N225" s="1"/>
    </row>
    <row r="226" ht="15.75" customHeight="1">
      <c r="A226" s="1"/>
      <c r="B226" s="1"/>
      <c r="C226" s="1"/>
      <c r="D226" s="1"/>
      <c r="E226" s="1"/>
      <c r="F226" s="1"/>
      <c r="G226" s="1"/>
      <c r="H226" s="1"/>
      <c r="I226" s="1"/>
      <c r="J226" s="1"/>
      <c r="K226" s="1"/>
      <c r="L226" s="1"/>
      <c r="M226" s="1"/>
      <c r="N226" s="1"/>
    </row>
    <row r="227" ht="15.75" customHeight="1">
      <c r="A227" s="1"/>
      <c r="B227" s="1"/>
      <c r="C227" s="1"/>
      <c r="D227" s="1"/>
      <c r="E227" s="1"/>
      <c r="F227" s="1"/>
      <c r="G227" s="1"/>
      <c r="H227" s="1"/>
      <c r="I227" s="1"/>
      <c r="J227" s="1"/>
      <c r="K227" s="1"/>
      <c r="L227" s="1"/>
      <c r="M227" s="1"/>
      <c r="N227" s="1"/>
    </row>
    <row r="228" ht="15.75" customHeight="1">
      <c r="A228" s="1"/>
      <c r="B228" s="1"/>
      <c r="C228" s="1"/>
      <c r="D228" s="1"/>
      <c r="E228" s="1"/>
      <c r="F228" s="1"/>
      <c r="G228" s="1"/>
      <c r="H228" s="1"/>
      <c r="I228" s="1"/>
      <c r="J228" s="1"/>
      <c r="K228" s="1"/>
      <c r="L228" s="1"/>
      <c r="M228" s="1"/>
      <c r="N228" s="1"/>
    </row>
    <row r="229" ht="15.75" customHeight="1">
      <c r="A229" s="1"/>
      <c r="B229" s="1"/>
      <c r="C229" s="1"/>
      <c r="D229" s="1"/>
      <c r="E229" s="1"/>
      <c r="F229" s="1"/>
      <c r="G229" s="1"/>
      <c r="H229" s="1"/>
      <c r="I229" s="1"/>
      <c r="J229" s="1"/>
      <c r="K229" s="1"/>
      <c r="L229" s="1"/>
      <c r="M229" s="1"/>
      <c r="N229" s="1"/>
    </row>
    <row r="230" ht="15.75" customHeight="1">
      <c r="A230" s="1"/>
      <c r="B230" s="1"/>
      <c r="C230" s="1"/>
      <c r="D230" s="1"/>
      <c r="E230" s="1"/>
      <c r="F230" s="1"/>
      <c r="G230" s="1"/>
      <c r="H230" s="1"/>
      <c r="I230" s="1"/>
      <c r="J230" s="1"/>
      <c r="K230" s="1"/>
      <c r="L230" s="1"/>
      <c r="M230" s="1"/>
      <c r="N230" s="1"/>
    </row>
    <row r="231" ht="15.75" customHeight="1">
      <c r="A231" s="1"/>
      <c r="B231" s="1"/>
      <c r="C231" s="1"/>
      <c r="D231" s="1"/>
      <c r="E231" s="1"/>
      <c r="F231" s="1"/>
      <c r="G231" s="1"/>
      <c r="H231" s="1"/>
      <c r="I231" s="1"/>
      <c r="J231" s="1"/>
      <c r="K231" s="1"/>
      <c r="L231" s="1"/>
      <c r="M231" s="1"/>
      <c r="N231" s="1"/>
    </row>
    <row r="232" ht="15.75" customHeight="1">
      <c r="A232" s="1"/>
      <c r="B232" s="1"/>
      <c r="C232" s="1"/>
      <c r="D232" s="1"/>
      <c r="E232" s="1"/>
      <c r="F232" s="1"/>
      <c r="G232" s="1"/>
      <c r="H232" s="1"/>
      <c r="I232" s="1"/>
      <c r="J232" s="1"/>
      <c r="K232" s="1"/>
      <c r="L232" s="1"/>
      <c r="M232" s="1"/>
      <c r="N232" s="1"/>
    </row>
    <row r="233" ht="15.75" customHeight="1">
      <c r="A233" s="1"/>
      <c r="B233" s="1"/>
      <c r="C233" s="1"/>
      <c r="D233" s="1"/>
      <c r="E233" s="1"/>
      <c r="F233" s="1"/>
      <c r="G233" s="1"/>
      <c r="H233" s="1"/>
      <c r="I233" s="1"/>
      <c r="J233" s="1"/>
      <c r="K233" s="1"/>
      <c r="L233" s="1"/>
      <c r="M233" s="1"/>
      <c r="N233" s="1"/>
    </row>
    <row r="234" ht="15.75" customHeight="1">
      <c r="A234" s="1"/>
      <c r="B234" s="1"/>
      <c r="C234" s="1"/>
      <c r="D234" s="1"/>
      <c r="E234" s="1"/>
      <c r="F234" s="1"/>
      <c r="G234" s="1"/>
      <c r="H234" s="1"/>
      <c r="I234" s="1"/>
      <c r="J234" s="1"/>
      <c r="K234" s="1"/>
      <c r="L234" s="1"/>
      <c r="M234" s="1"/>
      <c r="N234" s="1"/>
    </row>
    <row r="235" ht="15.75" customHeight="1">
      <c r="A235" s="1"/>
      <c r="B235" s="1"/>
      <c r="C235" s="1"/>
      <c r="D235" s="1"/>
      <c r="E235" s="1"/>
      <c r="F235" s="1"/>
      <c r="G235" s="1"/>
      <c r="H235" s="1"/>
      <c r="I235" s="1"/>
      <c r="J235" s="1"/>
      <c r="K235" s="1"/>
      <c r="L235" s="1"/>
      <c r="M235" s="1"/>
      <c r="N235" s="1"/>
    </row>
    <row r="236" ht="15.75" customHeight="1">
      <c r="A236" s="1"/>
      <c r="B236" s="1"/>
      <c r="C236" s="1"/>
      <c r="D236" s="1"/>
      <c r="E236" s="1"/>
      <c r="F236" s="1"/>
      <c r="G236" s="1"/>
      <c r="H236" s="1"/>
      <c r="I236" s="1"/>
      <c r="J236" s="1"/>
      <c r="K236" s="1"/>
      <c r="L236" s="1"/>
      <c r="M236" s="1"/>
      <c r="N236" s="1"/>
    </row>
    <row r="237" ht="15.75" customHeight="1">
      <c r="A237" s="1"/>
      <c r="B237" s="1"/>
      <c r="C237" s="1"/>
      <c r="D237" s="1"/>
      <c r="E237" s="1"/>
      <c r="F237" s="1"/>
      <c r="G237" s="1"/>
      <c r="H237" s="1"/>
      <c r="I237" s="1"/>
      <c r="J237" s="1"/>
      <c r="K237" s="1"/>
      <c r="L237" s="1"/>
      <c r="M237" s="1"/>
      <c r="N237" s="1"/>
    </row>
    <row r="238" ht="15.75" customHeight="1">
      <c r="A238" s="1"/>
      <c r="B238" s="1"/>
      <c r="C238" s="1"/>
      <c r="D238" s="1"/>
      <c r="E238" s="1"/>
      <c r="F238" s="1"/>
      <c r="G238" s="1"/>
      <c r="H238" s="1"/>
      <c r="I238" s="1"/>
      <c r="J238" s="1"/>
      <c r="K238" s="1"/>
      <c r="L238" s="1"/>
      <c r="M238" s="1"/>
      <c r="N238" s="1"/>
    </row>
    <row r="239" ht="15.75" customHeight="1">
      <c r="A239" s="1"/>
      <c r="B239" s="1"/>
      <c r="C239" s="1"/>
      <c r="D239" s="1"/>
      <c r="E239" s="1"/>
      <c r="F239" s="1"/>
      <c r="G239" s="1"/>
      <c r="H239" s="1"/>
      <c r="I239" s="1"/>
      <c r="J239" s="1"/>
      <c r="K239" s="1"/>
      <c r="L239" s="1"/>
      <c r="M239" s="1"/>
      <c r="N239" s="1"/>
    </row>
    <row r="240" ht="15.75" customHeight="1">
      <c r="A240" s="1"/>
      <c r="B240" s="1"/>
      <c r="C240" s="1"/>
      <c r="D240" s="1"/>
      <c r="E240" s="1"/>
      <c r="F240" s="1"/>
      <c r="G240" s="1"/>
      <c r="H240" s="1"/>
      <c r="I240" s="1"/>
      <c r="J240" s="1"/>
      <c r="K240" s="1"/>
      <c r="L240" s="1"/>
      <c r="M240" s="1"/>
      <c r="N240" s="1"/>
    </row>
    <row r="241" ht="15.75" customHeight="1">
      <c r="A241" s="1"/>
      <c r="B241" s="1"/>
      <c r="C241" s="1"/>
      <c r="D241" s="1"/>
      <c r="E241" s="1"/>
      <c r="F241" s="1"/>
      <c r="G241" s="1"/>
      <c r="H241" s="1"/>
      <c r="I241" s="1"/>
      <c r="J241" s="1"/>
      <c r="K241" s="1"/>
      <c r="L241" s="1"/>
      <c r="M241" s="1"/>
      <c r="N241" s="1"/>
    </row>
    <row r="242" ht="15.75" customHeight="1">
      <c r="A242" s="1"/>
      <c r="B242" s="1"/>
      <c r="C242" s="1"/>
      <c r="D242" s="1"/>
      <c r="E242" s="1"/>
      <c r="F242" s="1"/>
      <c r="G242" s="1"/>
      <c r="H242" s="1"/>
      <c r="I242" s="1"/>
      <c r="J242" s="1"/>
      <c r="K242" s="1"/>
      <c r="L242" s="1"/>
      <c r="M242" s="1"/>
      <c r="N242" s="1"/>
    </row>
    <row r="243" ht="15.75" customHeight="1">
      <c r="A243" s="1"/>
      <c r="B243" s="1"/>
      <c r="C243" s="1"/>
      <c r="D243" s="1"/>
      <c r="E243" s="1"/>
      <c r="F243" s="1"/>
      <c r="G243" s="1"/>
      <c r="H243" s="1"/>
      <c r="I243" s="1"/>
      <c r="J243" s="1"/>
      <c r="K243" s="1"/>
      <c r="L243" s="1"/>
      <c r="M243" s="1"/>
      <c r="N243" s="1"/>
    </row>
    <row r="244" ht="15.75" customHeight="1">
      <c r="A244" s="1"/>
      <c r="B244" s="1"/>
      <c r="C244" s="1"/>
      <c r="D244" s="1"/>
      <c r="E244" s="1"/>
      <c r="F244" s="1"/>
      <c r="G244" s="1"/>
      <c r="H244" s="1"/>
      <c r="I244" s="1"/>
      <c r="J244" s="1"/>
      <c r="K244" s="1"/>
      <c r="L244" s="1"/>
      <c r="M244" s="1"/>
      <c r="N244" s="1"/>
    </row>
    <row r="245" ht="15.75" customHeight="1">
      <c r="A245" s="1"/>
      <c r="B245" s="1"/>
      <c r="C245" s="1"/>
      <c r="D245" s="1"/>
      <c r="E245" s="1"/>
      <c r="F245" s="1"/>
      <c r="G245" s="1"/>
      <c r="H245" s="1"/>
      <c r="I245" s="1"/>
      <c r="J245" s="1"/>
      <c r="K245" s="1"/>
      <c r="L245" s="1"/>
      <c r="M245" s="1"/>
      <c r="N245" s="1"/>
    </row>
    <row r="246" ht="15.75" customHeight="1">
      <c r="A246" s="1"/>
      <c r="B246" s="1"/>
      <c r="C246" s="1"/>
      <c r="D246" s="1"/>
      <c r="E246" s="1"/>
      <c r="F246" s="1"/>
      <c r="G246" s="1"/>
      <c r="H246" s="1"/>
      <c r="I246" s="1"/>
      <c r="J246" s="1"/>
      <c r="K246" s="1"/>
      <c r="L246" s="1"/>
      <c r="M246" s="1"/>
      <c r="N246" s="1"/>
    </row>
    <row r="247" ht="15.75" customHeight="1">
      <c r="A247" s="1"/>
      <c r="B247" s="1"/>
      <c r="C247" s="1"/>
      <c r="D247" s="1"/>
      <c r="E247" s="1"/>
      <c r="F247" s="1"/>
      <c r="G247" s="1"/>
      <c r="H247" s="1"/>
      <c r="I247" s="1"/>
      <c r="J247" s="1"/>
      <c r="K247" s="1"/>
      <c r="L247" s="1"/>
      <c r="M247" s="1"/>
      <c r="N247" s="1"/>
    </row>
    <row r="248" ht="15.75" customHeight="1">
      <c r="A248" s="1"/>
      <c r="B248" s="1"/>
      <c r="C248" s="1"/>
      <c r="D248" s="1"/>
      <c r="E248" s="1"/>
      <c r="F248" s="1"/>
      <c r="G248" s="1"/>
      <c r="H248" s="1"/>
      <c r="I248" s="1"/>
      <c r="J248" s="1"/>
      <c r="K248" s="1"/>
      <c r="L248" s="1"/>
      <c r="M248" s="1"/>
      <c r="N248" s="1"/>
    </row>
    <row r="249" ht="15.75" customHeight="1">
      <c r="A249" s="1"/>
      <c r="B249" s="1"/>
      <c r="C249" s="1"/>
      <c r="D249" s="1"/>
      <c r="E249" s="1"/>
      <c r="F249" s="1"/>
      <c r="G249" s="1"/>
      <c r="H249" s="1"/>
      <c r="I249" s="1"/>
      <c r="J249" s="1"/>
      <c r="K249" s="1"/>
      <c r="L249" s="1"/>
      <c r="M249" s="1"/>
      <c r="N249" s="1"/>
    </row>
    <row r="250" ht="15.75" customHeight="1">
      <c r="A250" s="1"/>
      <c r="B250" s="1"/>
      <c r="C250" s="1"/>
      <c r="D250" s="1"/>
      <c r="E250" s="1"/>
      <c r="F250" s="1"/>
      <c r="G250" s="1"/>
      <c r="H250" s="1"/>
      <c r="I250" s="1"/>
      <c r="J250" s="1"/>
      <c r="K250" s="1"/>
      <c r="L250" s="1"/>
      <c r="M250" s="1"/>
      <c r="N250" s="1"/>
    </row>
    <row r="251" ht="15.75" customHeight="1">
      <c r="A251" s="1"/>
      <c r="B251" s="1"/>
      <c r="C251" s="1"/>
      <c r="D251" s="1"/>
      <c r="E251" s="1"/>
      <c r="F251" s="1"/>
      <c r="G251" s="1"/>
      <c r="H251" s="1"/>
      <c r="I251" s="1"/>
      <c r="J251" s="1"/>
      <c r="K251" s="1"/>
      <c r="L251" s="1"/>
      <c r="M251" s="1"/>
      <c r="N251" s="1"/>
    </row>
    <row r="252" ht="15.75" customHeight="1">
      <c r="A252" s="1"/>
      <c r="B252" s="1"/>
      <c r="C252" s="1"/>
      <c r="D252" s="1"/>
      <c r="E252" s="1"/>
      <c r="F252" s="1"/>
      <c r="G252" s="1"/>
      <c r="H252" s="1"/>
      <c r="I252" s="1"/>
      <c r="J252" s="1"/>
      <c r="K252" s="1"/>
      <c r="L252" s="1"/>
      <c r="M252" s="1"/>
      <c r="N252" s="1"/>
    </row>
    <row r="253" ht="15.75" customHeight="1">
      <c r="A253" s="1"/>
      <c r="B253" s="1"/>
      <c r="C253" s="1"/>
      <c r="D253" s="1"/>
      <c r="E253" s="1"/>
      <c r="F253" s="1"/>
      <c r="G253" s="1"/>
      <c r="H253" s="1"/>
      <c r="I253" s="1"/>
      <c r="J253" s="1"/>
      <c r="K253" s="1"/>
      <c r="L253" s="1"/>
      <c r="M253" s="1"/>
      <c r="N253" s="1"/>
    </row>
    <row r="254" ht="15.75" customHeight="1">
      <c r="A254" s="1"/>
      <c r="B254" s="1"/>
      <c r="C254" s="1"/>
      <c r="D254" s="1"/>
      <c r="E254" s="1"/>
      <c r="F254" s="1"/>
      <c r="G254" s="1"/>
      <c r="H254" s="1"/>
      <c r="I254" s="1"/>
      <c r="J254" s="1"/>
      <c r="K254" s="1"/>
      <c r="L254" s="1"/>
      <c r="M254" s="1"/>
      <c r="N254" s="1"/>
    </row>
    <row r="255" ht="15.75" customHeight="1">
      <c r="A255" s="1"/>
      <c r="B255" s="1"/>
      <c r="C255" s="1"/>
      <c r="D255" s="1"/>
      <c r="E255" s="1"/>
      <c r="F255" s="1"/>
      <c r="G255" s="1"/>
      <c r="H255" s="1"/>
      <c r="I255" s="1"/>
      <c r="J255" s="1"/>
      <c r="K255" s="1"/>
      <c r="L255" s="1"/>
      <c r="M255" s="1"/>
      <c r="N255" s="1"/>
    </row>
    <row r="256" ht="15.75" customHeight="1">
      <c r="A256" s="1"/>
      <c r="B256" s="1"/>
      <c r="C256" s="1"/>
      <c r="D256" s="1"/>
      <c r="E256" s="1"/>
      <c r="F256" s="1"/>
      <c r="G256" s="1"/>
      <c r="H256" s="1"/>
      <c r="I256" s="1"/>
      <c r="J256" s="1"/>
      <c r="K256" s="1"/>
      <c r="L256" s="1"/>
      <c r="M256" s="1"/>
      <c r="N256" s="1"/>
    </row>
    <row r="257" ht="15.75" customHeight="1">
      <c r="A257" s="1"/>
      <c r="B257" s="1"/>
      <c r="C257" s="1"/>
      <c r="D257" s="1"/>
      <c r="E257" s="1"/>
      <c r="F257" s="1"/>
      <c r="G257" s="1"/>
      <c r="H257" s="1"/>
      <c r="I257" s="1"/>
      <c r="J257" s="1"/>
      <c r="K257" s="1"/>
      <c r="L257" s="1"/>
      <c r="M257" s="1"/>
      <c r="N257" s="1"/>
    </row>
    <row r="258" ht="15.75" customHeight="1">
      <c r="A258" s="1"/>
      <c r="B258" s="1"/>
      <c r="C258" s="1"/>
      <c r="D258" s="1"/>
      <c r="E258" s="1"/>
      <c r="F258" s="1"/>
      <c r="G258" s="1"/>
      <c r="H258" s="1"/>
      <c r="I258" s="1"/>
      <c r="J258" s="1"/>
      <c r="K258" s="1"/>
      <c r="L258" s="1"/>
      <c r="M258" s="1"/>
      <c r="N258" s="1"/>
    </row>
    <row r="259" ht="15.75" customHeight="1">
      <c r="A259" s="1"/>
      <c r="B259" s="1"/>
      <c r="C259" s="1"/>
      <c r="D259" s="1"/>
      <c r="E259" s="1"/>
      <c r="F259" s="1"/>
      <c r="G259" s="1"/>
      <c r="H259" s="1"/>
      <c r="I259" s="1"/>
      <c r="J259" s="1"/>
      <c r="K259" s="1"/>
      <c r="L259" s="1"/>
      <c r="M259" s="1"/>
      <c r="N259" s="1"/>
    </row>
    <row r="260" ht="15.75" customHeight="1">
      <c r="A260" s="1"/>
      <c r="B260" s="1"/>
      <c r="C260" s="1"/>
      <c r="D260" s="1"/>
      <c r="E260" s="1"/>
      <c r="F260" s="1"/>
      <c r="G260" s="1"/>
      <c r="H260" s="1"/>
      <c r="I260" s="1"/>
      <c r="J260" s="1"/>
      <c r="K260" s="1"/>
      <c r="L260" s="1"/>
      <c r="M260" s="1"/>
      <c r="N260" s="1"/>
    </row>
    <row r="261" ht="15.75" customHeight="1">
      <c r="A261" s="1"/>
      <c r="B261" s="1"/>
      <c r="C261" s="1"/>
      <c r="D261" s="1"/>
      <c r="E261" s="1"/>
      <c r="F261" s="1"/>
      <c r="G261" s="1"/>
      <c r="H261" s="1"/>
      <c r="I261" s="1"/>
      <c r="J261" s="1"/>
      <c r="K261" s="1"/>
      <c r="L261" s="1"/>
      <c r="M261" s="1"/>
      <c r="N261" s="1"/>
    </row>
    <row r="262" ht="15.75" customHeight="1">
      <c r="A262" s="1"/>
      <c r="B262" s="1"/>
      <c r="C262" s="1"/>
      <c r="D262" s="1"/>
      <c r="E262" s="1"/>
      <c r="F262" s="1"/>
      <c r="G262" s="1"/>
      <c r="H262" s="1"/>
      <c r="I262" s="1"/>
      <c r="J262" s="1"/>
      <c r="K262" s="1"/>
      <c r="L262" s="1"/>
      <c r="M262" s="1"/>
      <c r="N262" s="1"/>
    </row>
    <row r="263" ht="15.75" customHeight="1">
      <c r="A263" s="1"/>
      <c r="B263" s="1"/>
      <c r="C263" s="1"/>
      <c r="D263" s="1"/>
      <c r="E263" s="1"/>
      <c r="F263" s="1"/>
      <c r="G263" s="1"/>
      <c r="H263" s="1"/>
      <c r="I263" s="1"/>
      <c r="J263" s="1"/>
      <c r="K263" s="1"/>
      <c r="L263" s="1"/>
      <c r="M263" s="1"/>
      <c r="N263" s="1"/>
    </row>
    <row r="264" ht="15.75" customHeight="1">
      <c r="A264" s="1"/>
      <c r="B264" s="1"/>
      <c r="C264" s="1"/>
      <c r="D264" s="1"/>
      <c r="E264" s="1"/>
      <c r="F264" s="1"/>
      <c r="G264" s="1"/>
      <c r="H264" s="1"/>
      <c r="I264" s="1"/>
      <c r="J264" s="1"/>
      <c r="K264" s="1"/>
      <c r="L264" s="1"/>
      <c r="M264" s="1"/>
      <c r="N264" s="1"/>
    </row>
    <row r="265" ht="15.75" customHeight="1">
      <c r="A265" s="1"/>
      <c r="B265" s="1"/>
      <c r="C265" s="1"/>
      <c r="D265" s="1"/>
      <c r="E265" s="1"/>
      <c r="F265" s="1"/>
      <c r="G265" s="1"/>
      <c r="H265" s="1"/>
      <c r="I265" s="1"/>
      <c r="J265" s="1"/>
      <c r="K265" s="1"/>
      <c r="L265" s="1"/>
      <c r="M265" s="1"/>
      <c r="N265" s="1"/>
    </row>
    <row r="266" ht="15.75" customHeight="1">
      <c r="A266" s="1"/>
      <c r="B266" s="1"/>
      <c r="C266" s="1"/>
      <c r="D266" s="1"/>
      <c r="E266" s="1"/>
      <c r="F266" s="1"/>
      <c r="G266" s="1"/>
      <c r="H266" s="1"/>
      <c r="I266" s="1"/>
      <c r="J266" s="1"/>
      <c r="K266" s="1"/>
      <c r="L266" s="1"/>
      <c r="M266" s="1"/>
      <c r="N266" s="1"/>
    </row>
    <row r="267" ht="15.75" customHeight="1">
      <c r="A267" s="1"/>
      <c r="B267" s="1"/>
      <c r="C267" s="1"/>
      <c r="D267" s="1"/>
      <c r="E267" s="1"/>
      <c r="F267" s="1"/>
      <c r="G267" s="1"/>
      <c r="H267" s="1"/>
      <c r="I267" s="1"/>
      <c r="J267" s="1"/>
      <c r="K267" s="1"/>
      <c r="L267" s="1"/>
      <c r="M267" s="1"/>
      <c r="N267" s="1"/>
    </row>
    <row r="268" ht="15.75" customHeight="1">
      <c r="A268" s="1"/>
      <c r="B268" s="1"/>
      <c r="C268" s="1"/>
      <c r="D268" s="1"/>
      <c r="E268" s="1"/>
      <c r="F268" s="1"/>
      <c r="G268" s="1"/>
      <c r="H268" s="1"/>
      <c r="I268" s="1"/>
      <c r="J268" s="1"/>
      <c r="K268" s="1"/>
      <c r="L268" s="1"/>
      <c r="M268" s="1"/>
      <c r="N268" s="1"/>
    </row>
    <row r="269" ht="15.75" customHeight="1">
      <c r="A269" s="1"/>
      <c r="B269" s="1"/>
      <c r="C269" s="1"/>
      <c r="D269" s="1"/>
      <c r="E269" s="1"/>
      <c r="F269" s="1"/>
      <c r="G269" s="1"/>
      <c r="H269" s="1"/>
      <c r="I269" s="1"/>
      <c r="J269" s="1"/>
      <c r="K269" s="1"/>
      <c r="L269" s="1"/>
      <c r="M269" s="1"/>
      <c r="N269" s="1"/>
    </row>
    <row r="270" ht="15.75" customHeight="1">
      <c r="A270" s="1"/>
      <c r="B270" s="1"/>
      <c r="C270" s="1"/>
      <c r="D270" s="1"/>
      <c r="E270" s="1"/>
      <c r="F270" s="1"/>
      <c r="G270" s="1"/>
      <c r="H270" s="1"/>
      <c r="I270" s="1"/>
      <c r="J270" s="1"/>
      <c r="K270" s="1"/>
      <c r="L270" s="1"/>
      <c r="M270" s="1"/>
      <c r="N270" s="1"/>
    </row>
    <row r="271" ht="15.75" customHeight="1">
      <c r="A271" s="1"/>
      <c r="B271" s="1"/>
      <c r="C271" s="1"/>
      <c r="D271" s="1"/>
      <c r="E271" s="1"/>
      <c r="F271" s="1"/>
      <c r="G271" s="1"/>
      <c r="H271" s="1"/>
      <c r="I271" s="1"/>
      <c r="J271" s="1"/>
      <c r="K271" s="1"/>
      <c r="L271" s="1"/>
      <c r="M271" s="1"/>
      <c r="N271" s="1"/>
    </row>
    <row r="272" ht="15.75" customHeight="1">
      <c r="A272" s="1"/>
      <c r="B272" s="1"/>
      <c r="C272" s="1"/>
      <c r="D272" s="1"/>
      <c r="E272" s="1"/>
      <c r="F272" s="1"/>
      <c r="G272" s="1"/>
      <c r="H272" s="1"/>
      <c r="I272" s="1"/>
      <c r="J272" s="1"/>
      <c r="K272" s="1"/>
      <c r="L272" s="1"/>
      <c r="M272" s="1"/>
      <c r="N272" s="1"/>
    </row>
    <row r="273" ht="15.75" customHeight="1">
      <c r="A273" s="1"/>
      <c r="B273" s="1"/>
      <c r="C273" s="1"/>
      <c r="D273" s="1"/>
      <c r="E273" s="1"/>
      <c r="F273" s="1"/>
      <c r="G273" s="1"/>
      <c r="H273" s="1"/>
      <c r="I273" s="1"/>
      <c r="J273" s="1"/>
      <c r="K273" s="1"/>
      <c r="L273" s="1"/>
      <c r="M273" s="1"/>
      <c r="N273" s="1"/>
    </row>
    <row r="274" ht="15.75" customHeight="1">
      <c r="A274" s="1"/>
      <c r="B274" s="1"/>
      <c r="C274" s="1"/>
      <c r="D274" s="1"/>
      <c r="E274" s="1"/>
      <c r="F274" s="1"/>
      <c r="G274" s="1"/>
      <c r="H274" s="1"/>
      <c r="I274" s="1"/>
      <c r="J274" s="1"/>
      <c r="K274" s="1"/>
      <c r="L274" s="1"/>
      <c r="M274" s="1"/>
      <c r="N274" s="1"/>
    </row>
    <row r="275" ht="15.75" customHeight="1">
      <c r="A275" s="1"/>
      <c r="B275" s="1"/>
      <c r="C275" s="1"/>
      <c r="D275" s="1"/>
      <c r="E275" s="1"/>
      <c r="F275" s="1"/>
      <c r="G275" s="1"/>
      <c r="H275" s="1"/>
      <c r="I275" s="1"/>
      <c r="J275" s="1"/>
      <c r="K275" s="1"/>
      <c r="L275" s="1"/>
      <c r="M275" s="1"/>
      <c r="N275" s="1"/>
    </row>
    <row r="276" ht="15.75" customHeight="1">
      <c r="A276" s="1"/>
      <c r="B276" s="1"/>
      <c r="C276" s="1"/>
      <c r="D276" s="1"/>
      <c r="E276" s="1"/>
      <c r="F276" s="1"/>
      <c r="G276" s="1"/>
      <c r="H276" s="1"/>
      <c r="I276" s="1"/>
      <c r="J276" s="1"/>
      <c r="K276" s="1"/>
      <c r="L276" s="1"/>
      <c r="M276" s="1"/>
      <c r="N276" s="1"/>
    </row>
    <row r="277" ht="15.75" customHeight="1">
      <c r="A277" s="1"/>
      <c r="B277" s="1"/>
      <c r="C277" s="1"/>
      <c r="D277" s="1"/>
      <c r="E277" s="1"/>
      <c r="F277" s="1"/>
      <c r="G277" s="1"/>
      <c r="H277" s="1"/>
      <c r="I277" s="1"/>
      <c r="J277" s="1"/>
      <c r="K277" s="1"/>
      <c r="L277" s="1"/>
      <c r="M277" s="1"/>
      <c r="N277" s="1"/>
    </row>
    <row r="278" ht="15.75" customHeight="1">
      <c r="A278" s="1"/>
      <c r="B278" s="1"/>
      <c r="C278" s="1"/>
      <c r="D278" s="1"/>
      <c r="E278" s="1"/>
      <c r="F278" s="1"/>
      <c r="G278" s="1"/>
      <c r="H278" s="1"/>
      <c r="I278" s="1"/>
      <c r="J278" s="1"/>
      <c r="K278" s="1"/>
      <c r="L278" s="1"/>
      <c r="M278" s="1"/>
      <c r="N278" s="1"/>
    </row>
    <row r="279" ht="15.75" customHeight="1">
      <c r="A279" s="1"/>
      <c r="B279" s="1"/>
      <c r="C279" s="1"/>
      <c r="D279" s="1"/>
      <c r="E279" s="1"/>
      <c r="F279" s="1"/>
      <c r="G279" s="1"/>
      <c r="H279" s="1"/>
      <c r="I279" s="1"/>
      <c r="J279" s="1"/>
      <c r="K279" s="1"/>
      <c r="L279" s="1"/>
      <c r="M279" s="1"/>
      <c r="N279" s="1"/>
    </row>
    <row r="280" ht="15.75" customHeight="1">
      <c r="A280" s="1"/>
      <c r="B280" s="1"/>
      <c r="C280" s="1"/>
      <c r="D280" s="1"/>
      <c r="E280" s="1"/>
      <c r="F280" s="1"/>
      <c r="G280" s="1"/>
      <c r="H280" s="1"/>
      <c r="I280" s="1"/>
      <c r="J280" s="1"/>
      <c r="K280" s="1"/>
      <c r="L280" s="1"/>
      <c r="M280" s="1"/>
      <c r="N280" s="1"/>
    </row>
    <row r="281" ht="15.75" customHeight="1">
      <c r="A281" s="1"/>
      <c r="B281" s="1"/>
      <c r="C281" s="1"/>
      <c r="D281" s="1"/>
      <c r="E281" s="1"/>
      <c r="F281" s="1"/>
      <c r="G281" s="1"/>
      <c r="H281" s="1"/>
      <c r="I281" s="1"/>
      <c r="J281" s="1"/>
      <c r="K281" s="1"/>
      <c r="L281" s="1"/>
      <c r="M281" s="1"/>
      <c r="N281" s="1"/>
    </row>
    <row r="282" ht="15.75" customHeight="1">
      <c r="A282" s="1"/>
      <c r="B282" s="1"/>
      <c r="C282" s="1"/>
      <c r="D282" s="1"/>
      <c r="E282" s="1"/>
      <c r="F282" s="1"/>
      <c r="G282" s="1"/>
      <c r="H282" s="1"/>
      <c r="I282" s="1"/>
      <c r="J282" s="1"/>
      <c r="K282" s="1"/>
      <c r="L282" s="1"/>
      <c r="M282" s="1"/>
      <c r="N282" s="1"/>
    </row>
    <row r="283" ht="15.75" customHeight="1">
      <c r="A283" s="1"/>
      <c r="B283" s="1"/>
      <c r="C283" s="1"/>
      <c r="D283" s="1"/>
      <c r="E283" s="1"/>
      <c r="F283" s="1"/>
      <c r="G283" s="1"/>
      <c r="H283" s="1"/>
      <c r="I283" s="1"/>
      <c r="J283" s="1"/>
      <c r="K283" s="1"/>
      <c r="L283" s="1"/>
      <c r="M283" s="1"/>
      <c r="N283" s="1"/>
    </row>
    <row r="284" ht="15.75" customHeight="1">
      <c r="A284" s="1"/>
      <c r="B284" s="1"/>
      <c r="C284" s="1"/>
      <c r="D284" s="1"/>
      <c r="E284" s="1"/>
      <c r="F284" s="1"/>
      <c r="G284" s="1"/>
      <c r="H284" s="1"/>
      <c r="I284" s="1"/>
      <c r="J284" s="1"/>
      <c r="K284" s="1"/>
      <c r="L284" s="1"/>
      <c r="M284" s="1"/>
      <c r="N284" s="1"/>
    </row>
    <row r="285" ht="15.75" customHeight="1">
      <c r="A285" s="1"/>
      <c r="B285" s="1"/>
      <c r="C285" s="1"/>
      <c r="D285" s="1"/>
      <c r="E285" s="1"/>
      <c r="F285" s="1"/>
      <c r="G285" s="1"/>
      <c r="H285" s="1"/>
      <c r="I285" s="1"/>
      <c r="J285" s="1"/>
      <c r="K285" s="1"/>
      <c r="L285" s="1"/>
      <c r="M285" s="1"/>
      <c r="N285" s="1"/>
    </row>
    <row r="286" ht="15.75" customHeight="1">
      <c r="A286" s="1"/>
      <c r="B286" s="1"/>
      <c r="C286" s="1"/>
      <c r="D286" s="1"/>
      <c r="E286" s="1"/>
      <c r="F286" s="1"/>
      <c r="G286" s="1"/>
      <c r="H286" s="1"/>
      <c r="I286" s="1"/>
      <c r="J286" s="1"/>
      <c r="K286" s="1"/>
      <c r="L286" s="1"/>
      <c r="M286" s="1"/>
      <c r="N286" s="1"/>
    </row>
    <row r="287" ht="15.75" customHeight="1">
      <c r="A287" s="1"/>
      <c r="B287" s="1"/>
      <c r="C287" s="1"/>
      <c r="D287" s="1"/>
      <c r="E287" s="1"/>
      <c r="F287" s="1"/>
      <c r="G287" s="1"/>
      <c r="H287" s="1"/>
      <c r="I287" s="1"/>
      <c r="J287" s="1"/>
      <c r="K287" s="1"/>
      <c r="L287" s="1"/>
      <c r="M287" s="1"/>
      <c r="N287" s="1"/>
    </row>
    <row r="288" ht="15.75" customHeight="1">
      <c r="A288" s="1"/>
      <c r="B288" s="1"/>
      <c r="C288" s="1"/>
      <c r="D288" s="1"/>
      <c r="E288" s="1"/>
      <c r="F288" s="1"/>
      <c r="G288" s="1"/>
      <c r="H288" s="1"/>
      <c r="I288" s="1"/>
      <c r="J288" s="1"/>
      <c r="K288" s="1"/>
      <c r="L288" s="1"/>
      <c r="M288" s="1"/>
      <c r="N288" s="1"/>
    </row>
    <row r="289" ht="15.75" customHeight="1">
      <c r="A289" s="1"/>
      <c r="B289" s="1"/>
      <c r="C289" s="1"/>
      <c r="D289" s="1"/>
      <c r="E289" s="1"/>
      <c r="F289" s="1"/>
      <c r="G289" s="1"/>
      <c r="H289" s="1"/>
      <c r="I289" s="1"/>
      <c r="J289" s="1"/>
      <c r="K289" s="1"/>
      <c r="L289" s="1"/>
      <c r="M289" s="1"/>
      <c r="N289" s="1"/>
    </row>
    <row r="290" ht="15.75" customHeight="1">
      <c r="A290" s="1"/>
      <c r="B290" s="1"/>
      <c r="C290" s="1"/>
      <c r="D290" s="1"/>
      <c r="E290" s="1"/>
      <c r="F290" s="1"/>
      <c r="G290" s="1"/>
      <c r="H290" s="1"/>
      <c r="I290" s="1"/>
      <c r="J290" s="1"/>
      <c r="K290" s="1"/>
      <c r="L290" s="1"/>
      <c r="M290" s="1"/>
      <c r="N290" s="1"/>
    </row>
    <row r="291" ht="15.75" customHeight="1">
      <c r="A291" s="1"/>
      <c r="B291" s="1"/>
      <c r="C291" s="1"/>
      <c r="D291" s="1"/>
      <c r="E291" s="1"/>
      <c r="F291" s="1"/>
      <c r="G291" s="1"/>
      <c r="H291" s="1"/>
      <c r="I291" s="1"/>
      <c r="J291" s="1"/>
      <c r="K291" s="1"/>
      <c r="L291" s="1"/>
      <c r="M291" s="1"/>
      <c r="N291" s="1"/>
    </row>
    <row r="292" ht="15.75" customHeight="1">
      <c r="A292" s="1"/>
      <c r="B292" s="1"/>
      <c r="C292" s="1"/>
      <c r="D292" s="1"/>
      <c r="E292" s="1"/>
      <c r="F292" s="1"/>
      <c r="G292" s="1"/>
      <c r="H292" s="1"/>
      <c r="I292" s="1"/>
      <c r="J292" s="1"/>
      <c r="K292" s="1"/>
      <c r="L292" s="1"/>
      <c r="M292" s="1"/>
      <c r="N292" s="1"/>
    </row>
    <row r="293" ht="15.75" customHeight="1">
      <c r="A293" s="1"/>
      <c r="B293" s="1"/>
      <c r="C293" s="1"/>
      <c r="D293" s="1"/>
      <c r="E293" s="1"/>
      <c r="F293" s="1"/>
      <c r="G293" s="1"/>
      <c r="H293" s="1"/>
      <c r="I293" s="1"/>
      <c r="J293" s="1"/>
      <c r="K293" s="1"/>
      <c r="L293" s="1"/>
      <c r="M293" s="1"/>
      <c r="N293" s="1"/>
    </row>
    <row r="294" ht="15.75" customHeight="1">
      <c r="A294" s="1"/>
      <c r="B294" s="1"/>
      <c r="C294" s="1"/>
      <c r="D294" s="1"/>
      <c r="E294" s="1"/>
      <c r="F294" s="1"/>
      <c r="G294" s="1"/>
      <c r="H294" s="1"/>
      <c r="I294" s="1"/>
      <c r="J294" s="1"/>
      <c r="K294" s="1"/>
      <c r="L294" s="1"/>
      <c r="M294" s="1"/>
      <c r="N294" s="1"/>
    </row>
    <row r="295" ht="15.75" customHeight="1">
      <c r="A295" s="1"/>
      <c r="B295" s="1"/>
      <c r="C295" s="1"/>
      <c r="D295" s="1"/>
      <c r="E295" s="1"/>
      <c r="F295" s="1"/>
      <c r="G295" s="1"/>
      <c r="H295" s="1"/>
      <c r="I295" s="1"/>
      <c r="J295" s="1"/>
      <c r="K295" s="1"/>
      <c r="L295" s="1"/>
      <c r="M295" s="1"/>
      <c r="N295" s="1"/>
    </row>
    <row r="296" ht="15.75" customHeight="1">
      <c r="A296" s="1"/>
      <c r="B296" s="1"/>
      <c r="C296" s="1"/>
      <c r="D296" s="1"/>
      <c r="E296" s="1"/>
      <c r="F296" s="1"/>
      <c r="G296" s="1"/>
      <c r="H296" s="1"/>
      <c r="I296" s="1"/>
      <c r="J296" s="1"/>
      <c r="K296" s="1"/>
      <c r="L296" s="1"/>
      <c r="M296" s="1"/>
      <c r="N296" s="1"/>
    </row>
    <row r="297" ht="15.75" customHeight="1">
      <c r="A297" s="1"/>
      <c r="B297" s="1"/>
      <c r="C297" s="1"/>
      <c r="D297" s="1"/>
      <c r="E297" s="1"/>
      <c r="F297" s="1"/>
      <c r="G297" s="1"/>
      <c r="H297" s="1"/>
      <c r="I297" s="1"/>
      <c r="J297" s="1"/>
      <c r="K297" s="1"/>
      <c r="L297" s="1"/>
      <c r="M297" s="1"/>
      <c r="N297" s="1"/>
    </row>
    <row r="298" ht="15.75" customHeight="1">
      <c r="A298" s="1"/>
      <c r="B298" s="1"/>
      <c r="C298" s="1"/>
      <c r="D298" s="1"/>
      <c r="E298" s="1"/>
      <c r="F298" s="1"/>
      <c r="G298" s="1"/>
      <c r="H298" s="1"/>
      <c r="I298" s="1"/>
      <c r="J298" s="1"/>
      <c r="K298" s="1"/>
      <c r="L298" s="1"/>
      <c r="M298" s="1"/>
      <c r="N298" s="1"/>
    </row>
    <row r="299" ht="15.75" customHeight="1">
      <c r="A299" s="1"/>
      <c r="B299" s="1"/>
      <c r="C299" s="1"/>
      <c r="D299" s="1"/>
      <c r="E299" s="1"/>
      <c r="F299" s="1"/>
      <c r="G299" s="1"/>
      <c r="H299" s="1"/>
      <c r="I299" s="1"/>
      <c r="J299" s="1"/>
      <c r="K299" s="1"/>
      <c r="L299" s="1"/>
      <c r="M299" s="1"/>
      <c r="N299" s="1"/>
    </row>
    <row r="300" ht="15.75" customHeight="1">
      <c r="A300" s="1"/>
      <c r="B300" s="1"/>
      <c r="C300" s="1"/>
      <c r="D300" s="1"/>
      <c r="E300" s="1"/>
      <c r="F300" s="1"/>
      <c r="G300" s="1"/>
      <c r="H300" s="1"/>
      <c r="I300" s="1"/>
      <c r="J300" s="1"/>
      <c r="K300" s="1"/>
      <c r="L300" s="1"/>
      <c r="M300" s="1"/>
      <c r="N300" s="1"/>
    </row>
    <row r="301" ht="15.75" customHeight="1">
      <c r="A301" s="1"/>
      <c r="B301" s="1"/>
      <c r="C301" s="1"/>
      <c r="D301" s="1"/>
      <c r="E301" s="1"/>
      <c r="F301" s="1"/>
      <c r="G301" s="1"/>
      <c r="H301" s="1"/>
      <c r="I301" s="1"/>
      <c r="J301" s="1"/>
      <c r="K301" s="1"/>
      <c r="L301" s="1"/>
      <c r="M301" s="1"/>
      <c r="N301" s="1"/>
    </row>
    <row r="302" ht="15.75" customHeight="1">
      <c r="A302" s="1"/>
      <c r="B302" s="1"/>
      <c r="C302" s="1"/>
      <c r="D302" s="1"/>
      <c r="E302" s="1"/>
      <c r="F302" s="1"/>
      <c r="G302" s="1"/>
      <c r="H302" s="1"/>
      <c r="I302" s="1"/>
      <c r="J302" s="1"/>
      <c r="K302" s="1"/>
      <c r="L302" s="1"/>
      <c r="M302" s="1"/>
      <c r="N302" s="1"/>
    </row>
    <row r="303" ht="15.75" customHeight="1">
      <c r="A303" s="1"/>
      <c r="B303" s="1"/>
      <c r="C303" s="1"/>
      <c r="D303" s="1"/>
      <c r="E303" s="1"/>
      <c r="F303" s="1"/>
      <c r="G303" s="1"/>
      <c r="H303" s="1"/>
      <c r="I303" s="1"/>
      <c r="J303" s="1"/>
      <c r="K303" s="1"/>
      <c r="L303" s="1"/>
      <c r="M303" s="1"/>
      <c r="N303" s="1"/>
    </row>
    <row r="304" ht="15.75" customHeight="1">
      <c r="A304" s="1"/>
      <c r="B304" s="1"/>
      <c r="C304" s="1"/>
      <c r="D304" s="1"/>
      <c r="E304" s="1"/>
      <c r="F304" s="1"/>
      <c r="G304" s="1"/>
      <c r="H304" s="1"/>
      <c r="I304" s="1"/>
      <c r="J304" s="1"/>
      <c r="K304" s="1"/>
      <c r="L304" s="1"/>
      <c r="M304" s="1"/>
      <c r="N304" s="1"/>
    </row>
    <row r="305" ht="15.75" customHeight="1">
      <c r="A305" s="1"/>
      <c r="B305" s="1"/>
      <c r="C305" s="1"/>
      <c r="D305" s="1"/>
      <c r="E305" s="1"/>
      <c r="F305" s="1"/>
      <c r="G305" s="1"/>
      <c r="H305" s="1"/>
      <c r="I305" s="1"/>
      <c r="J305" s="1"/>
      <c r="K305" s="1"/>
      <c r="L305" s="1"/>
      <c r="M305" s="1"/>
      <c r="N305" s="1"/>
    </row>
    <row r="306" ht="15.75" customHeight="1">
      <c r="A306" s="1"/>
      <c r="B306" s="1"/>
      <c r="C306" s="1"/>
      <c r="D306" s="1"/>
      <c r="E306" s="1"/>
      <c r="F306" s="1"/>
      <c r="G306" s="1"/>
      <c r="H306" s="1"/>
      <c r="I306" s="1"/>
      <c r="J306" s="1"/>
      <c r="K306" s="1"/>
      <c r="L306" s="1"/>
      <c r="M306" s="1"/>
      <c r="N306" s="1"/>
    </row>
    <row r="307" ht="15.75" customHeight="1">
      <c r="A307" s="1"/>
      <c r="B307" s="1"/>
      <c r="C307" s="1"/>
      <c r="D307" s="1"/>
      <c r="E307" s="1"/>
      <c r="F307" s="1"/>
      <c r="G307" s="1"/>
      <c r="H307" s="1"/>
      <c r="I307" s="1"/>
      <c r="J307" s="1"/>
      <c r="K307" s="1"/>
      <c r="L307" s="1"/>
      <c r="M307" s="1"/>
      <c r="N307" s="1"/>
    </row>
    <row r="308" ht="15.75" customHeight="1">
      <c r="A308" s="1"/>
      <c r="B308" s="1"/>
      <c r="C308" s="1"/>
      <c r="D308" s="1"/>
      <c r="E308" s="1"/>
      <c r="F308" s="1"/>
      <c r="G308" s="1"/>
      <c r="H308" s="1"/>
      <c r="I308" s="1"/>
      <c r="J308" s="1"/>
      <c r="K308" s="1"/>
      <c r="L308" s="1"/>
      <c r="M308" s="1"/>
      <c r="N308" s="1"/>
    </row>
    <row r="309" ht="15.75" customHeight="1">
      <c r="A309" s="1"/>
      <c r="B309" s="1"/>
      <c r="C309" s="1"/>
      <c r="D309" s="1"/>
      <c r="E309" s="1"/>
      <c r="F309" s="1"/>
      <c r="G309" s="1"/>
      <c r="H309" s="1"/>
      <c r="I309" s="1"/>
      <c r="J309" s="1"/>
      <c r="K309" s="1"/>
      <c r="L309" s="1"/>
      <c r="M309" s="1"/>
      <c r="N309" s="1"/>
    </row>
    <row r="310" ht="15.75" customHeight="1">
      <c r="A310" s="1"/>
      <c r="B310" s="1"/>
      <c r="C310" s="1"/>
      <c r="D310" s="1"/>
      <c r="E310" s="1"/>
      <c r="F310" s="1"/>
      <c r="G310" s="1"/>
      <c r="H310" s="1"/>
      <c r="I310" s="1"/>
      <c r="J310" s="1"/>
      <c r="K310" s="1"/>
      <c r="L310" s="1"/>
      <c r="M310" s="1"/>
      <c r="N310" s="1"/>
    </row>
    <row r="311" ht="15.75" customHeight="1">
      <c r="A311" s="1"/>
      <c r="B311" s="1"/>
      <c r="C311" s="1"/>
      <c r="D311" s="1"/>
      <c r="E311" s="1"/>
      <c r="F311" s="1"/>
      <c r="G311" s="1"/>
      <c r="H311" s="1"/>
      <c r="I311" s="1"/>
      <c r="J311" s="1"/>
      <c r="K311" s="1"/>
      <c r="L311" s="1"/>
      <c r="M311" s="1"/>
      <c r="N311" s="1"/>
    </row>
    <row r="312" ht="15.75" customHeight="1">
      <c r="A312" s="1"/>
      <c r="B312" s="1"/>
      <c r="C312" s="1"/>
      <c r="D312" s="1"/>
      <c r="E312" s="1"/>
      <c r="F312" s="1"/>
      <c r="G312" s="1"/>
      <c r="H312" s="1"/>
      <c r="I312" s="1"/>
      <c r="J312" s="1"/>
      <c r="K312" s="1"/>
      <c r="L312" s="1"/>
      <c r="M312" s="1"/>
      <c r="N312" s="1"/>
    </row>
    <row r="313" ht="15.75" customHeight="1">
      <c r="A313" s="1"/>
      <c r="B313" s="1"/>
      <c r="C313" s="1"/>
      <c r="D313" s="1"/>
      <c r="E313" s="1"/>
      <c r="F313" s="1"/>
      <c r="G313" s="1"/>
      <c r="H313" s="1"/>
      <c r="I313" s="1"/>
      <c r="J313" s="1"/>
      <c r="K313" s="1"/>
      <c r="L313" s="1"/>
      <c r="M313" s="1"/>
      <c r="N313" s="1"/>
    </row>
    <row r="314" ht="15.75" customHeight="1">
      <c r="A314" s="1"/>
      <c r="B314" s="1"/>
      <c r="C314" s="1"/>
      <c r="D314" s="1"/>
      <c r="E314" s="1"/>
      <c r="F314" s="1"/>
      <c r="G314" s="1"/>
      <c r="H314" s="1"/>
      <c r="I314" s="1"/>
      <c r="J314" s="1"/>
      <c r="K314" s="1"/>
      <c r="L314" s="1"/>
      <c r="M314" s="1"/>
      <c r="N314" s="1"/>
    </row>
    <row r="315" ht="15.75" customHeight="1">
      <c r="A315" s="1"/>
      <c r="B315" s="1"/>
      <c r="C315" s="1"/>
      <c r="D315" s="1"/>
      <c r="E315" s="1"/>
      <c r="F315" s="1"/>
      <c r="G315" s="1"/>
      <c r="H315" s="1"/>
      <c r="I315" s="1"/>
      <c r="J315" s="1"/>
      <c r="K315" s="1"/>
      <c r="L315" s="1"/>
      <c r="M315" s="1"/>
      <c r="N315" s="1"/>
    </row>
    <row r="316" ht="15.75" customHeight="1">
      <c r="A316" s="1"/>
      <c r="B316" s="1"/>
      <c r="C316" s="1"/>
      <c r="D316" s="1"/>
      <c r="E316" s="1"/>
      <c r="F316" s="1"/>
      <c r="G316" s="1"/>
      <c r="H316" s="1"/>
      <c r="I316" s="1"/>
      <c r="J316" s="1"/>
      <c r="K316" s="1"/>
      <c r="L316" s="1"/>
      <c r="M316" s="1"/>
      <c r="N316" s="1"/>
    </row>
    <row r="317" ht="15.75" customHeight="1">
      <c r="A317" s="1"/>
      <c r="B317" s="1"/>
      <c r="C317" s="1"/>
      <c r="D317" s="1"/>
      <c r="E317" s="1"/>
      <c r="F317" s="1"/>
      <c r="G317" s="1"/>
      <c r="H317" s="1"/>
      <c r="I317" s="1"/>
      <c r="J317" s="1"/>
      <c r="K317" s="1"/>
      <c r="L317" s="1"/>
      <c r="M317" s="1"/>
      <c r="N317" s="1"/>
    </row>
    <row r="318" ht="15.75" customHeight="1">
      <c r="A318" s="1"/>
      <c r="B318" s="1"/>
      <c r="C318" s="1"/>
      <c r="D318" s="1"/>
      <c r="E318" s="1"/>
      <c r="F318" s="1"/>
      <c r="G318" s="1"/>
      <c r="H318" s="1"/>
      <c r="I318" s="1"/>
      <c r="J318" s="1"/>
      <c r="K318" s="1"/>
      <c r="L318" s="1"/>
      <c r="M318" s="1"/>
      <c r="N318" s="1"/>
    </row>
    <row r="319" ht="15.75" customHeight="1">
      <c r="A319" s="1"/>
      <c r="B319" s="1"/>
      <c r="C319" s="1"/>
      <c r="D319" s="1"/>
      <c r="E319" s="1"/>
      <c r="F319" s="1"/>
      <c r="G319" s="1"/>
      <c r="H319" s="1"/>
      <c r="I319" s="1"/>
      <c r="J319" s="1"/>
      <c r="K319" s="1"/>
      <c r="L319" s="1"/>
      <c r="M319" s="1"/>
      <c r="N319" s="1"/>
    </row>
    <row r="320" ht="15.75" customHeight="1">
      <c r="A320" s="1"/>
      <c r="B320" s="1"/>
      <c r="C320" s="1"/>
      <c r="D320" s="1"/>
      <c r="E320" s="1"/>
      <c r="F320" s="1"/>
      <c r="G320" s="1"/>
      <c r="H320" s="1"/>
      <c r="I320" s="1"/>
      <c r="J320" s="1"/>
      <c r="K320" s="1"/>
      <c r="L320" s="1"/>
      <c r="M320" s="1"/>
      <c r="N320" s="1"/>
    </row>
    <row r="321" ht="15.75" customHeight="1">
      <c r="A321" s="1"/>
      <c r="B321" s="1"/>
      <c r="C321" s="1"/>
      <c r="D321" s="1"/>
      <c r="E321" s="1"/>
      <c r="F321" s="1"/>
      <c r="G321" s="1"/>
      <c r="H321" s="1"/>
      <c r="I321" s="1"/>
      <c r="J321" s="1"/>
      <c r="K321" s="1"/>
      <c r="L321" s="1"/>
      <c r="M321" s="1"/>
      <c r="N321" s="1"/>
    </row>
    <row r="322" ht="15.75" customHeight="1">
      <c r="A322" s="1"/>
      <c r="B322" s="1"/>
      <c r="C322" s="1"/>
      <c r="D322" s="1"/>
      <c r="E322" s="1"/>
      <c r="F322" s="1"/>
      <c r="G322" s="1"/>
      <c r="H322" s="1"/>
      <c r="I322" s="1"/>
      <c r="J322" s="1"/>
      <c r="K322" s="1"/>
      <c r="L322" s="1"/>
      <c r="M322" s="1"/>
      <c r="N322" s="1"/>
    </row>
    <row r="323" ht="15.75" customHeight="1">
      <c r="A323" s="1"/>
      <c r="B323" s="1"/>
      <c r="C323" s="1"/>
      <c r="D323" s="1"/>
      <c r="E323" s="1"/>
      <c r="F323" s="1"/>
      <c r="G323" s="1"/>
      <c r="H323" s="1"/>
      <c r="I323" s="1"/>
      <c r="J323" s="1"/>
      <c r="K323" s="1"/>
      <c r="L323" s="1"/>
      <c r="M323" s="1"/>
      <c r="N323" s="1"/>
    </row>
    <row r="324" ht="15.75" customHeight="1">
      <c r="A324" s="1"/>
      <c r="B324" s="1"/>
      <c r="C324" s="1"/>
      <c r="D324" s="1"/>
      <c r="E324" s="1"/>
      <c r="F324" s="1"/>
      <c r="G324" s="1"/>
      <c r="H324" s="1"/>
      <c r="I324" s="1"/>
      <c r="J324" s="1"/>
      <c r="K324" s="1"/>
      <c r="L324" s="1"/>
      <c r="M324" s="1"/>
      <c r="N324" s="1"/>
    </row>
    <row r="325" ht="15.75" customHeight="1">
      <c r="A325" s="1"/>
      <c r="B325" s="1"/>
      <c r="C325" s="1"/>
      <c r="D325" s="1"/>
      <c r="E325" s="1"/>
      <c r="F325" s="1"/>
      <c r="G325" s="1"/>
      <c r="H325" s="1"/>
      <c r="I325" s="1"/>
      <c r="J325" s="1"/>
      <c r="K325" s="1"/>
      <c r="L325" s="1"/>
      <c r="M325" s="1"/>
      <c r="N325" s="1"/>
    </row>
    <row r="326" ht="15.75" customHeight="1">
      <c r="A326" s="1"/>
      <c r="B326" s="1"/>
      <c r="C326" s="1"/>
      <c r="D326" s="1"/>
      <c r="E326" s="1"/>
      <c r="F326" s="1"/>
      <c r="G326" s="1"/>
      <c r="H326" s="1"/>
      <c r="I326" s="1"/>
      <c r="J326" s="1"/>
      <c r="K326" s="1"/>
      <c r="L326" s="1"/>
      <c r="M326" s="1"/>
      <c r="N326" s="1"/>
    </row>
    <row r="327" ht="15.75" customHeight="1">
      <c r="A327" s="1"/>
      <c r="B327" s="1"/>
      <c r="C327" s="1"/>
      <c r="D327" s="1"/>
      <c r="E327" s="1"/>
      <c r="F327" s="1"/>
      <c r="G327" s="1"/>
      <c r="H327" s="1"/>
      <c r="I327" s="1"/>
      <c r="J327" s="1"/>
      <c r="K327" s="1"/>
      <c r="L327" s="1"/>
      <c r="M327" s="1"/>
      <c r="N327" s="1"/>
    </row>
    <row r="328" ht="15.75" customHeight="1">
      <c r="A328" s="1"/>
      <c r="B328" s="1"/>
      <c r="C328" s="1"/>
      <c r="D328" s="1"/>
      <c r="E328" s="1"/>
      <c r="F328" s="1"/>
      <c r="G328" s="1"/>
      <c r="H328" s="1"/>
      <c r="I328" s="1"/>
      <c r="J328" s="1"/>
      <c r="K328" s="1"/>
      <c r="L328" s="1"/>
      <c r="M328" s="1"/>
      <c r="N328" s="1"/>
    </row>
    <row r="329" ht="15.75" customHeight="1">
      <c r="A329" s="1"/>
      <c r="B329" s="1"/>
      <c r="C329" s="1"/>
      <c r="D329" s="1"/>
      <c r="E329" s="1"/>
      <c r="F329" s="1"/>
      <c r="G329" s="1"/>
      <c r="H329" s="1"/>
      <c r="I329" s="1"/>
      <c r="J329" s="1"/>
      <c r="K329" s="1"/>
      <c r="L329" s="1"/>
      <c r="M329" s="1"/>
      <c r="N329" s="1"/>
    </row>
    <row r="330" ht="15.75" customHeight="1">
      <c r="A330" s="1"/>
      <c r="B330" s="1"/>
      <c r="C330" s="1"/>
      <c r="D330" s="1"/>
      <c r="E330" s="1"/>
      <c r="F330" s="1"/>
      <c r="G330" s="1"/>
      <c r="H330" s="1"/>
      <c r="I330" s="1"/>
      <c r="J330" s="1"/>
      <c r="K330" s="1"/>
      <c r="L330" s="1"/>
      <c r="M330" s="1"/>
      <c r="N330" s="1"/>
    </row>
    <row r="331" ht="15.75" customHeight="1">
      <c r="A331" s="1"/>
      <c r="B331" s="1"/>
      <c r="C331" s="1"/>
      <c r="D331" s="1"/>
      <c r="E331" s="1"/>
      <c r="F331" s="1"/>
      <c r="G331" s="1"/>
      <c r="H331" s="1"/>
      <c r="I331" s="1"/>
      <c r="J331" s="1"/>
      <c r="K331" s="1"/>
      <c r="L331" s="1"/>
      <c r="M331" s="1"/>
      <c r="N331" s="1"/>
    </row>
    <row r="332" ht="15.75" customHeight="1">
      <c r="A332" s="1"/>
      <c r="B332" s="1"/>
      <c r="C332" s="1"/>
      <c r="D332" s="1"/>
      <c r="E332" s="1"/>
      <c r="F332" s="1"/>
      <c r="G332" s="1"/>
      <c r="H332" s="1"/>
      <c r="I332" s="1"/>
      <c r="J332" s="1"/>
      <c r="K332" s="1"/>
      <c r="L332" s="1"/>
      <c r="M332" s="1"/>
      <c r="N332" s="1"/>
    </row>
    <row r="333" ht="15.75" customHeight="1">
      <c r="A333" s="1"/>
      <c r="B333" s="1"/>
      <c r="C333" s="1"/>
      <c r="D333" s="1"/>
      <c r="E333" s="1"/>
      <c r="F333" s="1"/>
      <c r="G333" s="1"/>
      <c r="H333" s="1"/>
      <c r="I333" s="1"/>
      <c r="J333" s="1"/>
      <c r="K333" s="1"/>
      <c r="L333" s="1"/>
      <c r="M333" s="1"/>
      <c r="N333" s="1"/>
    </row>
    <row r="334" ht="15.75" customHeight="1">
      <c r="A334" s="1"/>
      <c r="B334" s="1"/>
      <c r="C334" s="1"/>
      <c r="D334" s="1"/>
      <c r="E334" s="1"/>
      <c r="F334" s="1"/>
      <c r="G334" s="1"/>
      <c r="H334" s="1"/>
      <c r="I334" s="1"/>
      <c r="J334" s="1"/>
      <c r="K334" s="1"/>
      <c r="L334" s="1"/>
      <c r="M334" s="1"/>
      <c r="N334" s="1"/>
    </row>
    <row r="335" ht="15.75" customHeight="1">
      <c r="A335" s="1"/>
      <c r="B335" s="1"/>
      <c r="C335" s="1"/>
      <c r="D335" s="1"/>
      <c r="E335" s="1"/>
      <c r="F335" s="1"/>
      <c r="G335" s="1"/>
      <c r="H335" s="1"/>
      <c r="I335" s="1"/>
      <c r="J335" s="1"/>
      <c r="K335" s="1"/>
      <c r="L335" s="1"/>
      <c r="M335" s="1"/>
      <c r="N335" s="1"/>
    </row>
    <row r="336" ht="15.75" customHeight="1">
      <c r="A336" s="1"/>
      <c r="B336" s="1"/>
      <c r="C336" s="1"/>
      <c r="D336" s="1"/>
      <c r="E336" s="1"/>
      <c r="F336" s="1"/>
      <c r="G336" s="1"/>
      <c r="H336" s="1"/>
      <c r="I336" s="1"/>
      <c r="J336" s="1"/>
      <c r="K336" s="1"/>
      <c r="L336" s="1"/>
      <c r="M336" s="1"/>
      <c r="N336" s="1"/>
    </row>
    <row r="337" ht="15.75" customHeight="1">
      <c r="A337" s="1"/>
      <c r="B337" s="1"/>
      <c r="C337" s="1"/>
      <c r="D337" s="1"/>
      <c r="E337" s="1"/>
      <c r="F337" s="1"/>
      <c r="G337" s="1"/>
      <c r="H337" s="1"/>
      <c r="I337" s="1"/>
      <c r="J337" s="1"/>
      <c r="K337" s="1"/>
      <c r="L337" s="1"/>
      <c r="M337" s="1"/>
      <c r="N337" s="1"/>
    </row>
    <row r="338" ht="15.75" customHeight="1">
      <c r="A338" s="1"/>
      <c r="B338" s="1"/>
      <c r="C338" s="1"/>
      <c r="D338" s="1"/>
      <c r="E338" s="1"/>
      <c r="F338" s="1"/>
      <c r="G338" s="1"/>
      <c r="H338" s="1"/>
      <c r="I338" s="1"/>
      <c r="J338" s="1"/>
      <c r="K338" s="1"/>
      <c r="L338" s="1"/>
      <c r="M338" s="1"/>
      <c r="N338" s="1"/>
    </row>
    <row r="339" ht="15.75" customHeight="1">
      <c r="A339" s="1"/>
      <c r="B339" s="1"/>
      <c r="C339" s="1"/>
      <c r="D339" s="1"/>
      <c r="E339" s="1"/>
      <c r="F339" s="1"/>
      <c r="G339" s="1"/>
      <c r="H339" s="1"/>
      <c r="I339" s="1"/>
      <c r="J339" s="1"/>
      <c r="K339" s="1"/>
      <c r="L339" s="1"/>
      <c r="M339" s="1"/>
      <c r="N339" s="1"/>
    </row>
    <row r="340" ht="15.75" customHeight="1">
      <c r="A340" s="1"/>
      <c r="B340" s="1"/>
      <c r="C340" s="1"/>
      <c r="D340" s="1"/>
      <c r="E340" s="1"/>
      <c r="F340" s="1"/>
      <c r="G340" s="1"/>
      <c r="H340" s="1"/>
      <c r="I340" s="1"/>
      <c r="J340" s="1"/>
      <c r="K340" s="1"/>
      <c r="L340" s="1"/>
      <c r="M340" s="1"/>
      <c r="N340" s="1"/>
    </row>
    <row r="341" ht="15.75" customHeight="1">
      <c r="A341" s="1"/>
      <c r="B341" s="1"/>
      <c r="C341" s="1"/>
      <c r="D341" s="1"/>
      <c r="E341" s="1"/>
      <c r="F341" s="1"/>
      <c r="G341" s="1"/>
      <c r="H341" s="1"/>
      <c r="I341" s="1"/>
      <c r="J341" s="1"/>
      <c r="K341" s="1"/>
      <c r="L341" s="1"/>
      <c r="M341" s="1"/>
      <c r="N341" s="1"/>
    </row>
    <row r="342" ht="15.75" customHeight="1">
      <c r="A342" s="1"/>
      <c r="B342" s="1"/>
      <c r="C342" s="1"/>
      <c r="D342" s="1"/>
      <c r="E342" s="1"/>
      <c r="F342" s="1"/>
      <c r="G342" s="1"/>
      <c r="H342" s="1"/>
      <c r="I342" s="1"/>
      <c r="J342" s="1"/>
      <c r="K342" s="1"/>
      <c r="L342" s="1"/>
      <c r="M342" s="1"/>
      <c r="N342" s="1"/>
    </row>
    <row r="343" ht="15.75" customHeight="1">
      <c r="A343" s="1"/>
      <c r="B343" s="1"/>
      <c r="C343" s="1"/>
      <c r="D343" s="1"/>
      <c r="E343" s="1"/>
      <c r="F343" s="1"/>
      <c r="G343" s="1"/>
      <c r="H343" s="1"/>
      <c r="I343" s="1"/>
      <c r="J343" s="1"/>
      <c r="K343" s="1"/>
      <c r="L343" s="1"/>
      <c r="M343" s="1"/>
      <c r="N343" s="1"/>
    </row>
    <row r="344" ht="15.75" customHeight="1">
      <c r="A344" s="1"/>
      <c r="B344" s="1"/>
      <c r="C344" s="1"/>
      <c r="D344" s="1"/>
      <c r="E344" s="1"/>
      <c r="F344" s="1"/>
      <c r="G344" s="1"/>
      <c r="H344" s="1"/>
      <c r="I344" s="1"/>
      <c r="J344" s="1"/>
      <c r="K344" s="1"/>
      <c r="L344" s="1"/>
      <c r="M344" s="1"/>
      <c r="N344" s="1"/>
    </row>
    <row r="345" ht="15.75" customHeight="1">
      <c r="A345" s="1"/>
      <c r="B345" s="1"/>
      <c r="C345" s="1"/>
      <c r="D345" s="1"/>
      <c r="E345" s="1"/>
      <c r="F345" s="1"/>
      <c r="G345" s="1"/>
      <c r="H345" s="1"/>
      <c r="I345" s="1"/>
      <c r="J345" s="1"/>
      <c r="K345" s="1"/>
      <c r="L345" s="1"/>
      <c r="M345" s="1"/>
      <c r="N345" s="1"/>
    </row>
    <row r="346" ht="15.75" customHeight="1">
      <c r="A346" s="1"/>
      <c r="B346" s="1"/>
      <c r="C346" s="1"/>
      <c r="D346" s="1"/>
      <c r="E346" s="1"/>
      <c r="F346" s="1"/>
      <c r="G346" s="1"/>
      <c r="H346" s="1"/>
      <c r="I346" s="1"/>
      <c r="J346" s="1"/>
      <c r="K346" s="1"/>
      <c r="L346" s="1"/>
      <c r="M346" s="1"/>
      <c r="N346" s="1"/>
    </row>
    <row r="347" ht="15.75" customHeight="1">
      <c r="A347" s="1"/>
      <c r="B347" s="1"/>
      <c r="C347" s="1"/>
      <c r="D347" s="1"/>
      <c r="E347" s="1"/>
      <c r="F347" s="1"/>
      <c r="G347" s="1"/>
      <c r="H347" s="1"/>
      <c r="I347" s="1"/>
      <c r="J347" s="1"/>
      <c r="K347" s="1"/>
      <c r="L347" s="1"/>
      <c r="M347" s="1"/>
      <c r="N347" s="1"/>
    </row>
    <row r="348" ht="15.75" customHeight="1">
      <c r="A348" s="1"/>
      <c r="B348" s="1"/>
      <c r="C348" s="1"/>
      <c r="D348" s="1"/>
      <c r="E348" s="1"/>
      <c r="F348" s="1"/>
      <c r="G348" s="1"/>
      <c r="H348" s="1"/>
      <c r="I348" s="1"/>
      <c r="J348" s="1"/>
      <c r="K348" s="1"/>
      <c r="L348" s="1"/>
      <c r="M348" s="1"/>
      <c r="N348" s="1"/>
    </row>
    <row r="349" ht="15.75" customHeight="1">
      <c r="A349" s="1"/>
      <c r="B349" s="1"/>
      <c r="C349" s="1"/>
      <c r="D349" s="1"/>
      <c r="E349" s="1"/>
      <c r="F349" s="1"/>
      <c r="G349" s="1"/>
      <c r="H349" s="1"/>
      <c r="I349" s="1"/>
      <c r="J349" s="1"/>
      <c r="K349" s="1"/>
      <c r="L349" s="1"/>
      <c r="M349" s="1"/>
      <c r="N349" s="1"/>
    </row>
    <row r="350" ht="15.75" customHeight="1">
      <c r="A350" s="1"/>
      <c r="B350" s="1"/>
      <c r="C350" s="1"/>
      <c r="D350" s="1"/>
      <c r="E350" s="1"/>
      <c r="F350" s="1"/>
      <c r="G350" s="1"/>
      <c r="H350" s="1"/>
      <c r="I350" s="1"/>
      <c r="J350" s="1"/>
      <c r="K350" s="1"/>
      <c r="L350" s="1"/>
      <c r="M350" s="1"/>
      <c r="N350" s="1"/>
    </row>
    <row r="351" ht="15.75" customHeight="1">
      <c r="A351" s="1"/>
      <c r="B351" s="1"/>
      <c r="C351" s="1"/>
      <c r="D351" s="1"/>
      <c r="E351" s="1"/>
      <c r="F351" s="1"/>
      <c r="G351" s="1"/>
      <c r="H351" s="1"/>
      <c r="I351" s="1"/>
      <c r="J351" s="1"/>
      <c r="K351" s="1"/>
      <c r="L351" s="1"/>
      <c r="M351" s="1"/>
      <c r="N351" s="1"/>
    </row>
    <row r="352" ht="15.75" customHeight="1">
      <c r="A352" s="1"/>
      <c r="B352" s="1"/>
      <c r="C352" s="1"/>
      <c r="D352" s="1"/>
      <c r="E352" s="1"/>
      <c r="F352" s="1"/>
      <c r="G352" s="1"/>
      <c r="H352" s="1"/>
      <c r="I352" s="1"/>
      <c r="J352" s="1"/>
      <c r="K352" s="1"/>
      <c r="L352" s="1"/>
      <c r="M352" s="1"/>
      <c r="N352" s="1"/>
    </row>
    <row r="353" ht="15.75" customHeight="1">
      <c r="A353" s="1"/>
      <c r="B353" s="1"/>
      <c r="C353" s="1"/>
      <c r="D353" s="1"/>
      <c r="E353" s="1"/>
      <c r="F353" s="1"/>
      <c r="G353" s="1"/>
      <c r="H353" s="1"/>
      <c r="I353" s="1"/>
      <c r="J353" s="1"/>
      <c r="K353" s="1"/>
      <c r="L353" s="1"/>
      <c r="M353" s="1"/>
      <c r="N353" s="1"/>
    </row>
    <row r="354" ht="15.75" customHeight="1">
      <c r="A354" s="1"/>
      <c r="B354" s="1"/>
      <c r="C354" s="1"/>
      <c r="D354" s="1"/>
      <c r="E354" s="1"/>
      <c r="F354" s="1"/>
      <c r="G354" s="1"/>
      <c r="H354" s="1"/>
      <c r="I354" s="1"/>
      <c r="J354" s="1"/>
      <c r="K354" s="1"/>
      <c r="L354" s="1"/>
      <c r="M354" s="1"/>
      <c r="N354" s="1"/>
    </row>
    <row r="355" ht="15.75" customHeight="1">
      <c r="A355" s="1"/>
      <c r="B355" s="1"/>
      <c r="C355" s="1"/>
      <c r="D355" s="1"/>
      <c r="E355" s="1"/>
      <c r="F355" s="1"/>
      <c r="G355" s="1"/>
      <c r="H355" s="1"/>
      <c r="I355" s="1"/>
      <c r="J355" s="1"/>
      <c r="K355" s="1"/>
      <c r="L355" s="1"/>
      <c r="M355" s="1"/>
      <c r="N355" s="1"/>
    </row>
    <row r="356" ht="15.75" customHeight="1">
      <c r="A356" s="1"/>
      <c r="B356" s="1"/>
      <c r="C356" s="1"/>
      <c r="D356" s="1"/>
      <c r="E356" s="1"/>
      <c r="F356" s="1"/>
      <c r="G356" s="1"/>
      <c r="H356" s="1"/>
      <c r="I356" s="1"/>
      <c r="J356" s="1"/>
      <c r="K356" s="1"/>
      <c r="L356" s="1"/>
      <c r="M356" s="1"/>
      <c r="N356" s="1"/>
    </row>
    <row r="357" ht="15.75" customHeight="1">
      <c r="A357" s="1"/>
      <c r="B357" s="1"/>
      <c r="C357" s="1"/>
      <c r="D357" s="1"/>
      <c r="E357" s="1"/>
      <c r="F357" s="1"/>
      <c r="G357" s="1"/>
      <c r="H357" s="1"/>
      <c r="I357" s="1"/>
      <c r="J357" s="1"/>
      <c r="K357" s="1"/>
      <c r="L357" s="1"/>
      <c r="M357" s="1"/>
      <c r="N357" s="1"/>
    </row>
    <row r="358" ht="15.75" customHeight="1">
      <c r="A358" s="1"/>
      <c r="B358" s="1"/>
      <c r="C358" s="1"/>
      <c r="D358" s="1"/>
      <c r="E358" s="1"/>
      <c r="F358" s="1"/>
      <c r="G358" s="1"/>
      <c r="H358" s="1"/>
      <c r="I358" s="1"/>
      <c r="J358" s="1"/>
      <c r="K358" s="1"/>
      <c r="L358" s="1"/>
      <c r="M358" s="1"/>
      <c r="N358" s="1"/>
    </row>
    <row r="359" ht="15.75" customHeight="1">
      <c r="A359" s="1"/>
      <c r="B359" s="1"/>
      <c r="C359" s="1"/>
      <c r="D359" s="1"/>
      <c r="E359" s="1"/>
      <c r="F359" s="1"/>
      <c r="G359" s="1"/>
      <c r="H359" s="1"/>
      <c r="I359" s="1"/>
      <c r="J359" s="1"/>
      <c r="K359" s="1"/>
      <c r="L359" s="1"/>
      <c r="M359" s="1"/>
      <c r="N359" s="1"/>
    </row>
    <row r="360" ht="15.75" customHeight="1">
      <c r="A360" s="1"/>
      <c r="B360" s="1"/>
      <c r="C360" s="1"/>
      <c r="D360" s="1"/>
      <c r="E360" s="1"/>
      <c r="F360" s="1"/>
      <c r="G360" s="1"/>
      <c r="H360" s="1"/>
      <c r="I360" s="1"/>
      <c r="J360" s="1"/>
      <c r="K360" s="1"/>
      <c r="L360" s="1"/>
      <c r="M360" s="1"/>
      <c r="N360" s="1"/>
    </row>
    <row r="361" ht="15.75" customHeight="1">
      <c r="A361" s="1"/>
      <c r="B361" s="1"/>
      <c r="C361" s="1"/>
      <c r="D361" s="1"/>
      <c r="E361" s="1"/>
      <c r="F361" s="1"/>
      <c r="G361" s="1"/>
      <c r="H361" s="1"/>
      <c r="I361" s="1"/>
      <c r="J361" s="1"/>
      <c r="K361" s="1"/>
      <c r="L361" s="1"/>
      <c r="M361" s="1"/>
      <c r="N361" s="1"/>
    </row>
    <row r="362" ht="15.75" customHeight="1">
      <c r="A362" s="1"/>
      <c r="B362" s="1"/>
      <c r="C362" s="1"/>
      <c r="D362" s="1"/>
      <c r="E362" s="1"/>
      <c r="F362" s="1"/>
      <c r="G362" s="1"/>
      <c r="H362" s="1"/>
      <c r="I362" s="1"/>
      <c r="J362" s="1"/>
      <c r="K362" s="1"/>
      <c r="L362" s="1"/>
      <c r="M362" s="1"/>
      <c r="N362" s="1"/>
    </row>
    <row r="363" ht="15.75" customHeight="1">
      <c r="A363" s="1"/>
      <c r="B363" s="1"/>
      <c r="C363" s="1"/>
      <c r="D363" s="1"/>
      <c r="E363" s="1"/>
      <c r="F363" s="1"/>
      <c r="G363" s="1"/>
      <c r="H363" s="1"/>
      <c r="I363" s="1"/>
      <c r="J363" s="1"/>
      <c r="K363" s="1"/>
      <c r="L363" s="1"/>
      <c r="M363" s="1"/>
      <c r="N363" s="1"/>
    </row>
    <row r="364" ht="15.75" customHeight="1">
      <c r="A364" s="1"/>
      <c r="B364" s="1"/>
      <c r="C364" s="1"/>
      <c r="D364" s="1"/>
      <c r="E364" s="1"/>
      <c r="F364" s="1"/>
      <c r="G364" s="1"/>
      <c r="H364" s="1"/>
      <c r="I364" s="1"/>
      <c r="J364" s="1"/>
      <c r="K364" s="1"/>
      <c r="L364" s="1"/>
      <c r="M364" s="1"/>
      <c r="N364" s="1"/>
    </row>
    <row r="365" ht="15.75" customHeight="1">
      <c r="A365" s="1"/>
      <c r="B365" s="1"/>
      <c r="C365" s="1"/>
      <c r="D365" s="1"/>
      <c r="E365" s="1"/>
      <c r="F365" s="1"/>
      <c r="G365" s="1"/>
      <c r="H365" s="1"/>
      <c r="I365" s="1"/>
      <c r="J365" s="1"/>
      <c r="K365" s="1"/>
      <c r="L365" s="1"/>
      <c r="M365" s="1"/>
      <c r="N365" s="1"/>
    </row>
    <row r="366" ht="15.75" customHeight="1">
      <c r="A366" s="1"/>
      <c r="B366" s="1"/>
      <c r="C366" s="1"/>
      <c r="D366" s="1"/>
      <c r="E366" s="1"/>
      <c r="F366" s="1"/>
      <c r="G366" s="1"/>
      <c r="H366" s="1"/>
      <c r="I366" s="1"/>
      <c r="J366" s="1"/>
      <c r="K366" s="1"/>
      <c r="L366" s="1"/>
      <c r="M366" s="1"/>
      <c r="N366" s="1"/>
    </row>
    <row r="367" ht="15.75" customHeight="1">
      <c r="A367" s="1"/>
      <c r="B367" s="1"/>
      <c r="C367" s="1"/>
      <c r="D367" s="1"/>
      <c r="E367" s="1"/>
      <c r="F367" s="1"/>
      <c r="G367" s="1"/>
      <c r="H367" s="1"/>
      <c r="I367" s="1"/>
      <c r="J367" s="1"/>
      <c r="K367" s="1"/>
      <c r="L367" s="1"/>
      <c r="M367" s="1"/>
      <c r="N367" s="1"/>
    </row>
    <row r="368" ht="15.75" customHeight="1">
      <c r="A368" s="1"/>
      <c r="B368" s="1"/>
      <c r="C368" s="1"/>
      <c r="D368" s="1"/>
      <c r="E368" s="1"/>
      <c r="F368" s="1"/>
      <c r="G368" s="1"/>
      <c r="H368" s="1"/>
      <c r="I368" s="1"/>
      <c r="J368" s="1"/>
      <c r="K368" s="1"/>
      <c r="L368" s="1"/>
      <c r="M368" s="1"/>
      <c r="N368" s="1"/>
    </row>
    <row r="369" ht="15.75" customHeight="1">
      <c r="A369" s="1"/>
      <c r="B369" s="1"/>
      <c r="C369" s="1"/>
      <c r="D369" s="1"/>
      <c r="E369" s="1"/>
      <c r="F369" s="1"/>
      <c r="G369" s="1"/>
      <c r="H369" s="1"/>
      <c r="I369" s="1"/>
      <c r="J369" s="1"/>
      <c r="K369" s="1"/>
      <c r="L369" s="1"/>
      <c r="M369" s="1"/>
      <c r="N369" s="1"/>
    </row>
    <row r="370" ht="15.75" customHeight="1">
      <c r="A370" s="1"/>
      <c r="B370" s="1"/>
      <c r="C370" s="1"/>
      <c r="D370" s="1"/>
      <c r="E370" s="1"/>
      <c r="F370" s="1"/>
      <c r="G370" s="1"/>
      <c r="H370" s="1"/>
      <c r="I370" s="1"/>
      <c r="J370" s="1"/>
      <c r="K370" s="1"/>
      <c r="L370" s="1"/>
      <c r="M370" s="1"/>
      <c r="N370" s="1"/>
    </row>
    <row r="371" ht="15.75" customHeight="1">
      <c r="A371" s="1"/>
      <c r="B371" s="1"/>
      <c r="C371" s="1"/>
      <c r="D371" s="1"/>
      <c r="E371" s="1"/>
      <c r="F371" s="1"/>
      <c r="G371" s="1"/>
      <c r="H371" s="1"/>
      <c r="I371" s="1"/>
      <c r="J371" s="1"/>
      <c r="K371" s="1"/>
      <c r="L371" s="1"/>
      <c r="M371" s="1"/>
      <c r="N371" s="1"/>
    </row>
    <row r="372" ht="15.75" customHeight="1">
      <c r="A372" s="1"/>
      <c r="B372" s="1"/>
      <c r="C372" s="1"/>
      <c r="D372" s="1"/>
      <c r="E372" s="1"/>
      <c r="F372" s="1"/>
      <c r="G372" s="1"/>
      <c r="H372" s="1"/>
      <c r="I372" s="1"/>
      <c r="J372" s="1"/>
      <c r="K372" s="1"/>
      <c r="L372" s="1"/>
      <c r="M372" s="1"/>
      <c r="N372" s="1"/>
    </row>
    <row r="373" ht="15.75" customHeight="1">
      <c r="A373" s="1"/>
      <c r="B373" s="1"/>
      <c r="C373" s="1"/>
      <c r="D373" s="1"/>
      <c r="E373" s="1"/>
      <c r="F373" s="1"/>
      <c r="G373" s="1"/>
      <c r="H373" s="1"/>
      <c r="I373" s="1"/>
      <c r="J373" s="1"/>
      <c r="K373" s="1"/>
      <c r="L373" s="1"/>
      <c r="M373" s="1"/>
      <c r="N373" s="1"/>
    </row>
    <row r="374" ht="15.75" customHeight="1">
      <c r="A374" s="1"/>
      <c r="B374" s="1"/>
      <c r="C374" s="1"/>
      <c r="D374" s="1"/>
      <c r="E374" s="1"/>
      <c r="F374" s="1"/>
      <c r="G374" s="1"/>
      <c r="H374" s="1"/>
      <c r="I374" s="1"/>
      <c r="J374" s="1"/>
      <c r="K374" s="1"/>
      <c r="L374" s="1"/>
      <c r="M374" s="1"/>
      <c r="N374" s="1"/>
    </row>
    <row r="375" ht="15.75" customHeight="1">
      <c r="A375" s="1"/>
      <c r="B375" s="1"/>
      <c r="C375" s="1"/>
      <c r="D375" s="1"/>
      <c r="E375" s="1"/>
      <c r="F375" s="1"/>
      <c r="G375" s="1"/>
      <c r="H375" s="1"/>
      <c r="I375" s="1"/>
      <c r="J375" s="1"/>
      <c r="K375" s="1"/>
      <c r="L375" s="1"/>
      <c r="M375" s="1"/>
      <c r="N375" s="1"/>
    </row>
    <row r="376" ht="15.75" customHeight="1">
      <c r="A376" s="1"/>
      <c r="B376" s="1"/>
      <c r="C376" s="1"/>
      <c r="D376" s="1"/>
      <c r="E376" s="1"/>
      <c r="F376" s="1"/>
      <c r="G376" s="1"/>
      <c r="H376" s="1"/>
      <c r="I376" s="1"/>
      <c r="J376" s="1"/>
      <c r="K376" s="1"/>
      <c r="L376" s="1"/>
      <c r="M376" s="1"/>
      <c r="N376" s="1"/>
    </row>
    <row r="377" ht="15.75" customHeight="1">
      <c r="A377" s="1"/>
      <c r="B377" s="1"/>
      <c r="C377" s="1"/>
      <c r="D377" s="1"/>
      <c r="E377" s="1"/>
      <c r="F377" s="1"/>
      <c r="G377" s="1"/>
      <c r="H377" s="1"/>
      <c r="I377" s="1"/>
      <c r="J377" s="1"/>
      <c r="K377" s="1"/>
      <c r="L377" s="1"/>
      <c r="M377" s="1"/>
      <c r="N377" s="1"/>
    </row>
    <row r="378" ht="15.75" customHeight="1">
      <c r="A378" s="1"/>
      <c r="B378" s="1"/>
      <c r="C378" s="1"/>
      <c r="D378" s="1"/>
      <c r="E378" s="1"/>
      <c r="F378" s="1"/>
      <c r="G378" s="1"/>
      <c r="H378" s="1"/>
      <c r="I378" s="1"/>
      <c r="J378" s="1"/>
      <c r="K378" s="1"/>
      <c r="L378" s="1"/>
      <c r="M378" s="1"/>
      <c r="N378" s="1"/>
    </row>
    <row r="379" ht="15.75" customHeight="1">
      <c r="A379" s="1"/>
      <c r="B379" s="1"/>
      <c r="C379" s="1"/>
      <c r="D379" s="1"/>
      <c r="E379" s="1"/>
      <c r="F379" s="1"/>
      <c r="G379" s="1"/>
      <c r="H379" s="1"/>
      <c r="I379" s="1"/>
      <c r="J379" s="1"/>
      <c r="K379" s="1"/>
      <c r="L379" s="1"/>
      <c r="M379" s="1"/>
      <c r="N379" s="1"/>
    </row>
    <row r="380" ht="15.75" customHeight="1">
      <c r="A380" s="1"/>
      <c r="B380" s="1"/>
      <c r="C380" s="1"/>
      <c r="D380" s="1"/>
      <c r="E380" s="1"/>
      <c r="F380" s="1"/>
      <c r="G380" s="1"/>
      <c r="H380" s="1"/>
      <c r="I380" s="1"/>
      <c r="J380" s="1"/>
      <c r="K380" s="1"/>
      <c r="L380" s="1"/>
      <c r="M380" s="1"/>
      <c r="N380" s="1"/>
    </row>
    <row r="381" ht="15.75" customHeight="1">
      <c r="A381" s="1"/>
      <c r="B381" s="1"/>
      <c r="C381" s="1"/>
      <c r="D381" s="1"/>
      <c r="E381" s="1"/>
      <c r="F381" s="1"/>
      <c r="G381" s="1"/>
      <c r="H381" s="1"/>
      <c r="I381" s="1"/>
      <c r="J381" s="1"/>
      <c r="K381" s="1"/>
      <c r="L381" s="1"/>
      <c r="M381" s="1"/>
      <c r="N381" s="1"/>
    </row>
    <row r="382" ht="15.75" customHeight="1">
      <c r="A382" s="1"/>
      <c r="B382" s="1"/>
      <c r="C382" s="1"/>
      <c r="D382" s="1"/>
      <c r="E382" s="1"/>
      <c r="F382" s="1"/>
      <c r="G382" s="1"/>
      <c r="H382" s="1"/>
      <c r="I382" s="1"/>
      <c r="J382" s="1"/>
      <c r="K382" s="1"/>
      <c r="L382" s="1"/>
      <c r="M382" s="1"/>
      <c r="N382" s="1"/>
    </row>
    <row r="383" ht="15.75" customHeight="1">
      <c r="A383" s="1"/>
      <c r="B383" s="1"/>
      <c r="C383" s="1"/>
      <c r="D383" s="1"/>
      <c r="E383" s="1"/>
      <c r="F383" s="1"/>
      <c r="G383" s="1"/>
      <c r="H383" s="1"/>
      <c r="I383" s="1"/>
      <c r="J383" s="1"/>
      <c r="K383" s="1"/>
      <c r="L383" s="1"/>
      <c r="M383" s="1"/>
      <c r="N383" s="1"/>
    </row>
    <row r="384" ht="15.75" customHeight="1">
      <c r="A384" s="1"/>
      <c r="B384" s="1"/>
      <c r="C384" s="1"/>
      <c r="D384" s="1"/>
      <c r="E384" s="1"/>
      <c r="F384" s="1"/>
      <c r="G384" s="1"/>
      <c r="H384" s="1"/>
      <c r="I384" s="1"/>
      <c r="J384" s="1"/>
      <c r="K384" s="1"/>
      <c r="L384" s="1"/>
      <c r="M384" s="1"/>
      <c r="N384" s="1"/>
    </row>
    <row r="385" ht="15.75" customHeight="1">
      <c r="A385" s="1"/>
      <c r="B385" s="1"/>
      <c r="C385" s="1"/>
      <c r="D385" s="1"/>
      <c r="E385" s="1"/>
      <c r="F385" s="1"/>
      <c r="G385" s="1"/>
      <c r="H385" s="1"/>
      <c r="I385" s="1"/>
      <c r="J385" s="1"/>
      <c r="K385" s="1"/>
      <c r="L385" s="1"/>
      <c r="M385" s="1"/>
      <c r="N385" s="1"/>
    </row>
    <row r="386" ht="15.75" customHeight="1">
      <c r="A386" s="1"/>
      <c r="B386" s="1"/>
      <c r="C386" s="1"/>
      <c r="D386" s="1"/>
      <c r="E386" s="1"/>
      <c r="F386" s="1"/>
      <c r="G386" s="1"/>
      <c r="H386" s="1"/>
      <c r="I386" s="1"/>
      <c r="J386" s="1"/>
      <c r="K386" s="1"/>
      <c r="L386" s="1"/>
      <c r="M386" s="1"/>
      <c r="N386" s="1"/>
    </row>
    <row r="387" ht="15.75" customHeight="1">
      <c r="A387" s="1"/>
      <c r="B387" s="1"/>
      <c r="C387" s="1"/>
      <c r="D387" s="1"/>
      <c r="E387" s="1"/>
      <c r="F387" s="1"/>
      <c r="G387" s="1"/>
      <c r="H387" s="1"/>
      <c r="I387" s="1"/>
      <c r="J387" s="1"/>
      <c r="K387" s="1"/>
      <c r="L387" s="1"/>
      <c r="M387" s="1"/>
      <c r="N387" s="1"/>
    </row>
    <row r="388" ht="15.75" customHeight="1">
      <c r="A388" s="1"/>
      <c r="B388" s="1"/>
      <c r="C388" s="1"/>
      <c r="D388" s="1"/>
      <c r="E388" s="1"/>
      <c r="F388" s="1"/>
      <c r="G388" s="1"/>
      <c r="H388" s="1"/>
      <c r="I388" s="1"/>
      <c r="J388" s="1"/>
      <c r="K388" s="1"/>
      <c r="L388" s="1"/>
      <c r="M388" s="1"/>
      <c r="N388" s="1"/>
    </row>
    <row r="389" ht="15.75" customHeight="1">
      <c r="A389" s="1"/>
      <c r="B389" s="1"/>
      <c r="C389" s="1"/>
      <c r="D389" s="1"/>
      <c r="E389" s="1"/>
      <c r="F389" s="1"/>
      <c r="G389" s="1"/>
      <c r="H389" s="1"/>
      <c r="I389" s="1"/>
      <c r="J389" s="1"/>
      <c r="K389" s="1"/>
      <c r="L389" s="1"/>
      <c r="M389" s="1"/>
      <c r="N389" s="1"/>
    </row>
    <row r="390" ht="15.75" customHeight="1">
      <c r="A390" s="1"/>
      <c r="B390" s="1"/>
      <c r="C390" s="1"/>
      <c r="D390" s="1"/>
      <c r="E390" s="1"/>
      <c r="F390" s="1"/>
      <c r="G390" s="1"/>
      <c r="H390" s="1"/>
      <c r="I390" s="1"/>
      <c r="J390" s="1"/>
      <c r="K390" s="1"/>
      <c r="L390" s="1"/>
      <c r="M390" s="1"/>
      <c r="N390" s="1"/>
    </row>
    <row r="391" ht="15.75" customHeight="1">
      <c r="A391" s="1"/>
      <c r="B391" s="1"/>
      <c r="C391" s="1"/>
      <c r="D391" s="1"/>
      <c r="E391" s="1"/>
      <c r="F391" s="1"/>
      <c r="G391" s="1"/>
      <c r="H391" s="1"/>
      <c r="I391" s="1"/>
      <c r="J391" s="1"/>
      <c r="K391" s="1"/>
      <c r="L391" s="1"/>
      <c r="M391" s="1"/>
      <c r="N391" s="1"/>
    </row>
    <row r="392" ht="15.75" customHeight="1">
      <c r="A392" s="1"/>
      <c r="B392" s="1"/>
      <c r="C392" s="1"/>
      <c r="D392" s="1"/>
      <c r="E392" s="1"/>
      <c r="F392" s="1"/>
      <c r="G392" s="1"/>
      <c r="H392" s="1"/>
      <c r="I392" s="1"/>
      <c r="J392" s="1"/>
      <c r="K392" s="1"/>
      <c r="L392" s="1"/>
      <c r="M392" s="1"/>
      <c r="N392" s="1"/>
    </row>
    <row r="393" ht="15.75" customHeight="1">
      <c r="A393" s="1"/>
      <c r="B393" s="1"/>
      <c r="C393" s="1"/>
      <c r="D393" s="1"/>
      <c r="E393" s="1"/>
      <c r="F393" s="1"/>
      <c r="G393" s="1"/>
      <c r="H393" s="1"/>
      <c r="I393" s="1"/>
      <c r="J393" s="1"/>
      <c r="K393" s="1"/>
      <c r="L393" s="1"/>
      <c r="M393" s="1"/>
      <c r="N393" s="1"/>
    </row>
    <row r="394" ht="15.75" customHeight="1">
      <c r="A394" s="1"/>
      <c r="B394" s="1"/>
      <c r="C394" s="1"/>
      <c r="D394" s="1"/>
      <c r="E394" s="1"/>
      <c r="F394" s="1"/>
      <c r="G394" s="1"/>
      <c r="H394" s="1"/>
      <c r="I394" s="1"/>
      <c r="J394" s="1"/>
      <c r="K394" s="1"/>
      <c r="L394" s="1"/>
      <c r="M394" s="1"/>
      <c r="N394" s="1"/>
    </row>
    <row r="395" ht="15.75" customHeight="1">
      <c r="A395" s="1"/>
      <c r="B395" s="1"/>
      <c r="C395" s="1"/>
      <c r="D395" s="1"/>
      <c r="E395" s="1"/>
      <c r="F395" s="1"/>
      <c r="G395" s="1"/>
      <c r="H395" s="1"/>
      <c r="I395" s="1"/>
      <c r="J395" s="1"/>
      <c r="K395" s="1"/>
      <c r="L395" s="1"/>
      <c r="M395" s="1"/>
      <c r="N395" s="1"/>
    </row>
    <row r="396" ht="15.75" customHeight="1">
      <c r="A396" s="1"/>
      <c r="B396" s="1"/>
      <c r="C396" s="1"/>
      <c r="D396" s="1"/>
      <c r="E396" s="1"/>
      <c r="F396" s="1"/>
      <c r="G396" s="1"/>
      <c r="H396" s="1"/>
      <c r="I396" s="1"/>
      <c r="J396" s="1"/>
      <c r="K396" s="1"/>
      <c r="L396" s="1"/>
      <c r="M396" s="1"/>
      <c r="N396" s="1"/>
    </row>
    <row r="397" ht="15.75" customHeight="1">
      <c r="A397" s="1"/>
      <c r="B397" s="1"/>
      <c r="C397" s="1"/>
      <c r="D397" s="1"/>
      <c r="E397" s="1"/>
      <c r="F397" s="1"/>
      <c r="G397" s="1"/>
      <c r="H397" s="1"/>
      <c r="I397" s="1"/>
      <c r="J397" s="1"/>
      <c r="K397" s="1"/>
      <c r="L397" s="1"/>
      <c r="M397" s="1"/>
      <c r="N397" s="1"/>
    </row>
    <row r="398" ht="15.75" customHeight="1">
      <c r="A398" s="1"/>
      <c r="B398" s="1"/>
      <c r="C398" s="1"/>
      <c r="D398" s="1"/>
      <c r="E398" s="1"/>
      <c r="F398" s="1"/>
      <c r="G398" s="1"/>
      <c r="H398" s="1"/>
      <c r="I398" s="1"/>
      <c r="J398" s="1"/>
      <c r="K398" s="1"/>
      <c r="L398" s="1"/>
      <c r="M398" s="1"/>
      <c r="N398" s="1"/>
    </row>
    <row r="399" ht="15.75" customHeight="1">
      <c r="A399" s="1"/>
      <c r="B399" s="1"/>
      <c r="C399" s="1"/>
      <c r="D399" s="1"/>
      <c r="E399" s="1"/>
      <c r="F399" s="1"/>
      <c r="G399" s="1"/>
      <c r="H399" s="1"/>
      <c r="I399" s="1"/>
      <c r="J399" s="1"/>
      <c r="K399" s="1"/>
      <c r="L399" s="1"/>
      <c r="M399" s="1"/>
      <c r="N399" s="1"/>
    </row>
    <row r="400" ht="15.75" customHeight="1">
      <c r="A400" s="1"/>
      <c r="B400" s="1"/>
      <c r="C400" s="1"/>
      <c r="D400" s="1"/>
      <c r="E400" s="1"/>
      <c r="F400" s="1"/>
      <c r="G400" s="1"/>
      <c r="H400" s="1"/>
      <c r="I400" s="1"/>
      <c r="J400" s="1"/>
      <c r="K400" s="1"/>
      <c r="L400" s="1"/>
      <c r="M400" s="1"/>
      <c r="N400" s="1"/>
    </row>
    <row r="401" ht="15.75" customHeight="1">
      <c r="A401" s="1"/>
      <c r="B401" s="1"/>
      <c r="C401" s="1"/>
      <c r="D401" s="1"/>
      <c r="E401" s="1"/>
      <c r="F401" s="1"/>
      <c r="G401" s="1"/>
      <c r="H401" s="1"/>
      <c r="I401" s="1"/>
      <c r="J401" s="1"/>
      <c r="K401" s="1"/>
      <c r="L401" s="1"/>
      <c r="M401" s="1"/>
      <c r="N401" s="1"/>
    </row>
    <row r="402" ht="15.75" customHeight="1">
      <c r="A402" s="1"/>
      <c r="B402" s="1"/>
      <c r="C402" s="1"/>
      <c r="D402" s="1"/>
      <c r="E402" s="1"/>
      <c r="F402" s="1"/>
      <c r="G402" s="1"/>
      <c r="H402" s="1"/>
      <c r="I402" s="1"/>
      <c r="J402" s="1"/>
      <c r="K402" s="1"/>
      <c r="L402" s="1"/>
      <c r="M402" s="1"/>
      <c r="N402" s="1"/>
    </row>
    <row r="403" ht="15.75" customHeight="1">
      <c r="A403" s="1"/>
      <c r="B403" s="1"/>
      <c r="C403" s="1"/>
      <c r="D403" s="1"/>
      <c r="E403" s="1"/>
      <c r="F403" s="1"/>
      <c r="G403" s="1"/>
      <c r="H403" s="1"/>
      <c r="I403" s="1"/>
      <c r="J403" s="1"/>
      <c r="K403" s="1"/>
      <c r="L403" s="1"/>
      <c r="M403" s="1"/>
      <c r="N403" s="1"/>
    </row>
    <row r="404" ht="15.75" customHeight="1">
      <c r="A404" s="1"/>
      <c r="B404" s="1"/>
      <c r="C404" s="1"/>
      <c r="D404" s="1"/>
      <c r="E404" s="1"/>
      <c r="F404" s="1"/>
      <c r="G404" s="1"/>
      <c r="H404" s="1"/>
      <c r="I404" s="1"/>
      <c r="J404" s="1"/>
      <c r="K404" s="1"/>
      <c r="L404" s="1"/>
      <c r="M404" s="1"/>
      <c r="N404" s="1"/>
    </row>
    <row r="405" ht="15.75" customHeight="1">
      <c r="A405" s="1"/>
      <c r="B405" s="1"/>
      <c r="C405" s="1"/>
      <c r="D405" s="1"/>
      <c r="E405" s="1"/>
      <c r="F405" s="1"/>
      <c r="G405" s="1"/>
      <c r="H405" s="1"/>
      <c r="I405" s="1"/>
      <c r="J405" s="1"/>
      <c r="K405" s="1"/>
      <c r="L405" s="1"/>
      <c r="M405" s="1"/>
      <c r="N405" s="1"/>
    </row>
    <row r="406" ht="15.75" customHeight="1">
      <c r="A406" s="1"/>
      <c r="B406" s="1"/>
      <c r="C406" s="1"/>
      <c r="D406" s="1"/>
      <c r="E406" s="1"/>
      <c r="F406" s="1"/>
      <c r="G406" s="1"/>
      <c r="H406" s="1"/>
      <c r="I406" s="1"/>
      <c r="J406" s="1"/>
      <c r="K406" s="1"/>
      <c r="L406" s="1"/>
      <c r="M406" s="1"/>
      <c r="N406" s="1"/>
    </row>
    <row r="407" ht="15.75" customHeight="1">
      <c r="A407" s="1"/>
      <c r="B407" s="1"/>
      <c r="C407" s="1"/>
      <c r="D407" s="1"/>
      <c r="E407" s="1"/>
      <c r="F407" s="1"/>
      <c r="G407" s="1"/>
      <c r="H407" s="1"/>
      <c r="I407" s="1"/>
      <c r="J407" s="1"/>
      <c r="K407" s="1"/>
      <c r="L407" s="1"/>
      <c r="M407" s="1"/>
      <c r="N407" s="1"/>
    </row>
    <row r="408" ht="15.75" customHeight="1">
      <c r="A408" s="1"/>
      <c r="B408" s="1"/>
      <c r="C408" s="1"/>
      <c r="D408" s="1"/>
      <c r="E408" s="1"/>
      <c r="F408" s="1"/>
      <c r="G408" s="1"/>
      <c r="H408" s="1"/>
      <c r="I408" s="1"/>
      <c r="J408" s="1"/>
      <c r="K408" s="1"/>
      <c r="L408" s="1"/>
      <c r="M408" s="1"/>
      <c r="N408" s="1"/>
    </row>
    <row r="409" ht="15.75" customHeight="1">
      <c r="A409" s="1"/>
      <c r="B409" s="1"/>
      <c r="C409" s="1"/>
      <c r="D409" s="1"/>
      <c r="E409" s="1"/>
      <c r="F409" s="1"/>
      <c r="G409" s="1"/>
      <c r="H409" s="1"/>
      <c r="I409" s="1"/>
      <c r="J409" s="1"/>
      <c r="K409" s="1"/>
      <c r="L409" s="1"/>
      <c r="M409" s="1"/>
      <c r="N409" s="1"/>
    </row>
    <row r="410" ht="15.75" customHeight="1">
      <c r="A410" s="1"/>
      <c r="B410" s="1"/>
      <c r="C410" s="1"/>
      <c r="D410" s="1"/>
      <c r="E410" s="1"/>
      <c r="F410" s="1"/>
      <c r="G410" s="1"/>
      <c r="H410" s="1"/>
      <c r="I410" s="1"/>
      <c r="J410" s="1"/>
      <c r="K410" s="1"/>
      <c r="L410" s="1"/>
      <c r="M410" s="1"/>
      <c r="N410" s="1"/>
    </row>
    <row r="411" ht="15.75" customHeight="1">
      <c r="A411" s="1"/>
      <c r="B411" s="1"/>
      <c r="C411" s="1"/>
      <c r="D411" s="1"/>
      <c r="E411" s="1"/>
      <c r="F411" s="1"/>
      <c r="G411" s="1"/>
      <c r="H411" s="1"/>
      <c r="I411" s="1"/>
      <c r="J411" s="1"/>
      <c r="K411" s="1"/>
      <c r="L411" s="1"/>
      <c r="M411" s="1"/>
      <c r="N411" s="1"/>
    </row>
    <row r="412" ht="15.75" customHeight="1">
      <c r="A412" s="1"/>
      <c r="B412" s="1"/>
      <c r="C412" s="1"/>
      <c r="D412" s="1"/>
      <c r="E412" s="1"/>
      <c r="F412" s="1"/>
      <c r="G412" s="1"/>
      <c r="H412" s="1"/>
      <c r="I412" s="1"/>
      <c r="J412" s="1"/>
      <c r="K412" s="1"/>
      <c r="L412" s="1"/>
      <c r="M412" s="1"/>
      <c r="N412" s="1"/>
    </row>
    <row r="413" ht="15.75" customHeight="1">
      <c r="A413" s="1"/>
      <c r="B413" s="1"/>
      <c r="C413" s="1"/>
      <c r="D413" s="1"/>
      <c r="E413" s="1"/>
      <c r="F413" s="1"/>
      <c r="G413" s="1"/>
      <c r="H413" s="1"/>
      <c r="I413" s="1"/>
      <c r="J413" s="1"/>
      <c r="K413" s="1"/>
      <c r="L413" s="1"/>
      <c r="M413" s="1"/>
      <c r="N413" s="1"/>
    </row>
    <row r="414" ht="15.75" customHeight="1">
      <c r="A414" s="1"/>
      <c r="B414" s="1"/>
      <c r="C414" s="1"/>
      <c r="D414" s="1"/>
      <c r="E414" s="1"/>
      <c r="F414" s="1"/>
      <c r="G414" s="1"/>
      <c r="H414" s="1"/>
      <c r="I414" s="1"/>
      <c r="J414" s="1"/>
      <c r="K414" s="1"/>
      <c r="L414" s="1"/>
      <c r="M414" s="1"/>
      <c r="N414" s="1"/>
    </row>
    <row r="415" ht="15.75" customHeight="1">
      <c r="A415" s="1"/>
      <c r="B415" s="1"/>
      <c r="C415" s="1"/>
      <c r="D415" s="1"/>
      <c r="E415" s="1"/>
      <c r="F415" s="1"/>
      <c r="G415" s="1"/>
      <c r="H415" s="1"/>
      <c r="I415" s="1"/>
      <c r="J415" s="1"/>
      <c r="K415" s="1"/>
      <c r="L415" s="1"/>
      <c r="M415" s="1"/>
      <c r="N415" s="1"/>
    </row>
    <row r="416" ht="15.75" customHeight="1">
      <c r="A416" s="1"/>
      <c r="B416" s="1"/>
      <c r="C416" s="1"/>
      <c r="D416" s="1"/>
      <c r="E416" s="1"/>
      <c r="F416" s="1"/>
      <c r="G416" s="1"/>
      <c r="H416" s="1"/>
      <c r="I416" s="1"/>
      <c r="J416" s="1"/>
      <c r="K416" s="1"/>
      <c r="L416" s="1"/>
      <c r="M416" s="1"/>
      <c r="N416" s="1"/>
    </row>
    <row r="417" ht="15.75" customHeight="1">
      <c r="A417" s="1"/>
      <c r="B417" s="1"/>
      <c r="C417" s="1"/>
      <c r="D417" s="1"/>
      <c r="E417" s="1"/>
      <c r="F417" s="1"/>
      <c r="G417" s="1"/>
      <c r="H417" s="1"/>
      <c r="I417" s="1"/>
      <c r="J417" s="1"/>
      <c r="K417" s="1"/>
      <c r="L417" s="1"/>
      <c r="M417" s="1"/>
      <c r="N417" s="1"/>
    </row>
    <row r="418" ht="15.75" customHeight="1">
      <c r="A418" s="1"/>
      <c r="B418" s="1"/>
      <c r="C418" s="1"/>
      <c r="D418" s="1"/>
      <c r="E418" s="1"/>
      <c r="F418" s="1"/>
      <c r="G418" s="1"/>
      <c r="H418" s="1"/>
      <c r="I418" s="1"/>
      <c r="J418" s="1"/>
      <c r="K418" s="1"/>
      <c r="L418" s="1"/>
      <c r="M418" s="1"/>
      <c r="N418" s="1"/>
    </row>
    <row r="419" ht="15.75" customHeight="1">
      <c r="A419" s="1"/>
      <c r="B419" s="1"/>
      <c r="C419" s="1"/>
      <c r="D419" s="1"/>
      <c r="E419" s="1"/>
      <c r="F419" s="1"/>
      <c r="G419" s="1"/>
      <c r="H419" s="1"/>
      <c r="I419" s="1"/>
      <c r="J419" s="1"/>
      <c r="K419" s="1"/>
      <c r="L419" s="1"/>
      <c r="M419" s="1"/>
      <c r="N419" s="1"/>
    </row>
    <row r="420" ht="15.75" customHeight="1">
      <c r="A420" s="1"/>
      <c r="B420" s="1"/>
      <c r="C420" s="1"/>
      <c r="D420" s="1"/>
      <c r="E420" s="1"/>
      <c r="F420" s="1"/>
      <c r="G420" s="1"/>
      <c r="H420" s="1"/>
      <c r="I420" s="1"/>
      <c r="J420" s="1"/>
      <c r="K420" s="1"/>
      <c r="L420" s="1"/>
      <c r="M420" s="1"/>
      <c r="N420" s="1"/>
    </row>
    <row r="421" ht="15.75" customHeight="1">
      <c r="A421" s="1"/>
      <c r="B421" s="1"/>
      <c r="C421" s="1"/>
      <c r="D421" s="1"/>
      <c r="E421" s="1"/>
      <c r="F421" s="1"/>
      <c r="G421" s="1"/>
      <c r="H421" s="1"/>
      <c r="I421" s="1"/>
      <c r="J421" s="1"/>
      <c r="K421" s="1"/>
      <c r="L421" s="1"/>
      <c r="M421" s="1"/>
      <c r="N421" s="1"/>
    </row>
    <row r="422" ht="15.75" customHeight="1">
      <c r="A422" s="1"/>
      <c r="B422" s="1"/>
      <c r="C422" s="1"/>
      <c r="D422" s="1"/>
      <c r="E422" s="1"/>
      <c r="F422" s="1"/>
      <c r="G422" s="1"/>
      <c r="H422" s="1"/>
      <c r="I422" s="1"/>
      <c r="J422" s="1"/>
      <c r="K422" s="1"/>
      <c r="L422" s="1"/>
      <c r="M422" s="1"/>
      <c r="N422" s="1"/>
    </row>
    <row r="423" ht="15.75" customHeight="1">
      <c r="A423" s="1"/>
      <c r="B423" s="1"/>
      <c r="C423" s="1"/>
      <c r="D423" s="1"/>
      <c r="E423" s="1"/>
      <c r="F423" s="1"/>
      <c r="G423" s="1"/>
      <c r="H423" s="1"/>
      <c r="I423" s="1"/>
      <c r="J423" s="1"/>
      <c r="K423" s="1"/>
      <c r="L423" s="1"/>
      <c r="M423" s="1"/>
      <c r="N423" s="1"/>
    </row>
    <row r="424" ht="15.75" customHeight="1">
      <c r="A424" s="1"/>
      <c r="B424" s="1"/>
      <c r="C424" s="1"/>
      <c r="D424" s="1"/>
      <c r="E424" s="1"/>
      <c r="F424" s="1"/>
      <c r="G424" s="1"/>
      <c r="H424" s="1"/>
      <c r="I424" s="1"/>
      <c r="J424" s="1"/>
      <c r="K424" s="1"/>
      <c r="L424" s="1"/>
      <c r="M424" s="1"/>
      <c r="N424" s="1"/>
    </row>
    <row r="425" ht="15.75" customHeight="1">
      <c r="A425" s="1"/>
      <c r="B425" s="1"/>
      <c r="C425" s="1"/>
      <c r="D425" s="1"/>
      <c r="E425" s="1"/>
      <c r="F425" s="1"/>
      <c r="G425" s="1"/>
      <c r="H425" s="1"/>
      <c r="I425" s="1"/>
      <c r="J425" s="1"/>
      <c r="K425" s="1"/>
      <c r="L425" s="1"/>
      <c r="M425" s="1"/>
      <c r="N425" s="1"/>
    </row>
    <row r="426" ht="15.75" customHeight="1">
      <c r="A426" s="1"/>
      <c r="B426" s="1"/>
      <c r="C426" s="1"/>
      <c r="D426" s="1"/>
      <c r="E426" s="1"/>
      <c r="F426" s="1"/>
      <c r="G426" s="1"/>
      <c r="H426" s="1"/>
      <c r="I426" s="1"/>
      <c r="J426" s="1"/>
      <c r="K426" s="1"/>
      <c r="L426" s="1"/>
      <c r="M426" s="1"/>
      <c r="N426" s="1"/>
    </row>
    <row r="427" ht="15.75" customHeight="1">
      <c r="A427" s="1"/>
      <c r="B427" s="1"/>
      <c r="C427" s="1"/>
      <c r="D427" s="1"/>
      <c r="E427" s="1"/>
      <c r="F427" s="1"/>
      <c r="G427" s="1"/>
      <c r="H427" s="1"/>
      <c r="I427" s="1"/>
      <c r="J427" s="1"/>
      <c r="K427" s="1"/>
      <c r="L427" s="1"/>
      <c r="M427" s="1"/>
      <c r="N427" s="1"/>
    </row>
    <row r="428" ht="15.75" customHeight="1">
      <c r="A428" s="1"/>
      <c r="B428" s="1"/>
      <c r="C428" s="1"/>
      <c r="D428" s="1"/>
      <c r="E428" s="1"/>
      <c r="F428" s="1"/>
      <c r="G428" s="1"/>
      <c r="H428" s="1"/>
      <c r="I428" s="1"/>
      <c r="J428" s="1"/>
      <c r="K428" s="1"/>
      <c r="L428" s="1"/>
      <c r="M428" s="1"/>
      <c r="N428" s="1"/>
    </row>
    <row r="429" ht="15.75" customHeight="1">
      <c r="A429" s="1"/>
      <c r="B429" s="1"/>
      <c r="C429" s="1"/>
      <c r="D429" s="1"/>
      <c r="E429" s="1"/>
      <c r="F429" s="1"/>
      <c r="G429" s="1"/>
      <c r="H429" s="1"/>
      <c r="I429" s="1"/>
      <c r="J429" s="1"/>
      <c r="K429" s="1"/>
      <c r="L429" s="1"/>
      <c r="M429" s="1"/>
      <c r="N429" s="1"/>
    </row>
    <row r="430" ht="15.75" customHeight="1">
      <c r="A430" s="1"/>
      <c r="B430" s="1"/>
      <c r="C430" s="1"/>
      <c r="D430" s="1"/>
      <c r="E430" s="1"/>
      <c r="F430" s="1"/>
      <c r="G430" s="1"/>
      <c r="H430" s="1"/>
      <c r="I430" s="1"/>
      <c r="J430" s="1"/>
      <c r="K430" s="1"/>
      <c r="L430" s="1"/>
      <c r="M430" s="1"/>
      <c r="N430" s="1"/>
    </row>
    <row r="431" ht="15.75" customHeight="1">
      <c r="A431" s="1"/>
      <c r="B431" s="1"/>
      <c r="C431" s="1"/>
      <c r="D431" s="1"/>
      <c r="E431" s="1"/>
      <c r="F431" s="1"/>
      <c r="G431" s="1"/>
      <c r="H431" s="1"/>
      <c r="I431" s="1"/>
      <c r="J431" s="1"/>
      <c r="K431" s="1"/>
      <c r="L431" s="1"/>
      <c r="M431" s="1"/>
      <c r="N431" s="1"/>
    </row>
    <row r="432" ht="15.75" customHeight="1">
      <c r="A432" s="1"/>
      <c r="B432" s="1"/>
      <c r="C432" s="1"/>
      <c r="D432" s="1"/>
      <c r="E432" s="1"/>
      <c r="F432" s="1"/>
      <c r="G432" s="1"/>
      <c r="H432" s="1"/>
      <c r="I432" s="1"/>
      <c r="J432" s="1"/>
      <c r="K432" s="1"/>
      <c r="L432" s="1"/>
      <c r="M432" s="1"/>
      <c r="N432" s="1"/>
    </row>
    <row r="433" ht="15.75" customHeight="1">
      <c r="A433" s="1"/>
      <c r="B433" s="1"/>
      <c r="C433" s="1"/>
      <c r="D433" s="1"/>
      <c r="E433" s="1"/>
      <c r="F433" s="1"/>
      <c r="G433" s="1"/>
      <c r="H433" s="1"/>
      <c r="I433" s="1"/>
      <c r="J433" s="1"/>
      <c r="K433" s="1"/>
      <c r="L433" s="1"/>
      <c r="M433" s="1"/>
      <c r="N433" s="1"/>
    </row>
    <row r="434" ht="15.75" customHeight="1">
      <c r="A434" s="1"/>
      <c r="B434" s="1"/>
      <c r="C434" s="1"/>
      <c r="D434" s="1"/>
      <c r="E434" s="1"/>
      <c r="F434" s="1"/>
      <c r="G434" s="1"/>
      <c r="H434" s="1"/>
      <c r="I434" s="1"/>
      <c r="J434" s="1"/>
      <c r="K434" s="1"/>
      <c r="L434" s="1"/>
      <c r="M434" s="1"/>
      <c r="N434" s="1"/>
    </row>
    <row r="435" ht="15.75" customHeight="1">
      <c r="A435" s="1"/>
      <c r="B435" s="1"/>
      <c r="C435" s="1"/>
      <c r="D435" s="1"/>
      <c r="E435" s="1"/>
      <c r="F435" s="1"/>
      <c r="G435" s="1"/>
      <c r="H435" s="1"/>
      <c r="I435" s="1"/>
      <c r="J435" s="1"/>
      <c r="K435" s="1"/>
      <c r="L435" s="1"/>
      <c r="M435" s="1"/>
      <c r="N435" s="1"/>
    </row>
    <row r="436" ht="15.75" customHeight="1">
      <c r="A436" s="1"/>
      <c r="B436" s="1"/>
      <c r="C436" s="1"/>
      <c r="D436" s="1"/>
      <c r="E436" s="1"/>
      <c r="F436" s="1"/>
      <c r="G436" s="1"/>
      <c r="H436" s="1"/>
      <c r="I436" s="1"/>
      <c r="J436" s="1"/>
      <c r="K436" s="1"/>
      <c r="L436" s="1"/>
      <c r="M436" s="1"/>
      <c r="N436" s="1"/>
    </row>
    <row r="437" ht="15.75" customHeight="1">
      <c r="A437" s="1"/>
      <c r="B437" s="1"/>
      <c r="C437" s="1"/>
      <c r="D437" s="1"/>
      <c r="E437" s="1"/>
      <c r="F437" s="1"/>
      <c r="G437" s="1"/>
      <c r="H437" s="1"/>
      <c r="I437" s="1"/>
      <c r="J437" s="1"/>
      <c r="K437" s="1"/>
      <c r="L437" s="1"/>
      <c r="M437" s="1"/>
      <c r="N437" s="1"/>
    </row>
    <row r="438" ht="15.75" customHeight="1">
      <c r="A438" s="1"/>
      <c r="B438" s="1"/>
      <c r="C438" s="1"/>
      <c r="D438" s="1"/>
      <c r="E438" s="1"/>
      <c r="F438" s="1"/>
      <c r="G438" s="1"/>
      <c r="H438" s="1"/>
      <c r="I438" s="1"/>
      <c r="J438" s="1"/>
      <c r="K438" s="1"/>
      <c r="L438" s="1"/>
      <c r="M438" s="1"/>
      <c r="N438" s="1"/>
    </row>
    <row r="439" ht="15.75" customHeight="1">
      <c r="A439" s="1"/>
      <c r="B439" s="1"/>
      <c r="C439" s="1"/>
      <c r="D439" s="1"/>
      <c r="E439" s="1"/>
      <c r="F439" s="1"/>
      <c r="G439" s="1"/>
      <c r="H439" s="1"/>
      <c r="I439" s="1"/>
      <c r="J439" s="1"/>
      <c r="K439" s="1"/>
      <c r="L439" s="1"/>
      <c r="M439" s="1"/>
      <c r="N439" s="1"/>
    </row>
    <row r="440" ht="15.75" customHeight="1">
      <c r="A440" s="1"/>
      <c r="B440" s="1"/>
      <c r="C440" s="1"/>
      <c r="D440" s="1"/>
      <c r="E440" s="1"/>
      <c r="F440" s="1"/>
      <c r="G440" s="1"/>
      <c r="H440" s="1"/>
      <c r="I440" s="1"/>
      <c r="J440" s="1"/>
      <c r="K440" s="1"/>
      <c r="L440" s="1"/>
      <c r="M440" s="1"/>
      <c r="N440" s="1"/>
    </row>
    <row r="441" ht="15.75" customHeight="1">
      <c r="A441" s="1"/>
      <c r="B441" s="1"/>
      <c r="C441" s="1"/>
      <c r="D441" s="1"/>
      <c r="E441" s="1"/>
      <c r="F441" s="1"/>
      <c r="G441" s="1"/>
      <c r="H441" s="1"/>
      <c r="I441" s="1"/>
      <c r="J441" s="1"/>
      <c r="K441" s="1"/>
      <c r="L441" s="1"/>
      <c r="M441" s="1"/>
      <c r="N441" s="1"/>
    </row>
    <row r="442" ht="15.75" customHeight="1">
      <c r="A442" s="1"/>
      <c r="B442" s="1"/>
      <c r="C442" s="1"/>
      <c r="D442" s="1"/>
      <c r="E442" s="1"/>
      <c r="F442" s="1"/>
      <c r="G442" s="1"/>
      <c r="H442" s="1"/>
      <c r="I442" s="1"/>
      <c r="J442" s="1"/>
      <c r="K442" s="1"/>
      <c r="L442" s="1"/>
      <c r="M442" s="1"/>
      <c r="N442" s="1"/>
    </row>
    <row r="443" ht="15.75" customHeight="1">
      <c r="A443" s="1"/>
      <c r="B443" s="1"/>
      <c r="C443" s="1"/>
      <c r="D443" s="1"/>
      <c r="E443" s="1"/>
      <c r="F443" s="1"/>
      <c r="G443" s="1"/>
      <c r="H443" s="1"/>
      <c r="I443" s="1"/>
      <c r="J443" s="1"/>
      <c r="K443" s="1"/>
      <c r="L443" s="1"/>
      <c r="M443" s="1"/>
      <c r="N443" s="1"/>
    </row>
    <row r="444" ht="15.75" customHeight="1">
      <c r="A444" s="1"/>
      <c r="B444" s="1"/>
      <c r="C444" s="1"/>
      <c r="D444" s="1"/>
      <c r="E444" s="1"/>
      <c r="F444" s="1"/>
      <c r="G444" s="1"/>
      <c r="H444" s="1"/>
      <c r="I444" s="1"/>
      <c r="J444" s="1"/>
      <c r="K444" s="1"/>
      <c r="L444" s="1"/>
      <c r="M444" s="1"/>
      <c r="N444" s="1"/>
    </row>
    <row r="445" ht="15.75" customHeight="1">
      <c r="A445" s="1"/>
      <c r="B445" s="1"/>
      <c r="C445" s="1"/>
      <c r="D445" s="1"/>
      <c r="E445" s="1"/>
      <c r="F445" s="1"/>
      <c r="G445" s="1"/>
      <c r="H445" s="1"/>
      <c r="I445" s="1"/>
      <c r="J445" s="1"/>
      <c r="K445" s="1"/>
      <c r="L445" s="1"/>
      <c r="M445" s="1"/>
      <c r="N445" s="1"/>
    </row>
    <row r="446" ht="15.75" customHeight="1">
      <c r="A446" s="1"/>
      <c r="B446" s="1"/>
      <c r="C446" s="1"/>
      <c r="D446" s="1"/>
      <c r="E446" s="1"/>
      <c r="F446" s="1"/>
      <c r="G446" s="1"/>
      <c r="H446" s="1"/>
      <c r="I446" s="1"/>
      <c r="J446" s="1"/>
      <c r="K446" s="1"/>
      <c r="L446" s="1"/>
      <c r="M446" s="1"/>
      <c r="N446" s="1"/>
    </row>
    <row r="447" ht="15.75" customHeight="1">
      <c r="A447" s="1"/>
      <c r="B447" s="1"/>
      <c r="C447" s="1"/>
      <c r="D447" s="1"/>
      <c r="E447" s="1"/>
      <c r="F447" s="1"/>
      <c r="G447" s="1"/>
      <c r="H447" s="1"/>
      <c r="I447" s="1"/>
      <c r="J447" s="1"/>
      <c r="K447" s="1"/>
      <c r="L447" s="1"/>
      <c r="M447" s="1"/>
      <c r="N447" s="1"/>
    </row>
    <row r="448" ht="15.75" customHeight="1">
      <c r="A448" s="1"/>
      <c r="B448" s="1"/>
      <c r="C448" s="1"/>
      <c r="D448" s="1"/>
      <c r="E448" s="1"/>
      <c r="F448" s="1"/>
      <c r="G448" s="1"/>
      <c r="H448" s="1"/>
      <c r="I448" s="1"/>
      <c r="J448" s="1"/>
      <c r="K448" s="1"/>
      <c r="L448" s="1"/>
      <c r="M448" s="1"/>
      <c r="N448" s="1"/>
    </row>
    <row r="449" ht="15.75" customHeight="1">
      <c r="A449" s="1"/>
      <c r="B449" s="1"/>
      <c r="C449" s="1"/>
      <c r="D449" s="1"/>
      <c r="E449" s="1"/>
      <c r="F449" s="1"/>
      <c r="G449" s="1"/>
      <c r="H449" s="1"/>
      <c r="I449" s="1"/>
      <c r="J449" s="1"/>
      <c r="K449" s="1"/>
      <c r="L449" s="1"/>
      <c r="M449" s="1"/>
      <c r="N449" s="1"/>
    </row>
    <row r="450" ht="15.75" customHeight="1">
      <c r="A450" s="1"/>
      <c r="B450" s="1"/>
      <c r="C450" s="1"/>
      <c r="D450" s="1"/>
      <c r="E450" s="1"/>
      <c r="F450" s="1"/>
      <c r="G450" s="1"/>
      <c r="H450" s="1"/>
      <c r="I450" s="1"/>
      <c r="J450" s="1"/>
      <c r="K450" s="1"/>
      <c r="L450" s="1"/>
      <c r="M450" s="1"/>
      <c r="N450" s="1"/>
    </row>
    <row r="451" ht="15.75" customHeight="1">
      <c r="A451" s="1"/>
      <c r="B451" s="1"/>
      <c r="C451" s="1"/>
      <c r="D451" s="1"/>
      <c r="E451" s="1"/>
      <c r="F451" s="1"/>
      <c r="G451" s="1"/>
      <c r="H451" s="1"/>
      <c r="I451" s="1"/>
      <c r="J451" s="1"/>
      <c r="K451" s="1"/>
      <c r="L451" s="1"/>
      <c r="M451" s="1"/>
      <c r="N451" s="1"/>
    </row>
    <row r="452" ht="15.75" customHeight="1">
      <c r="A452" s="1"/>
      <c r="B452" s="1"/>
      <c r="C452" s="1"/>
      <c r="D452" s="1"/>
      <c r="E452" s="1"/>
      <c r="F452" s="1"/>
      <c r="G452" s="1"/>
      <c r="H452" s="1"/>
      <c r="I452" s="1"/>
      <c r="J452" s="1"/>
      <c r="K452" s="1"/>
      <c r="L452" s="1"/>
      <c r="M452" s="1"/>
      <c r="N452" s="1"/>
    </row>
    <row r="453" ht="15.75" customHeight="1">
      <c r="A453" s="1"/>
      <c r="B453" s="1"/>
      <c r="C453" s="1"/>
      <c r="D453" s="1"/>
      <c r="E453" s="1"/>
      <c r="F453" s="1"/>
      <c r="G453" s="1"/>
      <c r="H453" s="1"/>
      <c r="I453" s="1"/>
      <c r="J453" s="1"/>
      <c r="K453" s="1"/>
      <c r="L453" s="1"/>
      <c r="M453" s="1"/>
      <c r="N453" s="1"/>
    </row>
    <row r="454" ht="15.75" customHeight="1">
      <c r="A454" s="1"/>
      <c r="B454" s="1"/>
      <c r="C454" s="1"/>
      <c r="D454" s="1"/>
      <c r="E454" s="1"/>
      <c r="F454" s="1"/>
      <c r="G454" s="1"/>
      <c r="H454" s="1"/>
      <c r="I454" s="1"/>
      <c r="J454" s="1"/>
      <c r="K454" s="1"/>
      <c r="L454" s="1"/>
      <c r="M454" s="1"/>
      <c r="N454" s="1"/>
    </row>
    <row r="455" ht="15.75" customHeight="1">
      <c r="A455" s="1"/>
      <c r="B455" s="1"/>
      <c r="C455" s="1"/>
      <c r="D455" s="1"/>
      <c r="E455" s="1"/>
      <c r="F455" s="1"/>
      <c r="G455" s="1"/>
      <c r="H455" s="1"/>
      <c r="I455" s="1"/>
      <c r="J455" s="1"/>
      <c r="K455" s="1"/>
      <c r="L455" s="1"/>
      <c r="M455" s="1"/>
      <c r="N455" s="1"/>
    </row>
    <row r="456" ht="15.75" customHeight="1">
      <c r="A456" s="1"/>
      <c r="B456" s="1"/>
      <c r="C456" s="1"/>
      <c r="D456" s="1"/>
      <c r="E456" s="1"/>
      <c r="F456" s="1"/>
      <c r="G456" s="1"/>
      <c r="H456" s="1"/>
      <c r="I456" s="1"/>
      <c r="J456" s="1"/>
      <c r="K456" s="1"/>
      <c r="L456" s="1"/>
      <c r="M456" s="1"/>
      <c r="N456" s="1"/>
    </row>
    <row r="457" ht="15.75" customHeight="1">
      <c r="A457" s="1"/>
      <c r="B457" s="1"/>
      <c r="C457" s="1"/>
      <c r="D457" s="1"/>
      <c r="E457" s="1"/>
      <c r="F457" s="1"/>
      <c r="G457" s="1"/>
      <c r="H457" s="1"/>
      <c r="I457" s="1"/>
      <c r="J457" s="1"/>
      <c r="K457" s="1"/>
      <c r="L457" s="1"/>
      <c r="M457" s="1"/>
      <c r="N457" s="1"/>
    </row>
    <row r="458" ht="15.75" customHeight="1">
      <c r="A458" s="1"/>
      <c r="B458" s="1"/>
      <c r="C458" s="1"/>
      <c r="D458" s="1"/>
      <c r="E458" s="1"/>
      <c r="F458" s="1"/>
      <c r="G458" s="1"/>
      <c r="H458" s="1"/>
      <c r="I458" s="1"/>
      <c r="J458" s="1"/>
      <c r="K458" s="1"/>
      <c r="L458" s="1"/>
      <c r="M458" s="1"/>
      <c r="N458" s="1"/>
    </row>
    <row r="459" ht="15.75" customHeight="1">
      <c r="A459" s="1"/>
      <c r="B459" s="1"/>
      <c r="C459" s="1"/>
      <c r="D459" s="1"/>
      <c r="E459" s="1"/>
      <c r="F459" s="1"/>
      <c r="G459" s="1"/>
      <c r="H459" s="1"/>
      <c r="I459" s="1"/>
      <c r="J459" s="1"/>
      <c r="K459" s="1"/>
      <c r="L459" s="1"/>
      <c r="M459" s="1"/>
      <c r="N459" s="1"/>
    </row>
    <row r="460" ht="15.75" customHeight="1">
      <c r="A460" s="1"/>
      <c r="B460" s="1"/>
      <c r="C460" s="1"/>
      <c r="D460" s="1"/>
      <c r="E460" s="1"/>
      <c r="F460" s="1"/>
      <c r="G460" s="1"/>
      <c r="H460" s="1"/>
      <c r="I460" s="1"/>
      <c r="J460" s="1"/>
      <c r="K460" s="1"/>
      <c r="L460" s="1"/>
      <c r="M460" s="1"/>
      <c r="N460" s="1"/>
    </row>
    <row r="461" ht="15.75" customHeight="1">
      <c r="A461" s="1"/>
      <c r="B461" s="1"/>
      <c r="C461" s="1"/>
      <c r="D461" s="1"/>
      <c r="E461" s="1"/>
      <c r="F461" s="1"/>
      <c r="G461" s="1"/>
      <c r="H461" s="1"/>
      <c r="I461" s="1"/>
      <c r="J461" s="1"/>
      <c r="K461" s="1"/>
      <c r="L461" s="1"/>
      <c r="M461" s="1"/>
      <c r="N461" s="1"/>
    </row>
    <row r="462" ht="15.75" customHeight="1">
      <c r="A462" s="1"/>
      <c r="B462" s="1"/>
      <c r="C462" s="1"/>
      <c r="D462" s="1"/>
      <c r="E462" s="1"/>
      <c r="F462" s="1"/>
      <c r="G462" s="1"/>
      <c r="H462" s="1"/>
      <c r="I462" s="1"/>
      <c r="J462" s="1"/>
      <c r="K462" s="1"/>
      <c r="L462" s="1"/>
      <c r="M462" s="1"/>
      <c r="N462" s="1"/>
    </row>
    <row r="463" ht="15.75" customHeight="1">
      <c r="A463" s="1"/>
      <c r="B463" s="1"/>
      <c r="C463" s="1"/>
      <c r="D463" s="1"/>
      <c r="E463" s="1"/>
      <c r="F463" s="1"/>
      <c r="G463" s="1"/>
      <c r="H463" s="1"/>
      <c r="I463" s="1"/>
      <c r="J463" s="1"/>
      <c r="K463" s="1"/>
      <c r="L463" s="1"/>
      <c r="M463" s="1"/>
      <c r="N463" s="1"/>
    </row>
    <row r="464" ht="15.75" customHeight="1">
      <c r="A464" s="1"/>
      <c r="B464" s="1"/>
      <c r="C464" s="1"/>
      <c r="D464" s="1"/>
      <c r="E464" s="1"/>
      <c r="F464" s="1"/>
      <c r="G464" s="1"/>
      <c r="H464" s="1"/>
      <c r="I464" s="1"/>
      <c r="J464" s="1"/>
      <c r="K464" s="1"/>
      <c r="L464" s="1"/>
      <c r="M464" s="1"/>
      <c r="N464" s="1"/>
    </row>
    <row r="465" ht="15.75" customHeight="1">
      <c r="A465" s="1"/>
      <c r="B465" s="1"/>
      <c r="C465" s="1"/>
      <c r="D465" s="1"/>
      <c r="E465" s="1"/>
      <c r="F465" s="1"/>
      <c r="G465" s="1"/>
      <c r="H465" s="1"/>
      <c r="I465" s="1"/>
      <c r="J465" s="1"/>
      <c r="K465" s="1"/>
      <c r="L465" s="1"/>
      <c r="M465" s="1"/>
      <c r="N465" s="1"/>
    </row>
    <row r="466" ht="15.75" customHeight="1">
      <c r="A466" s="1"/>
      <c r="B466" s="1"/>
      <c r="C466" s="1"/>
      <c r="D466" s="1"/>
      <c r="E466" s="1"/>
      <c r="F466" s="1"/>
      <c r="G466" s="1"/>
      <c r="H466" s="1"/>
      <c r="I466" s="1"/>
      <c r="J466" s="1"/>
      <c r="K466" s="1"/>
      <c r="L466" s="1"/>
      <c r="M466" s="1"/>
      <c r="N466" s="1"/>
    </row>
    <row r="467" ht="15.75" customHeight="1">
      <c r="A467" s="1"/>
      <c r="B467" s="1"/>
      <c r="C467" s="1"/>
      <c r="D467" s="1"/>
      <c r="E467" s="1"/>
      <c r="F467" s="1"/>
      <c r="G467" s="1"/>
      <c r="H467" s="1"/>
      <c r="I467" s="1"/>
      <c r="J467" s="1"/>
      <c r="K467" s="1"/>
      <c r="L467" s="1"/>
      <c r="M467" s="1"/>
      <c r="N467" s="1"/>
    </row>
    <row r="468" ht="15.75" customHeight="1">
      <c r="A468" s="1"/>
      <c r="B468" s="1"/>
      <c r="C468" s="1"/>
      <c r="D468" s="1"/>
      <c r="E468" s="1"/>
      <c r="F468" s="1"/>
      <c r="G468" s="1"/>
      <c r="H468" s="1"/>
      <c r="I468" s="1"/>
      <c r="J468" s="1"/>
      <c r="K468" s="1"/>
      <c r="L468" s="1"/>
      <c r="M468" s="1"/>
      <c r="N468" s="1"/>
    </row>
    <row r="469" ht="15.75" customHeight="1">
      <c r="A469" s="1"/>
      <c r="B469" s="1"/>
      <c r="C469" s="1"/>
      <c r="D469" s="1"/>
      <c r="E469" s="1"/>
      <c r="F469" s="1"/>
      <c r="G469" s="1"/>
      <c r="H469" s="1"/>
      <c r="I469" s="1"/>
      <c r="J469" s="1"/>
      <c r="K469" s="1"/>
      <c r="L469" s="1"/>
      <c r="M469" s="1"/>
      <c r="N469" s="1"/>
    </row>
    <row r="470" ht="15.75" customHeight="1">
      <c r="A470" s="1"/>
      <c r="B470" s="1"/>
      <c r="C470" s="1"/>
      <c r="D470" s="1"/>
      <c r="E470" s="1"/>
      <c r="F470" s="1"/>
      <c r="G470" s="1"/>
      <c r="H470" s="1"/>
      <c r="I470" s="1"/>
      <c r="J470" s="1"/>
      <c r="K470" s="1"/>
      <c r="L470" s="1"/>
      <c r="M470" s="1"/>
      <c r="N470" s="1"/>
    </row>
    <row r="471" ht="15.75" customHeight="1">
      <c r="A471" s="1"/>
      <c r="B471" s="1"/>
      <c r="C471" s="1"/>
      <c r="D471" s="1"/>
      <c r="E471" s="1"/>
      <c r="F471" s="1"/>
      <c r="G471" s="1"/>
      <c r="H471" s="1"/>
      <c r="I471" s="1"/>
      <c r="J471" s="1"/>
      <c r="K471" s="1"/>
      <c r="L471" s="1"/>
      <c r="M471" s="1"/>
      <c r="N471" s="1"/>
    </row>
    <row r="472" ht="15.75" customHeight="1">
      <c r="A472" s="1"/>
      <c r="B472" s="1"/>
      <c r="C472" s="1"/>
      <c r="D472" s="1"/>
      <c r="E472" s="1"/>
      <c r="F472" s="1"/>
      <c r="G472" s="1"/>
      <c r="H472" s="1"/>
      <c r="I472" s="1"/>
      <c r="J472" s="1"/>
      <c r="K472" s="1"/>
      <c r="L472" s="1"/>
      <c r="M472" s="1"/>
      <c r="N472" s="1"/>
    </row>
    <row r="473" ht="15.75" customHeight="1">
      <c r="A473" s="1"/>
      <c r="B473" s="1"/>
      <c r="C473" s="1"/>
      <c r="D473" s="1"/>
      <c r="E473" s="1"/>
      <c r="F473" s="1"/>
      <c r="G473" s="1"/>
      <c r="H473" s="1"/>
      <c r="I473" s="1"/>
      <c r="J473" s="1"/>
      <c r="K473" s="1"/>
      <c r="L473" s="1"/>
      <c r="M473" s="1"/>
      <c r="N473" s="1"/>
    </row>
    <row r="474" ht="15.75" customHeight="1">
      <c r="A474" s="1"/>
      <c r="B474" s="1"/>
      <c r="C474" s="1"/>
      <c r="D474" s="1"/>
      <c r="E474" s="1"/>
      <c r="F474" s="1"/>
      <c r="G474" s="1"/>
      <c r="H474" s="1"/>
      <c r="I474" s="1"/>
      <c r="J474" s="1"/>
      <c r="K474" s="1"/>
      <c r="L474" s="1"/>
      <c r="M474" s="1"/>
      <c r="N474" s="1"/>
    </row>
    <row r="475" ht="15.75" customHeight="1">
      <c r="A475" s="1"/>
      <c r="B475" s="1"/>
      <c r="C475" s="1"/>
      <c r="D475" s="1"/>
      <c r="E475" s="1"/>
      <c r="F475" s="1"/>
      <c r="G475" s="1"/>
      <c r="H475" s="1"/>
      <c r="I475" s="1"/>
      <c r="J475" s="1"/>
      <c r="K475" s="1"/>
      <c r="L475" s="1"/>
      <c r="M475" s="1"/>
      <c r="N475" s="1"/>
    </row>
    <row r="476" ht="15.75" customHeight="1">
      <c r="A476" s="1"/>
      <c r="B476" s="1"/>
      <c r="C476" s="1"/>
      <c r="D476" s="1"/>
      <c r="E476" s="1"/>
      <c r="F476" s="1"/>
      <c r="G476" s="1"/>
      <c r="H476" s="1"/>
      <c r="I476" s="1"/>
      <c r="J476" s="1"/>
      <c r="K476" s="1"/>
      <c r="L476" s="1"/>
      <c r="M476" s="1"/>
      <c r="N476" s="1"/>
    </row>
    <row r="477" ht="15.75" customHeight="1">
      <c r="A477" s="1"/>
      <c r="B477" s="1"/>
      <c r="C477" s="1"/>
      <c r="D477" s="1"/>
      <c r="E477" s="1"/>
      <c r="F477" s="1"/>
      <c r="G477" s="1"/>
      <c r="H477" s="1"/>
      <c r="I477" s="1"/>
      <c r="J477" s="1"/>
      <c r="K477" s="1"/>
      <c r="L477" s="1"/>
      <c r="M477" s="1"/>
      <c r="N477" s="1"/>
    </row>
    <row r="478" ht="15.75" customHeight="1">
      <c r="A478" s="1"/>
      <c r="B478" s="1"/>
      <c r="C478" s="1"/>
      <c r="D478" s="1"/>
      <c r="E478" s="1"/>
      <c r="F478" s="1"/>
      <c r="G478" s="1"/>
      <c r="H478" s="1"/>
      <c r="I478" s="1"/>
      <c r="J478" s="1"/>
      <c r="K478" s="1"/>
      <c r="L478" s="1"/>
      <c r="M478" s="1"/>
      <c r="N478" s="1"/>
    </row>
    <row r="479" ht="15.75" customHeight="1">
      <c r="A479" s="1"/>
      <c r="B479" s="1"/>
      <c r="C479" s="1"/>
      <c r="D479" s="1"/>
      <c r="E479" s="1"/>
      <c r="F479" s="1"/>
      <c r="G479" s="1"/>
      <c r="H479" s="1"/>
      <c r="I479" s="1"/>
      <c r="J479" s="1"/>
      <c r="K479" s="1"/>
      <c r="L479" s="1"/>
      <c r="M479" s="1"/>
      <c r="N479" s="1"/>
    </row>
    <row r="480" ht="15.75" customHeight="1">
      <c r="A480" s="1"/>
      <c r="B480" s="1"/>
      <c r="C480" s="1"/>
      <c r="D480" s="1"/>
      <c r="E480" s="1"/>
      <c r="F480" s="1"/>
      <c r="G480" s="1"/>
      <c r="H480" s="1"/>
      <c r="I480" s="1"/>
      <c r="J480" s="1"/>
      <c r="K480" s="1"/>
      <c r="L480" s="1"/>
      <c r="M480" s="1"/>
      <c r="N480" s="1"/>
    </row>
    <row r="481" ht="15.75" customHeight="1">
      <c r="A481" s="1"/>
      <c r="B481" s="1"/>
      <c r="C481" s="1"/>
      <c r="D481" s="1"/>
      <c r="E481" s="1"/>
      <c r="F481" s="1"/>
      <c r="G481" s="1"/>
      <c r="H481" s="1"/>
      <c r="I481" s="1"/>
      <c r="J481" s="1"/>
      <c r="K481" s="1"/>
      <c r="L481" s="1"/>
      <c r="M481" s="1"/>
      <c r="N481" s="1"/>
    </row>
    <row r="482" ht="15.75" customHeight="1">
      <c r="A482" s="1"/>
      <c r="B482" s="1"/>
      <c r="C482" s="1"/>
      <c r="D482" s="1"/>
      <c r="E482" s="1"/>
      <c r="F482" s="1"/>
      <c r="G482" s="1"/>
      <c r="H482" s="1"/>
      <c r="I482" s="1"/>
      <c r="J482" s="1"/>
      <c r="K482" s="1"/>
      <c r="L482" s="1"/>
      <c r="M482" s="1"/>
      <c r="N482" s="1"/>
    </row>
    <row r="483" ht="15.75" customHeight="1">
      <c r="A483" s="1"/>
      <c r="B483" s="1"/>
      <c r="C483" s="1"/>
      <c r="D483" s="1"/>
      <c r="E483" s="1"/>
      <c r="F483" s="1"/>
      <c r="G483" s="1"/>
      <c r="H483" s="1"/>
      <c r="I483" s="1"/>
      <c r="J483" s="1"/>
      <c r="K483" s="1"/>
      <c r="L483" s="1"/>
      <c r="M483" s="1"/>
      <c r="N483" s="1"/>
    </row>
    <row r="484" ht="15.75" customHeight="1">
      <c r="A484" s="1"/>
      <c r="B484" s="1"/>
      <c r="C484" s="1"/>
      <c r="D484" s="1"/>
      <c r="E484" s="1"/>
      <c r="F484" s="1"/>
      <c r="G484" s="1"/>
      <c r="H484" s="1"/>
      <c r="I484" s="1"/>
      <c r="J484" s="1"/>
      <c r="K484" s="1"/>
      <c r="L484" s="1"/>
      <c r="M484" s="1"/>
      <c r="N484" s="1"/>
    </row>
    <row r="485" ht="15.75" customHeight="1">
      <c r="A485" s="1"/>
      <c r="B485" s="1"/>
      <c r="C485" s="1"/>
      <c r="D485" s="1"/>
      <c r="E485" s="1"/>
      <c r="F485" s="1"/>
      <c r="G485" s="1"/>
      <c r="H485" s="1"/>
      <c r="I485" s="1"/>
      <c r="J485" s="1"/>
      <c r="K485" s="1"/>
      <c r="L485" s="1"/>
      <c r="M485" s="1"/>
      <c r="N485" s="1"/>
    </row>
    <row r="486" ht="15.75" customHeight="1">
      <c r="A486" s="1"/>
      <c r="B486" s="1"/>
      <c r="C486" s="1"/>
      <c r="D486" s="1"/>
      <c r="E486" s="1"/>
      <c r="F486" s="1"/>
      <c r="G486" s="1"/>
      <c r="H486" s="1"/>
      <c r="I486" s="1"/>
      <c r="J486" s="1"/>
      <c r="K486" s="1"/>
      <c r="L486" s="1"/>
      <c r="M486" s="1"/>
      <c r="N486" s="1"/>
    </row>
    <row r="487" ht="15.75" customHeight="1">
      <c r="A487" s="1"/>
      <c r="B487" s="1"/>
      <c r="C487" s="1"/>
      <c r="D487" s="1"/>
      <c r="E487" s="1"/>
      <c r="F487" s="1"/>
      <c r="G487" s="1"/>
      <c r="H487" s="1"/>
      <c r="I487" s="1"/>
      <c r="J487" s="1"/>
      <c r="K487" s="1"/>
      <c r="L487" s="1"/>
      <c r="M487" s="1"/>
      <c r="N487" s="1"/>
    </row>
    <row r="488" ht="15.75" customHeight="1">
      <c r="A488" s="1"/>
      <c r="B488" s="1"/>
      <c r="C488" s="1"/>
      <c r="D488" s="1"/>
      <c r="E488" s="1"/>
      <c r="F488" s="1"/>
      <c r="G488" s="1"/>
      <c r="H488" s="1"/>
      <c r="I488" s="1"/>
      <c r="J488" s="1"/>
      <c r="K488" s="1"/>
      <c r="L488" s="1"/>
      <c r="M488" s="1"/>
      <c r="N488" s="1"/>
    </row>
    <row r="489" ht="15.75" customHeight="1">
      <c r="A489" s="1"/>
      <c r="B489" s="1"/>
      <c r="C489" s="1"/>
      <c r="D489" s="1"/>
      <c r="E489" s="1"/>
      <c r="F489" s="1"/>
      <c r="G489" s="1"/>
      <c r="H489" s="1"/>
      <c r="I489" s="1"/>
      <c r="J489" s="1"/>
      <c r="K489" s="1"/>
      <c r="L489" s="1"/>
      <c r="M489" s="1"/>
      <c r="N489" s="1"/>
    </row>
    <row r="490" ht="15.75" customHeight="1">
      <c r="A490" s="1"/>
      <c r="B490" s="1"/>
      <c r="C490" s="1"/>
      <c r="D490" s="1"/>
      <c r="E490" s="1"/>
      <c r="F490" s="1"/>
      <c r="G490" s="1"/>
      <c r="H490" s="1"/>
      <c r="I490" s="1"/>
      <c r="J490" s="1"/>
      <c r="K490" s="1"/>
      <c r="L490" s="1"/>
      <c r="M490" s="1"/>
      <c r="N490" s="1"/>
    </row>
    <row r="491" ht="15.75" customHeight="1">
      <c r="A491" s="1"/>
      <c r="B491" s="1"/>
      <c r="C491" s="1"/>
      <c r="D491" s="1"/>
      <c r="E491" s="1"/>
      <c r="F491" s="1"/>
      <c r="G491" s="1"/>
      <c r="H491" s="1"/>
      <c r="I491" s="1"/>
      <c r="J491" s="1"/>
      <c r="K491" s="1"/>
      <c r="L491" s="1"/>
      <c r="M491" s="1"/>
      <c r="N491" s="1"/>
    </row>
    <row r="492" ht="15.75" customHeight="1">
      <c r="A492" s="1"/>
      <c r="B492" s="1"/>
      <c r="C492" s="1"/>
      <c r="D492" s="1"/>
      <c r="E492" s="1"/>
      <c r="F492" s="1"/>
      <c r="G492" s="1"/>
      <c r="H492" s="1"/>
      <c r="I492" s="1"/>
      <c r="J492" s="1"/>
      <c r="K492" s="1"/>
      <c r="L492" s="1"/>
      <c r="M492" s="1"/>
      <c r="N492" s="1"/>
    </row>
    <row r="493" ht="15.75" customHeight="1">
      <c r="A493" s="1"/>
      <c r="B493" s="1"/>
      <c r="C493" s="1"/>
      <c r="D493" s="1"/>
      <c r="E493" s="1"/>
      <c r="F493" s="1"/>
      <c r="G493" s="1"/>
      <c r="H493" s="1"/>
      <c r="I493" s="1"/>
      <c r="J493" s="1"/>
      <c r="K493" s="1"/>
      <c r="L493" s="1"/>
      <c r="M493" s="1"/>
      <c r="N493" s="1"/>
    </row>
    <row r="494" ht="15.75" customHeight="1">
      <c r="A494" s="1"/>
      <c r="B494" s="1"/>
      <c r="C494" s="1"/>
      <c r="D494" s="1"/>
      <c r="E494" s="1"/>
      <c r="F494" s="1"/>
      <c r="G494" s="1"/>
      <c r="H494" s="1"/>
      <c r="I494" s="1"/>
      <c r="J494" s="1"/>
      <c r="K494" s="1"/>
      <c r="L494" s="1"/>
      <c r="M494" s="1"/>
      <c r="N494" s="1"/>
    </row>
    <row r="495" ht="15.75" customHeight="1">
      <c r="A495" s="1"/>
      <c r="B495" s="1"/>
      <c r="C495" s="1"/>
      <c r="D495" s="1"/>
      <c r="E495" s="1"/>
      <c r="F495" s="1"/>
      <c r="G495" s="1"/>
      <c r="H495" s="1"/>
      <c r="I495" s="1"/>
      <c r="J495" s="1"/>
      <c r="K495" s="1"/>
      <c r="L495" s="1"/>
      <c r="M495" s="1"/>
      <c r="N495" s="1"/>
    </row>
    <row r="496" ht="15.75" customHeight="1">
      <c r="A496" s="1"/>
      <c r="B496" s="1"/>
      <c r="C496" s="1"/>
      <c r="D496" s="1"/>
      <c r="E496" s="1"/>
      <c r="F496" s="1"/>
      <c r="G496" s="1"/>
      <c r="H496" s="1"/>
      <c r="I496" s="1"/>
      <c r="J496" s="1"/>
      <c r="K496" s="1"/>
      <c r="L496" s="1"/>
      <c r="M496" s="1"/>
      <c r="N496" s="1"/>
    </row>
    <row r="497" ht="15.75" customHeight="1">
      <c r="A497" s="1"/>
      <c r="B497" s="1"/>
      <c r="C497" s="1"/>
      <c r="D497" s="1"/>
      <c r="E497" s="1"/>
      <c r="F497" s="1"/>
      <c r="G497" s="1"/>
      <c r="H497" s="1"/>
      <c r="I497" s="1"/>
      <c r="J497" s="1"/>
      <c r="K497" s="1"/>
      <c r="L497" s="1"/>
      <c r="M497" s="1"/>
      <c r="N497" s="1"/>
    </row>
    <row r="498" ht="15.75" customHeight="1">
      <c r="A498" s="1"/>
      <c r="B498" s="1"/>
      <c r="C498" s="1"/>
      <c r="D498" s="1"/>
      <c r="E498" s="1"/>
      <c r="F498" s="1"/>
      <c r="G498" s="1"/>
      <c r="H498" s="1"/>
      <c r="I498" s="1"/>
      <c r="J498" s="1"/>
      <c r="K498" s="1"/>
      <c r="L498" s="1"/>
      <c r="M498" s="1"/>
      <c r="N498" s="1"/>
    </row>
    <row r="499" ht="15.75" customHeight="1">
      <c r="A499" s="1"/>
      <c r="B499" s="1"/>
      <c r="C499" s="1"/>
      <c r="D499" s="1"/>
      <c r="E499" s="1"/>
      <c r="F499" s="1"/>
      <c r="G499" s="1"/>
      <c r="H499" s="1"/>
      <c r="I499" s="1"/>
      <c r="J499" s="1"/>
      <c r="K499" s="1"/>
      <c r="L499" s="1"/>
      <c r="M499" s="1"/>
      <c r="N499" s="1"/>
    </row>
    <row r="500" ht="15.75" customHeight="1">
      <c r="A500" s="1"/>
      <c r="B500" s="1"/>
      <c r="C500" s="1"/>
      <c r="D500" s="1"/>
      <c r="E500" s="1"/>
      <c r="F500" s="1"/>
      <c r="G500" s="1"/>
      <c r="H500" s="1"/>
      <c r="I500" s="1"/>
      <c r="J500" s="1"/>
      <c r="K500" s="1"/>
      <c r="L500" s="1"/>
      <c r="M500" s="1"/>
      <c r="N500" s="1"/>
    </row>
    <row r="501" ht="15.75" customHeight="1">
      <c r="A501" s="1"/>
      <c r="B501" s="1"/>
      <c r="C501" s="1"/>
      <c r="D501" s="1"/>
      <c r="E501" s="1"/>
      <c r="F501" s="1"/>
      <c r="G501" s="1"/>
      <c r="H501" s="1"/>
      <c r="I501" s="1"/>
      <c r="J501" s="1"/>
      <c r="K501" s="1"/>
      <c r="L501" s="1"/>
      <c r="M501" s="1"/>
      <c r="N501" s="1"/>
    </row>
    <row r="502" ht="15.75" customHeight="1">
      <c r="A502" s="1"/>
      <c r="B502" s="1"/>
      <c r="C502" s="1"/>
      <c r="D502" s="1"/>
      <c r="E502" s="1"/>
      <c r="F502" s="1"/>
      <c r="G502" s="1"/>
      <c r="H502" s="1"/>
      <c r="I502" s="1"/>
      <c r="J502" s="1"/>
      <c r="K502" s="1"/>
      <c r="L502" s="1"/>
      <c r="M502" s="1"/>
      <c r="N502" s="1"/>
    </row>
    <row r="503" ht="15.75" customHeight="1">
      <c r="A503" s="1"/>
      <c r="B503" s="1"/>
      <c r="C503" s="1"/>
      <c r="D503" s="1"/>
      <c r="E503" s="1"/>
      <c r="F503" s="1"/>
      <c r="G503" s="1"/>
      <c r="H503" s="1"/>
      <c r="I503" s="1"/>
      <c r="J503" s="1"/>
      <c r="K503" s="1"/>
      <c r="L503" s="1"/>
      <c r="M503" s="1"/>
      <c r="N503" s="1"/>
    </row>
    <row r="504" ht="15.75" customHeight="1">
      <c r="A504" s="1"/>
      <c r="B504" s="1"/>
      <c r="C504" s="1"/>
      <c r="D504" s="1"/>
      <c r="E504" s="1"/>
      <c r="F504" s="1"/>
      <c r="G504" s="1"/>
      <c r="H504" s="1"/>
      <c r="I504" s="1"/>
      <c r="J504" s="1"/>
      <c r="K504" s="1"/>
      <c r="L504" s="1"/>
      <c r="M504" s="1"/>
      <c r="N504" s="1"/>
    </row>
    <row r="505" ht="15.75" customHeight="1">
      <c r="A505" s="1"/>
      <c r="B505" s="1"/>
      <c r="C505" s="1"/>
      <c r="D505" s="1"/>
      <c r="E505" s="1"/>
      <c r="F505" s="1"/>
      <c r="G505" s="1"/>
      <c r="H505" s="1"/>
      <c r="I505" s="1"/>
      <c r="J505" s="1"/>
      <c r="K505" s="1"/>
      <c r="L505" s="1"/>
      <c r="M505" s="1"/>
      <c r="N505" s="1"/>
    </row>
    <row r="506" ht="15.75" customHeight="1">
      <c r="A506" s="1"/>
      <c r="B506" s="1"/>
      <c r="C506" s="1"/>
      <c r="D506" s="1"/>
      <c r="E506" s="1"/>
      <c r="F506" s="1"/>
      <c r="G506" s="1"/>
      <c r="H506" s="1"/>
      <c r="I506" s="1"/>
      <c r="J506" s="1"/>
      <c r="K506" s="1"/>
      <c r="L506" s="1"/>
      <c r="M506" s="1"/>
      <c r="N506" s="1"/>
    </row>
    <row r="507" ht="15.75" customHeight="1">
      <c r="A507" s="1"/>
      <c r="B507" s="1"/>
      <c r="C507" s="1"/>
      <c r="D507" s="1"/>
      <c r="E507" s="1"/>
      <c r="F507" s="1"/>
      <c r="G507" s="1"/>
      <c r="H507" s="1"/>
      <c r="I507" s="1"/>
      <c r="J507" s="1"/>
      <c r="K507" s="1"/>
      <c r="L507" s="1"/>
      <c r="M507" s="1"/>
      <c r="N507" s="1"/>
    </row>
    <row r="508" ht="15.75" customHeight="1">
      <c r="A508" s="1"/>
      <c r="B508" s="1"/>
      <c r="C508" s="1"/>
      <c r="D508" s="1"/>
      <c r="E508" s="1"/>
      <c r="F508" s="1"/>
      <c r="G508" s="1"/>
      <c r="H508" s="1"/>
      <c r="I508" s="1"/>
      <c r="J508" s="1"/>
      <c r="K508" s="1"/>
      <c r="L508" s="1"/>
      <c r="M508" s="1"/>
      <c r="N508" s="1"/>
    </row>
    <row r="509" ht="15.75" customHeight="1">
      <c r="A509" s="1"/>
      <c r="B509" s="1"/>
      <c r="C509" s="1"/>
      <c r="D509" s="1"/>
      <c r="E509" s="1"/>
      <c r="F509" s="1"/>
      <c r="G509" s="1"/>
      <c r="H509" s="1"/>
      <c r="I509" s="1"/>
      <c r="J509" s="1"/>
      <c r="K509" s="1"/>
      <c r="L509" s="1"/>
      <c r="M509" s="1"/>
      <c r="N509" s="1"/>
    </row>
    <row r="510" ht="15.75" customHeight="1">
      <c r="A510" s="1"/>
      <c r="B510" s="1"/>
      <c r="C510" s="1"/>
      <c r="D510" s="1"/>
      <c r="E510" s="1"/>
      <c r="F510" s="1"/>
      <c r="G510" s="1"/>
      <c r="H510" s="1"/>
      <c r="I510" s="1"/>
      <c r="J510" s="1"/>
      <c r="K510" s="1"/>
      <c r="L510" s="1"/>
      <c r="M510" s="1"/>
      <c r="N510" s="1"/>
    </row>
    <row r="511" ht="15.75" customHeight="1">
      <c r="A511" s="1"/>
      <c r="B511" s="1"/>
      <c r="C511" s="1"/>
      <c r="D511" s="1"/>
      <c r="E511" s="1"/>
      <c r="F511" s="1"/>
      <c r="G511" s="1"/>
      <c r="H511" s="1"/>
      <c r="I511" s="1"/>
      <c r="J511" s="1"/>
      <c r="K511" s="1"/>
      <c r="L511" s="1"/>
      <c r="M511" s="1"/>
      <c r="N511" s="1"/>
    </row>
    <row r="512" ht="15.75" customHeight="1">
      <c r="A512" s="1"/>
      <c r="B512" s="1"/>
      <c r="C512" s="1"/>
      <c r="D512" s="1"/>
      <c r="E512" s="1"/>
      <c r="F512" s="1"/>
      <c r="G512" s="1"/>
      <c r="H512" s="1"/>
      <c r="I512" s="1"/>
      <c r="J512" s="1"/>
      <c r="K512" s="1"/>
      <c r="L512" s="1"/>
      <c r="M512" s="1"/>
      <c r="N512" s="1"/>
    </row>
    <row r="513" ht="15.75" customHeight="1">
      <c r="A513" s="1"/>
      <c r="B513" s="1"/>
      <c r="C513" s="1"/>
      <c r="D513" s="1"/>
      <c r="E513" s="1"/>
      <c r="F513" s="1"/>
      <c r="G513" s="1"/>
      <c r="H513" s="1"/>
      <c r="I513" s="1"/>
      <c r="J513" s="1"/>
      <c r="K513" s="1"/>
      <c r="L513" s="1"/>
      <c r="M513" s="1"/>
      <c r="N513" s="1"/>
    </row>
    <row r="514" ht="15.75" customHeight="1">
      <c r="A514" s="1"/>
      <c r="B514" s="1"/>
      <c r="C514" s="1"/>
      <c r="D514" s="1"/>
      <c r="E514" s="1"/>
      <c r="F514" s="1"/>
      <c r="G514" s="1"/>
      <c r="H514" s="1"/>
      <c r="I514" s="1"/>
      <c r="J514" s="1"/>
      <c r="K514" s="1"/>
      <c r="L514" s="1"/>
      <c r="M514" s="1"/>
      <c r="N514" s="1"/>
    </row>
    <row r="515" ht="15.75" customHeight="1">
      <c r="A515" s="1"/>
      <c r="B515" s="1"/>
      <c r="C515" s="1"/>
      <c r="D515" s="1"/>
      <c r="E515" s="1"/>
      <c r="F515" s="1"/>
      <c r="G515" s="1"/>
      <c r="H515" s="1"/>
      <c r="I515" s="1"/>
      <c r="J515" s="1"/>
      <c r="K515" s="1"/>
      <c r="L515" s="1"/>
      <c r="M515" s="1"/>
      <c r="N515" s="1"/>
    </row>
    <row r="516" ht="15.75" customHeight="1">
      <c r="A516" s="1"/>
      <c r="B516" s="1"/>
      <c r="C516" s="1"/>
      <c r="D516" s="1"/>
      <c r="E516" s="1"/>
      <c r="F516" s="1"/>
      <c r="G516" s="1"/>
      <c r="H516" s="1"/>
      <c r="I516" s="1"/>
      <c r="J516" s="1"/>
      <c r="K516" s="1"/>
      <c r="L516" s="1"/>
      <c r="M516" s="1"/>
      <c r="N516" s="1"/>
    </row>
    <row r="517" ht="15.75" customHeight="1">
      <c r="A517" s="1"/>
      <c r="B517" s="1"/>
      <c r="C517" s="1"/>
      <c r="D517" s="1"/>
      <c r="E517" s="1"/>
      <c r="F517" s="1"/>
      <c r="G517" s="1"/>
      <c r="H517" s="1"/>
      <c r="I517" s="1"/>
      <c r="J517" s="1"/>
      <c r="K517" s="1"/>
      <c r="L517" s="1"/>
      <c r="M517" s="1"/>
      <c r="N517" s="1"/>
    </row>
    <row r="518" ht="15.75" customHeight="1">
      <c r="A518" s="1"/>
      <c r="B518" s="1"/>
      <c r="C518" s="1"/>
      <c r="D518" s="1"/>
      <c r="E518" s="1"/>
      <c r="F518" s="1"/>
      <c r="G518" s="1"/>
      <c r="H518" s="1"/>
      <c r="I518" s="1"/>
      <c r="J518" s="1"/>
      <c r="K518" s="1"/>
      <c r="L518" s="1"/>
      <c r="M518" s="1"/>
      <c r="N518" s="1"/>
    </row>
    <row r="519" ht="15.75" customHeight="1">
      <c r="A519" s="1"/>
      <c r="B519" s="1"/>
      <c r="C519" s="1"/>
      <c r="D519" s="1"/>
      <c r="E519" s="1"/>
      <c r="F519" s="1"/>
      <c r="G519" s="1"/>
      <c r="H519" s="1"/>
      <c r="I519" s="1"/>
      <c r="J519" s="1"/>
      <c r="K519" s="1"/>
      <c r="L519" s="1"/>
      <c r="M519" s="1"/>
      <c r="N519" s="1"/>
    </row>
    <row r="520" ht="15.75" customHeight="1">
      <c r="A520" s="1"/>
      <c r="B520" s="1"/>
      <c r="C520" s="1"/>
      <c r="D520" s="1"/>
      <c r="E520" s="1"/>
      <c r="F520" s="1"/>
      <c r="G520" s="1"/>
      <c r="H520" s="1"/>
      <c r="I520" s="1"/>
      <c r="J520" s="1"/>
      <c r="K520" s="1"/>
      <c r="L520" s="1"/>
      <c r="M520" s="1"/>
      <c r="N520" s="1"/>
    </row>
    <row r="521" ht="15.75" customHeight="1">
      <c r="A521" s="1"/>
      <c r="B521" s="1"/>
      <c r="C521" s="1"/>
      <c r="D521" s="1"/>
      <c r="E521" s="1"/>
      <c r="F521" s="1"/>
      <c r="G521" s="1"/>
      <c r="H521" s="1"/>
      <c r="I521" s="1"/>
      <c r="J521" s="1"/>
      <c r="K521" s="1"/>
      <c r="L521" s="1"/>
      <c r="M521" s="1"/>
      <c r="N521" s="1"/>
    </row>
    <row r="522" ht="15.75" customHeight="1">
      <c r="A522" s="1"/>
      <c r="B522" s="1"/>
      <c r="C522" s="1"/>
      <c r="D522" s="1"/>
      <c r="E522" s="1"/>
      <c r="F522" s="1"/>
      <c r="G522" s="1"/>
      <c r="H522" s="1"/>
      <c r="I522" s="1"/>
      <c r="J522" s="1"/>
      <c r="K522" s="1"/>
      <c r="L522" s="1"/>
      <c r="M522" s="1"/>
      <c r="N522" s="1"/>
    </row>
    <row r="523" ht="15.75" customHeight="1">
      <c r="A523" s="1"/>
      <c r="B523" s="1"/>
      <c r="C523" s="1"/>
      <c r="D523" s="1"/>
      <c r="E523" s="1"/>
      <c r="F523" s="1"/>
      <c r="G523" s="1"/>
      <c r="H523" s="1"/>
      <c r="I523" s="1"/>
      <c r="J523" s="1"/>
      <c r="K523" s="1"/>
      <c r="L523" s="1"/>
      <c r="M523" s="1"/>
      <c r="N523" s="1"/>
    </row>
    <row r="524" ht="15.75" customHeight="1">
      <c r="A524" s="1"/>
      <c r="B524" s="1"/>
      <c r="C524" s="1"/>
      <c r="D524" s="1"/>
      <c r="E524" s="1"/>
      <c r="F524" s="1"/>
      <c r="G524" s="1"/>
      <c r="H524" s="1"/>
      <c r="I524" s="1"/>
      <c r="J524" s="1"/>
      <c r="K524" s="1"/>
      <c r="L524" s="1"/>
      <c r="M524" s="1"/>
      <c r="N524" s="1"/>
    </row>
    <row r="525" ht="15.75" customHeight="1">
      <c r="A525" s="1"/>
      <c r="B525" s="1"/>
      <c r="C525" s="1"/>
      <c r="D525" s="1"/>
      <c r="E525" s="1"/>
      <c r="F525" s="1"/>
      <c r="G525" s="1"/>
      <c r="H525" s="1"/>
      <c r="I525" s="1"/>
      <c r="J525" s="1"/>
      <c r="K525" s="1"/>
      <c r="L525" s="1"/>
      <c r="M525" s="1"/>
      <c r="N525" s="1"/>
    </row>
    <row r="526" ht="15.75" customHeight="1">
      <c r="A526" s="1"/>
      <c r="B526" s="1"/>
      <c r="C526" s="1"/>
      <c r="D526" s="1"/>
      <c r="E526" s="1"/>
      <c r="F526" s="1"/>
      <c r="G526" s="1"/>
      <c r="H526" s="1"/>
      <c r="I526" s="1"/>
      <c r="J526" s="1"/>
      <c r="K526" s="1"/>
      <c r="L526" s="1"/>
      <c r="M526" s="1"/>
      <c r="N526" s="1"/>
    </row>
    <row r="527" ht="15.75" customHeight="1">
      <c r="A527" s="1"/>
      <c r="B527" s="1"/>
      <c r="C527" s="1"/>
      <c r="D527" s="1"/>
      <c r="E527" s="1"/>
      <c r="F527" s="1"/>
      <c r="G527" s="1"/>
      <c r="H527" s="1"/>
      <c r="I527" s="1"/>
      <c r="J527" s="1"/>
      <c r="K527" s="1"/>
      <c r="L527" s="1"/>
      <c r="M527" s="1"/>
      <c r="N527" s="1"/>
    </row>
    <row r="528" ht="15.75" customHeight="1">
      <c r="A528" s="1"/>
      <c r="B528" s="1"/>
      <c r="C528" s="1"/>
      <c r="D528" s="1"/>
      <c r="E528" s="1"/>
      <c r="F528" s="1"/>
      <c r="G528" s="1"/>
      <c r="H528" s="1"/>
      <c r="I528" s="1"/>
      <c r="J528" s="1"/>
      <c r="K528" s="1"/>
      <c r="L528" s="1"/>
      <c r="M528" s="1"/>
      <c r="N528" s="1"/>
    </row>
    <row r="529" ht="15.75" customHeight="1">
      <c r="A529" s="1"/>
      <c r="B529" s="1"/>
      <c r="C529" s="1"/>
      <c r="D529" s="1"/>
      <c r="E529" s="1"/>
      <c r="F529" s="1"/>
      <c r="G529" s="1"/>
      <c r="H529" s="1"/>
      <c r="I529" s="1"/>
      <c r="J529" s="1"/>
      <c r="K529" s="1"/>
      <c r="L529" s="1"/>
      <c r="M529" s="1"/>
      <c r="N529" s="1"/>
    </row>
    <row r="530" ht="15.75" customHeight="1">
      <c r="A530" s="1"/>
      <c r="B530" s="1"/>
      <c r="C530" s="1"/>
      <c r="D530" s="1"/>
      <c r="E530" s="1"/>
      <c r="F530" s="1"/>
      <c r="G530" s="1"/>
      <c r="H530" s="1"/>
      <c r="I530" s="1"/>
      <c r="J530" s="1"/>
      <c r="K530" s="1"/>
      <c r="L530" s="1"/>
      <c r="M530" s="1"/>
      <c r="N530" s="1"/>
    </row>
    <row r="531" ht="15.75" customHeight="1">
      <c r="A531" s="1"/>
      <c r="B531" s="1"/>
      <c r="C531" s="1"/>
      <c r="D531" s="1"/>
      <c r="E531" s="1"/>
      <c r="F531" s="1"/>
      <c r="G531" s="1"/>
      <c r="H531" s="1"/>
      <c r="I531" s="1"/>
      <c r="J531" s="1"/>
      <c r="K531" s="1"/>
      <c r="L531" s="1"/>
      <c r="M531" s="1"/>
      <c r="N531" s="1"/>
    </row>
    <row r="532" ht="15.75" customHeight="1">
      <c r="A532" s="1"/>
      <c r="B532" s="1"/>
      <c r="C532" s="1"/>
      <c r="D532" s="1"/>
      <c r="E532" s="1"/>
      <c r="F532" s="1"/>
      <c r="G532" s="1"/>
      <c r="H532" s="1"/>
      <c r="I532" s="1"/>
      <c r="J532" s="1"/>
      <c r="K532" s="1"/>
      <c r="L532" s="1"/>
      <c r="M532" s="1"/>
      <c r="N532" s="1"/>
    </row>
    <row r="533" ht="15.75" customHeight="1">
      <c r="A533" s="1"/>
      <c r="B533" s="1"/>
      <c r="C533" s="1"/>
      <c r="D533" s="1"/>
      <c r="E533" s="1"/>
      <c r="F533" s="1"/>
      <c r="G533" s="1"/>
      <c r="H533" s="1"/>
      <c r="I533" s="1"/>
      <c r="J533" s="1"/>
      <c r="K533" s="1"/>
      <c r="L533" s="1"/>
      <c r="M533" s="1"/>
      <c r="N533" s="1"/>
    </row>
    <row r="534" ht="15.75" customHeight="1">
      <c r="A534" s="1"/>
      <c r="B534" s="1"/>
      <c r="C534" s="1"/>
      <c r="D534" s="1"/>
      <c r="E534" s="1"/>
      <c r="F534" s="1"/>
      <c r="G534" s="1"/>
      <c r="H534" s="1"/>
      <c r="I534" s="1"/>
      <c r="J534" s="1"/>
      <c r="K534" s="1"/>
      <c r="L534" s="1"/>
      <c r="M534" s="1"/>
      <c r="N534" s="1"/>
    </row>
    <row r="535" ht="15.75" customHeight="1">
      <c r="A535" s="1"/>
      <c r="B535" s="1"/>
      <c r="C535" s="1"/>
      <c r="D535" s="1"/>
      <c r="E535" s="1"/>
      <c r="F535" s="1"/>
      <c r="G535" s="1"/>
      <c r="H535" s="1"/>
      <c r="I535" s="1"/>
      <c r="J535" s="1"/>
      <c r="K535" s="1"/>
      <c r="L535" s="1"/>
      <c r="M535" s="1"/>
      <c r="N535" s="1"/>
    </row>
    <row r="536" ht="15.75" customHeight="1">
      <c r="A536" s="1"/>
      <c r="B536" s="1"/>
      <c r="C536" s="1"/>
      <c r="D536" s="1"/>
      <c r="E536" s="1"/>
      <c r="F536" s="1"/>
      <c r="G536" s="1"/>
      <c r="H536" s="1"/>
      <c r="I536" s="1"/>
      <c r="J536" s="1"/>
      <c r="K536" s="1"/>
      <c r="L536" s="1"/>
      <c r="M536" s="1"/>
      <c r="N536" s="1"/>
    </row>
    <row r="537" ht="15.75" customHeight="1">
      <c r="A537" s="1"/>
      <c r="B537" s="1"/>
      <c r="C537" s="1"/>
      <c r="D537" s="1"/>
      <c r="E537" s="1"/>
      <c r="F537" s="1"/>
      <c r="G537" s="1"/>
      <c r="H537" s="1"/>
      <c r="I537" s="1"/>
      <c r="J537" s="1"/>
      <c r="K537" s="1"/>
      <c r="L537" s="1"/>
      <c r="M537" s="1"/>
      <c r="N537" s="1"/>
    </row>
    <row r="538" ht="15.75" customHeight="1">
      <c r="A538" s="1"/>
      <c r="B538" s="1"/>
      <c r="C538" s="1"/>
      <c r="D538" s="1"/>
      <c r="E538" s="1"/>
      <c r="F538" s="1"/>
      <c r="G538" s="1"/>
      <c r="H538" s="1"/>
      <c r="I538" s="1"/>
      <c r="J538" s="1"/>
      <c r="K538" s="1"/>
      <c r="L538" s="1"/>
      <c r="M538" s="1"/>
      <c r="N538" s="1"/>
    </row>
    <row r="539" ht="15.75" customHeight="1">
      <c r="A539" s="1"/>
      <c r="B539" s="1"/>
      <c r="C539" s="1"/>
      <c r="D539" s="1"/>
      <c r="E539" s="1"/>
      <c r="F539" s="1"/>
      <c r="G539" s="1"/>
      <c r="H539" s="1"/>
      <c r="I539" s="1"/>
      <c r="J539" s="1"/>
      <c r="K539" s="1"/>
      <c r="L539" s="1"/>
      <c r="M539" s="1"/>
      <c r="N539" s="1"/>
    </row>
    <row r="540" ht="15.75" customHeight="1">
      <c r="A540" s="1"/>
      <c r="B540" s="1"/>
      <c r="C540" s="1"/>
      <c r="D540" s="1"/>
      <c r="E540" s="1"/>
      <c r="F540" s="1"/>
      <c r="G540" s="1"/>
      <c r="H540" s="1"/>
      <c r="I540" s="1"/>
      <c r="J540" s="1"/>
      <c r="K540" s="1"/>
      <c r="L540" s="1"/>
      <c r="M540" s="1"/>
      <c r="N540" s="1"/>
    </row>
    <row r="541" ht="15.75" customHeight="1">
      <c r="A541" s="1"/>
      <c r="B541" s="1"/>
      <c r="C541" s="1"/>
      <c r="D541" s="1"/>
      <c r="E541" s="1"/>
      <c r="F541" s="1"/>
      <c r="G541" s="1"/>
      <c r="H541" s="1"/>
      <c r="I541" s="1"/>
      <c r="J541" s="1"/>
      <c r="K541" s="1"/>
      <c r="L541" s="1"/>
      <c r="M541" s="1"/>
      <c r="N541" s="1"/>
    </row>
    <row r="542" ht="15.75" customHeight="1">
      <c r="A542" s="1"/>
      <c r="B542" s="1"/>
      <c r="C542" s="1"/>
      <c r="D542" s="1"/>
      <c r="E542" s="1"/>
      <c r="F542" s="1"/>
      <c r="G542" s="1"/>
      <c r="H542" s="1"/>
      <c r="I542" s="1"/>
      <c r="J542" s="1"/>
      <c r="K542" s="1"/>
      <c r="L542" s="1"/>
      <c r="M542" s="1"/>
      <c r="N542" s="1"/>
    </row>
    <row r="543" ht="15.75" customHeight="1">
      <c r="A543" s="1"/>
      <c r="B543" s="1"/>
      <c r="C543" s="1"/>
      <c r="D543" s="1"/>
      <c r="E543" s="1"/>
      <c r="F543" s="1"/>
      <c r="G543" s="1"/>
      <c r="H543" s="1"/>
      <c r="I543" s="1"/>
      <c r="J543" s="1"/>
      <c r="K543" s="1"/>
      <c r="L543" s="1"/>
      <c r="M543" s="1"/>
      <c r="N543" s="1"/>
    </row>
    <row r="544" ht="15.75" customHeight="1">
      <c r="A544" s="1"/>
      <c r="B544" s="1"/>
      <c r="C544" s="1"/>
      <c r="D544" s="1"/>
      <c r="E544" s="1"/>
      <c r="F544" s="1"/>
      <c r="G544" s="1"/>
      <c r="H544" s="1"/>
      <c r="I544" s="1"/>
      <c r="J544" s="1"/>
      <c r="K544" s="1"/>
      <c r="L544" s="1"/>
      <c r="M544" s="1"/>
      <c r="N544" s="1"/>
    </row>
    <row r="545" ht="15.75" customHeight="1">
      <c r="A545" s="1"/>
      <c r="B545" s="1"/>
      <c r="C545" s="1"/>
      <c r="D545" s="1"/>
      <c r="E545" s="1"/>
      <c r="F545" s="1"/>
      <c r="G545" s="1"/>
      <c r="H545" s="1"/>
      <c r="I545" s="1"/>
      <c r="J545" s="1"/>
      <c r="K545" s="1"/>
      <c r="L545" s="1"/>
      <c r="M545" s="1"/>
      <c r="N545" s="1"/>
    </row>
    <row r="546" ht="15.75" customHeight="1">
      <c r="A546" s="1"/>
      <c r="B546" s="1"/>
      <c r="C546" s="1"/>
      <c r="D546" s="1"/>
      <c r="E546" s="1"/>
      <c r="F546" s="1"/>
      <c r="G546" s="1"/>
      <c r="H546" s="1"/>
      <c r="I546" s="1"/>
      <c r="J546" s="1"/>
      <c r="K546" s="1"/>
      <c r="L546" s="1"/>
      <c r="M546" s="1"/>
      <c r="N546" s="1"/>
    </row>
    <row r="547" ht="15.75" customHeight="1">
      <c r="A547" s="1"/>
      <c r="B547" s="1"/>
      <c r="C547" s="1"/>
      <c r="D547" s="1"/>
      <c r="E547" s="1"/>
      <c r="F547" s="1"/>
      <c r="G547" s="1"/>
      <c r="H547" s="1"/>
      <c r="I547" s="1"/>
      <c r="J547" s="1"/>
      <c r="K547" s="1"/>
      <c r="L547" s="1"/>
      <c r="M547" s="1"/>
      <c r="N547" s="1"/>
    </row>
    <row r="548" ht="15.75" customHeight="1">
      <c r="A548" s="1"/>
      <c r="B548" s="1"/>
      <c r="C548" s="1"/>
      <c r="D548" s="1"/>
      <c r="E548" s="1"/>
      <c r="F548" s="1"/>
      <c r="G548" s="1"/>
      <c r="H548" s="1"/>
      <c r="I548" s="1"/>
      <c r="J548" s="1"/>
      <c r="K548" s="1"/>
      <c r="L548" s="1"/>
      <c r="M548" s="1"/>
      <c r="N548" s="1"/>
    </row>
    <row r="549" ht="15.75" customHeight="1">
      <c r="A549" s="1"/>
      <c r="B549" s="1"/>
      <c r="C549" s="1"/>
      <c r="D549" s="1"/>
      <c r="E549" s="1"/>
      <c r="F549" s="1"/>
      <c r="G549" s="1"/>
      <c r="H549" s="1"/>
      <c r="I549" s="1"/>
      <c r="J549" s="1"/>
      <c r="K549" s="1"/>
      <c r="L549" s="1"/>
      <c r="M549" s="1"/>
      <c r="N549" s="1"/>
    </row>
    <row r="550" ht="15.75" customHeight="1">
      <c r="A550" s="1"/>
      <c r="B550" s="1"/>
      <c r="C550" s="1"/>
      <c r="D550" s="1"/>
      <c r="E550" s="1"/>
      <c r="F550" s="1"/>
      <c r="G550" s="1"/>
      <c r="H550" s="1"/>
      <c r="I550" s="1"/>
      <c r="J550" s="1"/>
      <c r="K550" s="1"/>
      <c r="L550" s="1"/>
      <c r="M550" s="1"/>
      <c r="N550" s="1"/>
    </row>
    <row r="551" ht="15.75" customHeight="1">
      <c r="A551" s="1"/>
      <c r="B551" s="1"/>
      <c r="C551" s="1"/>
      <c r="D551" s="1"/>
      <c r="E551" s="1"/>
      <c r="F551" s="1"/>
      <c r="G551" s="1"/>
      <c r="H551" s="1"/>
      <c r="I551" s="1"/>
      <c r="J551" s="1"/>
      <c r="K551" s="1"/>
      <c r="L551" s="1"/>
      <c r="M551" s="1"/>
      <c r="N551" s="1"/>
    </row>
    <row r="552" ht="15.75" customHeight="1">
      <c r="A552" s="1"/>
      <c r="B552" s="1"/>
      <c r="C552" s="1"/>
      <c r="D552" s="1"/>
      <c r="E552" s="1"/>
      <c r="F552" s="1"/>
      <c r="G552" s="1"/>
      <c r="H552" s="1"/>
      <c r="I552" s="1"/>
      <c r="J552" s="1"/>
      <c r="K552" s="1"/>
      <c r="L552" s="1"/>
      <c r="M552" s="1"/>
      <c r="N552" s="1"/>
    </row>
    <row r="553" ht="15.75" customHeight="1">
      <c r="A553" s="1"/>
      <c r="B553" s="1"/>
      <c r="C553" s="1"/>
      <c r="D553" s="1"/>
      <c r="E553" s="1"/>
      <c r="F553" s="1"/>
      <c r="G553" s="1"/>
      <c r="H553" s="1"/>
      <c r="I553" s="1"/>
      <c r="J553" s="1"/>
      <c r="K553" s="1"/>
      <c r="L553" s="1"/>
      <c r="M553" s="1"/>
      <c r="N553" s="1"/>
    </row>
    <row r="554" ht="15.75" customHeight="1">
      <c r="A554" s="1"/>
      <c r="B554" s="1"/>
      <c r="C554" s="1"/>
      <c r="D554" s="1"/>
      <c r="E554" s="1"/>
      <c r="F554" s="1"/>
      <c r="G554" s="1"/>
      <c r="H554" s="1"/>
      <c r="I554" s="1"/>
      <c r="J554" s="1"/>
      <c r="K554" s="1"/>
      <c r="L554" s="1"/>
      <c r="M554" s="1"/>
      <c r="N554" s="1"/>
    </row>
    <row r="555" ht="15.75" customHeight="1">
      <c r="A555" s="1"/>
      <c r="B555" s="1"/>
      <c r="C555" s="1"/>
      <c r="D555" s="1"/>
      <c r="E555" s="1"/>
      <c r="F555" s="1"/>
      <c r="G555" s="1"/>
      <c r="H555" s="1"/>
      <c r="I555" s="1"/>
      <c r="J555" s="1"/>
      <c r="K555" s="1"/>
      <c r="L555" s="1"/>
      <c r="M555" s="1"/>
      <c r="N555" s="1"/>
    </row>
    <row r="556" ht="15.75" customHeight="1">
      <c r="A556" s="1"/>
      <c r="B556" s="1"/>
      <c r="C556" s="1"/>
      <c r="D556" s="1"/>
      <c r="E556" s="1"/>
      <c r="F556" s="1"/>
      <c r="G556" s="1"/>
      <c r="H556" s="1"/>
      <c r="I556" s="1"/>
      <c r="J556" s="1"/>
      <c r="K556" s="1"/>
      <c r="L556" s="1"/>
      <c r="M556" s="1"/>
      <c r="N556" s="1"/>
    </row>
    <row r="557" ht="15.75" customHeight="1">
      <c r="A557" s="1"/>
      <c r="B557" s="1"/>
      <c r="C557" s="1"/>
      <c r="D557" s="1"/>
      <c r="E557" s="1"/>
      <c r="F557" s="1"/>
      <c r="G557" s="1"/>
      <c r="H557" s="1"/>
      <c r="I557" s="1"/>
      <c r="J557" s="1"/>
      <c r="K557" s="1"/>
      <c r="L557" s="1"/>
      <c r="M557" s="1"/>
      <c r="N557" s="1"/>
    </row>
    <row r="558" ht="15.75" customHeight="1">
      <c r="A558" s="1"/>
      <c r="B558" s="1"/>
      <c r="C558" s="1"/>
      <c r="D558" s="1"/>
      <c r="E558" s="1"/>
      <c r="F558" s="1"/>
      <c r="G558" s="1"/>
      <c r="H558" s="1"/>
      <c r="I558" s="1"/>
      <c r="J558" s="1"/>
      <c r="K558" s="1"/>
      <c r="L558" s="1"/>
      <c r="M558" s="1"/>
      <c r="N558" s="1"/>
    </row>
    <row r="559" ht="15.75" customHeight="1">
      <c r="A559" s="1"/>
      <c r="B559" s="1"/>
      <c r="C559" s="1"/>
      <c r="D559" s="1"/>
      <c r="E559" s="1"/>
      <c r="F559" s="1"/>
      <c r="G559" s="1"/>
      <c r="H559" s="1"/>
      <c r="I559" s="1"/>
      <c r="J559" s="1"/>
      <c r="K559" s="1"/>
      <c r="L559" s="1"/>
      <c r="M559" s="1"/>
      <c r="N559" s="1"/>
    </row>
    <row r="560" ht="15.75" customHeight="1">
      <c r="A560" s="1"/>
      <c r="B560" s="1"/>
      <c r="C560" s="1"/>
      <c r="D560" s="1"/>
      <c r="E560" s="1"/>
      <c r="F560" s="1"/>
      <c r="G560" s="1"/>
      <c r="H560" s="1"/>
      <c r="I560" s="1"/>
      <c r="J560" s="1"/>
      <c r="K560" s="1"/>
      <c r="L560" s="1"/>
      <c r="M560" s="1"/>
      <c r="N560" s="1"/>
    </row>
    <row r="561" ht="15.75" customHeight="1">
      <c r="A561" s="1"/>
      <c r="B561" s="1"/>
      <c r="C561" s="1"/>
      <c r="D561" s="1"/>
      <c r="E561" s="1"/>
      <c r="F561" s="1"/>
      <c r="G561" s="1"/>
      <c r="H561" s="1"/>
      <c r="I561" s="1"/>
      <c r="J561" s="1"/>
      <c r="K561" s="1"/>
      <c r="L561" s="1"/>
      <c r="M561" s="1"/>
      <c r="N561" s="1"/>
    </row>
    <row r="562" ht="15.75" customHeight="1">
      <c r="A562" s="1"/>
      <c r="B562" s="1"/>
      <c r="C562" s="1"/>
      <c r="D562" s="1"/>
      <c r="E562" s="1"/>
      <c r="F562" s="1"/>
      <c r="G562" s="1"/>
      <c r="H562" s="1"/>
      <c r="I562" s="1"/>
      <c r="J562" s="1"/>
      <c r="K562" s="1"/>
      <c r="L562" s="1"/>
      <c r="M562" s="1"/>
      <c r="N562" s="1"/>
    </row>
    <row r="563" ht="15.75" customHeight="1">
      <c r="A563" s="1"/>
      <c r="B563" s="1"/>
      <c r="C563" s="1"/>
      <c r="D563" s="1"/>
      <c r="E563" s="1"/>
      <c r="F563" s="1"/>
      <c r="G563" s="1"/>
      <c r="H563" s="1"/>
      <c r="I563" s="1"/>
      <c r="J563" s="1"/>
      <c r="K563" s="1"/>
      <c r="L563" s="1"/>
      <c r="M563" s="1"/>
      <c r="N563" s="1"/>
    </row>
    <row r="564" ht="15.75" customHeight="1">
      <c r="A564" s="1"/>
      <c r="B564" s="1"/>
      <c r="C564" s="1"/>
      <c r="D564" s="1"/>
      <c r="E564" s="1"/>
      <c r="F564" s="1"/>
      <c r="G564" s="1"/>
      <c r="H564" s="1"/>
      <c r="I564" s="1"/>
      <c r="J564" s="1"/>
      <c r="K564" s="1"/>
      <c r="L564" s="1"/>
      <c r="M564" s="1"/>
      <c r="N564" s="1"/>
    </row>
    <row r="565" ht="15.75" customHeight="1">
      <c r="A565" s="1"/>
      <c r="B565" s="1"/>
      <c r="C565" s="1"/>
      <c r="D565" s="1"/>
      <c r="E565" s="1"/>
      <c r="F565" s="1"/>
      <c r="G565" s="1"/>
      <c r="H565" s="1"/>
      <c r="I565" s="1"/>
      <c r="J565" s="1"/>
      <c r="K565" s="1"/>
      <c r="L565" s="1"/>
      <c r="M565" s="1"/>
      <c r="N565" s="1"/>
    </row>
    <row r="566" ht="15.75" customHeight="1">
      <c r="A566" s="1"/>
      <c r="B566" s="1"/>
      <c r="C566" s="1"/>
      <c r="D566" s="1"/>
      <c r="E566" s="1"/>
      <c r="F566" s="1"/>
      <c r="G566" s="1"/>
      <c r="H566" s="1"/>
      <c r="I566" s="1"/>
      <c r="J566" s="1"/>
      <c r="K566" s="1"/>
      <c r="L566" s="1"/>
      <c r="M566" s="1"/>
      <c r="N566" s="1"/>
    </row>
    <row r="567" ht="15.75" customHeight="1">
      <c r="A567" s="1"/>
      <c r="B567" s="1"/>
      <c r="C567" s="1"/>
      <c r="D567" s="1"/>
      <c r="E567" s="1"/>
      <c r="F567" s="1"/>
      <c r="G567" s="1"/>
      <c r="H567" s="1"/>
      <c r="I567" s="1"/>
      <c r="J567" s="1"/>
      <c r="K567" s="1"/>
      <c r="L567" s="1"/>
      <c r="M567" s="1"/>
      <c r="N567" s="1"/>
    </row>
    <row r="568" ht="15.75" customHeight="1">
      <c r="A568" s="1"/>
      <c r="B568" s="1"/>
      <c r="C568" s="1"/>
      <c r="D568" s="1"/>
      <c r="E568" s="1"/>
      <c r="F568" s="1"/>
      <c r="G568" s="1"/>
      <c r="H568" s="1"/>
      <c r="I568" s="1"/>
      <c r="J568" s="1"/>
      <c r="K568" s="1"/>
      <c r="L568" s="1"/>
      <c r="M568" s="1"/>
      <c r="N568" s="1"/>
    </row>
    <row r="569" ht="15.75" customHeight="1">
      <c r="A569" s="1"/>
      <c r="B569" s="1"/>
      <c r="C569" s="1"/>
      <c r="D569" s="1"/>
      <c r="E569" s="1"/>
      <c r="F569" s="1"/>
      <c r="G569" s="1"/>
      <c r="H569" s="1"/>
      <c r="I569" s="1"/>
      <c r="J569" s="1"/>
      <c r="K569" s="1"/>
      <c r="L569" s="1"/>
      <c r="M569" s="1"/>
      <c r="N569" s="1"/>
    </row>
    <row r="570" ht="15.75" customHeight="1">
      <c r="A570" s="1"/>
      <c r="B570" s="1"/>
      <c r="C570" s="1"/>
      <c r="D570" s="1"/>
      <c r="E570" s="1"/>
      <c r="F570" s="1"/>
      <c r="G570" s="1"/>
      <c r="H570" s="1"/>
      <c r="I570" s="1"/>
      <c r="J570" s="1"/>
      <c r="K570" s="1"/>
      <c r="L570" s="1"/>
      <c r="M570" s="1"/>
      <c r="N570" s="1"/>
    </row>
    <row r="571" ht="15.75" customHeight="1">
      <c r="A571" s="1"/>
      <c r="B571" s="1"/>
      <c r="C571" s="1"/>
      <c r="D571" s="1"/>
      <c r="E571" s="1"/>
      <c r="F571" s="1"/>
      <c r="G571" s="1"/>
      <c r="H571" s="1"/>
      <c r="I571" s="1"/>
      <c r="J571" s="1"/>
      <c r="K571" s="1"/>
      <c r="L571" s="1"/>
      <c r="M571" s="1"/>
      <c r="N571" s="1"/>
    </row>
    <row r="572" ht="15.75" customHeight="1">
      <c r="A572" s="1"/>
      <c r="B572" s="1"/>
      <c r="C572" s="1"/>
      <c r="D572" s="1"/>
      <c r="E572" s="1"/>
      <c r="F572" s="1"/>
      <c r="G572" s="1"/>
      <c r="H572" s="1"/>
      <c r="I572" s="1"/>
      <c r="J572" s="1"/>
      <c r="K572" s="1"/>
      <c r="L572" s="1"/>
      <c r="M572" s="1"/>
      <c r="N572" s="1"/>
    </row>
    <row r="573" ht="15.75" customHeight="1">
      <c r="A573" s="1"/>
      <c r="B573" s="1"/>
      <c r="C573" s="1"/>
      <c r="D573" s="1"/>
      <c r="E573" s="1"/>
      <c r="F573" s="1"/>
      <c r="G573" s="1"/>
      <c r="H573" s="1"/>
      <c r="I573" s="1"/>
      <c r="J573" s="1"/>
      <c r="K573" s="1"/>
      <c r="L573" s="1"/>
      <c r="M573" s="1"/>
      <c r="N573" s="1"/>
    </row>
    <row r="574" ht="15.75" customHeight="1">
      <c r="A574" s="1"/>
      <c r="B574" s="1"/>
      <c r="C574" s="1"/>
      <c r="D574" s="1"/>
      <c r="E574" s="1"/>
      <c r="F574" s="1"/>
      <c r="G574" s="1"/>
      <c r="H574" s="1"/>
      <c r="I574" s="1"/>
      <c r="J574" s="1"/>
      <c r="K574" s="1"/>
      <c r="L574" s="1"/>
      <c r="M574" s="1"/>
      <c r="N574" s="1"/>
    </row>
    <row r="575" ht="15.75" customHeight="1">
      <c r="A575" s="1"/>
      <c r="B575" s="1"/>
      <c r="C575" s="1"/>
      <c r="D575" s="1"/>
      <c r="E575" s="1"/>
      <c r="F575" s="1"/>
      <c r="G575" s="1"/>
      <c r="H575" s="1"/>
      <c r="I575" s="1"/>
      <c r="J575" s="1"/>
      <c r="K575" s="1"/>
      <c r="L575" s="1"/>
      <c r="M575" s="1"/>
      <c r="N575" s="1"/>
    </row>
    <row r="576" ht="15.75" customHeight="1">
      <c r="A576" s="1"/>
      <c r="B576" s="1"/>
      <c r="C576" s="1"/>
      <c r="D576" s="1"/>
      <c r="E576" s="1"/>
      <c r="F576" s="1"/>
      <c r="G576" s="1"/>
      <c r="H576" s="1"/>
      <c r="I576" s="1"/>
      <c r="J576" s="1"/>
      <c r="K576" s="1"/>
      <c r="L576" s="1"/>
      <c r="M576" s="1"/>
      <c r="N576" s="1"/>
    </row>
    <row r="577" ht="15.75" customHeight="1">
      <c r="A577" s="1"/>
      <c r="B577" s="1"/>
      <c r="C577" s="1"/>
      <c r="D577" s="1"/>
      <c r="E577" s="1"/>
      <c r="F577" s="1"/>
      <c r="G577" s="1"/>
      <c r="H577" s="1"/>
      <c r="I577" s="1"/>
      <c r="J577" s="1"/>
      <c r="K577" s="1"/>
      <c r="L577" s="1"/>
      <c r="M577" s="1"/>
      <c r="N577" s="1"/>
    </row>
    <row r="578" ht="15.75" customHeight="1">
      <c r="A578" s="1"/>
      <c r="B578" s="1"/>
      <c r="C578" s="1"/>
      <c r="D578" s="1"/>
      <c r="E578" s="1"/>
      <c r="F578" s="1"/>
      <c r="G578" s="1"/>
      <c r="H578" s="1"/>
      <c r="I578" s="1"/>
      <c r="J578" s="1"/>
      <c r="K578" s="1"/>
      <c r="L578" s="1"/>
      <c r="M578" s="1"/>
      <c r="N578" s="1"/>
    </row>
    <row r="579" ht="15.75" customHeight="1">
      <c r="A579" s="1"/>
      <c r="B579" s="1"/>
      <c r="C579" s="1"/>
      <c r="D579" s="1"/>
      <c r="E579" s="1"/>
      <c r="F579" s="1"/>
      <c r="G579" s="1"/>
      <c r="H579" s="1"/>
      <c r="I579" s="1"/>
      <c r="J579" s="1"/>
      <c r="K579" s="1"/>
      <c r="L579" s="1"/>
      <c r="M579" s="1"/>
      <c r="N579" s="1"/>
    </row>
    <row r="580" ht="15.75" customHeight="1">
      <c r="A580" s="1"/>
      <c r="B580" s="1"/>
      <c r="C580" s="1"/>
      <c r="D580" s="1"/>
      <c r="E580" s="1"/>
      <c r="F580" s="1"/>
      <c r="G580" s="1"/>
      <c r="H580" s="1"/>
      <c r="I580" s="1"/>
      <c r="J580" s="1"/>
      <c r="K580" s="1"/>
      <c r="L580" s="1"/>
      <c r="M580" s="1"/>
      <c r="N580" s="1"/>
    </row>
    <row r="581" ht="15.75" customHeight="1">
      <c r="A581" s="1"/>
      <c r="B581" s="1"/>
      <c r="C581" s="1"/>
      <c r="D581" s="1"/>
      <c r="E581" s="1"/>
      <c r="F581" s="1"/>
      <c r="G581" s="1"/>
      <c r="H581" s="1"/>
      <c r="I581" s="1"/>
      <c r="J581" s="1"/>
      <c r="K581" s="1"/>
      <c r="L581" s="1"/>
      <c r="M581" s="1"/>
      <c r="N581" s="1"/>
    </row>
    <row r="582" ht="15.75" customHeight="1">
      <c r="A582" s="1"/>
      <c r="B582" s="1"/>
      <c r="C582" s="1"/>
      <c r="D582" s="1"/>
      <c r="E582" s="1"/>
      <c r="F582" s="1"/>
      <c r="G582" s="1"/>
      <c r="H582" s="1"/>
      <c r="I582" s="1"/>
      <c r="J582" s="1"/>
      <c r="K582" s="1"/>
      <c r="L582" s="1"/>
      <c r="M582" s="1"/>
      <c r="N582" s="1"/>
    </row>
    <row r="583" ht="15.75" customHeight="1">
      <c r="A583" s="1"/>
      <c r="B583" s="1"/>
      <c r="C583" s="1"/>
      <c r="D583" s="1"/>
      <c r="E583" s="1"/>
      <c r="F583" s="1"/>
      <c r="G583" s="1"/>
      <c r="H583" s="1"/>
      <c r="I583" s="1"/>
      <c r="J583" s="1"/>
      <c r="K583" s="1"/>
      <c r="L583" s="1"/>
      <c r="M583" s="1"/>
      <c r="N583" s="1"/>
    </row>
    <row r="584" ht="15.75" customHeight="1">
      <c r="A584" s="1"/>
      <c r="B584" s="1"/>
      <c r="C584" s="1"/>
      <c r="D584" s="1"/>
      <c r="E584" s="1"/>
      <c r="F584" s="1"/>
      <c r="G584" s="1"/>
      <c r="H584" s="1"/>
      <c r="I584" s="1"/>
      <c r="J584" s="1"/>
      <c r="K584" s="1"/>
      <c r="L584" s="1"/>
      <c r="M584" s="1"/>
      <c r="N584" s="1"/>
    </row>
    <row r="585" ht="15.75" customHeight="1">
      <c r="A585" s="1"/>
      <c r="B585" s="1"/>
      <c r="C585" s="1"/>
      <c r="D585" s="1"/>
      <c r="E585" s="1"/>
      <c r="F585" s="1"/>
      <c r="G585" s="1"/>
      <c r="H585" s="1"/>
      <c r="I585" s="1"/>
      <c r="J585" s="1"/>
      <c r="K585" s="1"/>
      <c r="L585" s="1"/>
      <c r="M585" s="1"/>
      <c r="N585" s="1"/>
    </row>
    <row r="586" ht="15.75" customHeight="1">
      <c r="A586" s="1"/>
      <c r="B586" s="1"/>
      <c r="C586" s="1"/>
      <c r="D586" s="1"/>
      <c r="E586" s="1"/>
      <c r="F586" s="1"/>
      <c r="G586" s="1"/>
      <c r="H586" s="1"/>
      <c r="I586" s="1"/>
      <c r="J586" s="1"/>
      <c r="K586" s="1"/>
      <c r="L586" s="1"/>
      <c r="M586" s="1"/>
      <c r="N586" s="1"/>
    </row>
    <row r="587" ht="15.75" customHeight="1">
      <c r="A587" s="1"/>
      <c r="B587" s="1"/>
      <c r="C587" s="1"/>
      <c r="D587" s="1"/>
      <c r="E587" s="1"/>
      <c r="F587" s="1"/>
      <c r="G587" s="1"/>
      <c r="H587" s="1"/>
      <c r="I587" s="1"/>
      <c r="J587" s="1"/>
      <c r="K587" s="1"/>
      <c r="L587" s="1"/>
      <c r="M587" s="1"/>
      <c r="N587" s="1"/>
    </row>
    <row r="588" ht="15.75" customHeight="1">
      <c r="A588" s="1"/>
      <c r="B588" s="1"/>
      <c r="C588" s="1"/>
      <c r="D588" s="1"/>
      <c r="E588" s="1"/>
      <c r="F588" s="1"/>
      <c r="G588" s="1"/>
      <c r="H588" s="1"/>
      <c r="I588" s="1"/>
      <c r="J588" s="1"/>
      <c r="K588" s="1"/>
      <c r="L588" s="1"/>
      <c r="M588" s="1"/>
      <c r="N588" s="1"/>
    </row>
    <row r="589" ht="15.75" customHeight="1">
      <c r="A589" s="1"/>
      <c r="B589" s="1"/>
      <c r="C589" s="1"/>
      <c r="D589" s="1"/>
      <c r="E589" s="1"/>
      <c r="F589" s="1"/>
      <c r="G589" s="1"/>
      <c r="H589" s="1"/>
      <c r="I589" s="1"/>
      <c r="J589" s="1"/>
      <c r="K589" s="1"/>
      <c r="L589" s="1"/>
      <c r="M589" s="1"/>
      <c r="N589" s="1"/>
    </row>
    <row r="590" ht="15.75" customHeight="1">
      <c r="A590" s="1"/>
      <c r="B590" s="1"/>
      <c r="C590" s="1"/>
      <c r="D590" s="1"/>
      <c r="E590" s="1"/>
      <c r="F590" s="1"/>
      <c r="G590" s="1"/>
      <c r="H590" s="1"/>
      <c r="I590" s="1"/>
      <c r="J590" s="1"/>
      <c r="K590" s="1"/>
      <c r="L590" s="1"/>
      <c r="M590" s="1"/>
      <c r="N590" s="1"/>
    </row>
    <row r="591" ht="15.75" customHeight="1">
      <c r="A591" s="1"/>
      <c r="B591" s="1"/>
      <c r="C591" s="1"/>
      <c r="D591" s="1"/>
      <c r="E591" s="1"/>
      <c r="F591" s="1"/>
      <c r="G591" s="1"/>
      <c r="H591" s="1"/>
      <c r="I591" s="1"/>
      <c r="J591" s="1"/>
      <c r="K591" s="1"/>
      <c r="L591" s="1"/>
      <c r="M591" s="1"/>
      <c r="N591" s="1"/>
    </row>
    <row r="592" ht="15.75" customHeight="1">
      <c r="A592" s="1"/>
      <c r="B592" s="1"/>
      <c r="C592" s="1"/>
      <c r="D592" s="1"/>
      <c r="E592" s="1"/>
      <c r="F592" s="1"/>
      <c r="G592" s="1"/>
      <c r="H592" s="1"/>
      <c r="I592" s="1"/>
      <c r="J592" s="1"/>
      <c r="K592" s="1"/>
      <c r="L592" s="1"/>
      <c r="M592" s="1"/>
      <c r="N592" s="1"/>
    </row>
    <row r="593" ht="15.75" customHeight="1">
      <c r="A593" s="1"/>
      <c r="B593" s="1"/>
      <c r="C593" s="1"/>
      <c r="D593" s="1"/>
      <c r="E593" s="1"/>
      <c r="F593" s="1"/>
      <c r="G593" s="1"/>
      <c r="H593" s="1"/>
      <c r="I593" s="1"/>
      <c r="J593" s="1"/>
      <c r="K593" s="1"/>
      <c r="L593" s="1"/>
      <c r="M593" s="1"/>
      <c r="N593" s="1"/>
    </row>
    <row r="594" ht="15.75" customHeight="1">
      <c r="A594" s="1"/>
      <c r="B594" s="1"/>
      <c r="C594" s="1"/>
      <c r="D594" s="1"/>
      <c r="E594" s="1"/>
      <c r="F594" s="1"/>
      <c r="G594" s="1"/>
      <c r="H594" s="1"/>
      <c r="I594" s="1"/>
      <c r="J594" s="1"/>
      <c r="K594" s="1"/>
      <c r="L594" s="1"/>
      <c r="M594" s="1"/>
      <c r="N594" s="1"/>
    </row>
    <row r="595" ht="15.75" customHeight="1">
      <c r="A595" s="1"/>
      <c r="B595" s="1"/>
      <c r="C595" s="1"/>
      <c r="D595" s="1"/>
      <c r="E595" s="1"/>
      <c r="F595" s="1"/>
      <c r="G595" s="1"/>
      <c r="H595" s="1"/>
      <c r="I595" s="1"/>
      <c r="J595" s="1"/>
      <c r="K595" s="1"/>
      <c r="L595" s="1"/>
      <c r="M595" s="1"/>
      <c r="N595" s="1"/>
    </row>
    <row r="596" ht="15.75" customHeight="1">
      <c r="A596" s="1"/>
      <c r="B596" s="1"/>
      <c r="C596" s="1"/>
      <c r="D596" s="1"/>
      <c r="E596" s="1"/>
      <c r="F596" s="1"/>
      <c r="G596" s="1"/>
      <c r="H596" s="1"/>
      <c r="I596" s="1"/>
      <c r="J596" s="1"/>
      <c r="K596" s="1"/>
      <c r="L596" s="1"/>
      <c r="M596" s="1"/>
      <c r="N596" s="1"/>
    </row>
    <row r="597" ht="15.75" customHeight="1">
      <c r="A597" s="1"/>
      <c r="B597" s="1"/>
      <c r="C597" s="1"/>
      <c r="D597" s="1"/>
      <c r="E597" s="1"/>
      <c r="F597" s="1"/>
      <c r="G597" s="1"/>
      <c r="H597" s="1"/>
      <c r="I597" s="1"/>
      <c r="J597" s="1"/>
      <c r="K597" s="1"/>
      <c r="L597" s="1"/>
      <c r="M597" s="1"/>
      <c r="N597" s="1"/>
    </row>
    <row r="598" ht="15.75" customHeight="1">
      <c r="A598" s="1"/>
      <c r="B598" s="1"/>
      <c r="C598" s="1"/>
      <c r="D598" s="1"/>
      <c r="E598" s="1"/>
      <c r="F598" s="1"/>
      <c r="G598" s="1"/>
      <c r="H598" s="1"/>
      <c r="I598" s="1"/>
      <c r="J598" s="1"/>
      <c r="K598" s="1"/>
      <c r="L598" s="1"/>
      <c r="M598" s="1"/>
      <c r="N598" s="1"/>
    </row>
    <row r="599" ht="15.75" customHeight="1">
      <c r="A599" s="1"/>
      <c r="B599" s="1"/>
      <c r="C599" s="1"/>
      <c r="D599" s="1"/>
      <c r="E599" s="1"/>
      <c r="F599" s="1"/>
      <c r="G599" s="1"/>
      <c r="H599" s="1"/>
      <c r="I599" s="1"/>
      <c r="J599" s="1"/>
      <c r="K599" s="1"/>
      <c r="L599" s="1"/>
      <c r="M599" s="1"/>
      <c r="N599" s="1"/>
    </row>
    <row r="600" ht="15.75" customHeight="1">
      <c r="A600" s="1"/>
      <c r="B600" s="1"/>
      <c r="C600" s="1"/>
      <c r="D600" s="1"/>
      <c r="E600" s="1"/>
      <c r="F600" s="1"/>
      <c r="G600" s="1"/>
      <c r="H600" s="1"/>
      <c r="I600" s="1"/>
      <c r="J600" s="1"/>
      <c r="K600" s="1"/>
      <c r="L600" s="1"/>
      <c r="M600" s="1"/>
      <c r="N600" s="1"/>
    </row>
    <row r="601" ht="15.75" customHeight="1">
      <c r="A601" s="1"/>
      <c r="B601" s="1"/>
      <c r="C601" s="1"/>
      <c r="D601" s="1"/>
      <c r="E601" s="1"/>
      <c r="F601" s="1"/>
      <c r="G601" s="1"/>
      <c r="H601" s="1"/>
      <c r="I601" s="1"/>
      <c r="J601" s="1"/>
      <c r="K601" s="1"/>
      <c r="L601" s="1"/>
      <c r="M601" s="1"/>
      <c r="N601" s="1"/>
    </row>
    <row r="602" ht="15.75" customHeight="1">
      <c r="A602" s="1"/>
      <c r="B602" s="1"/>
      <c r="C602" s="1"/>
      <c r="D602" s="1"/>
      <c r="E602" s="1"/>
      <c r="F602" s="1"/>
      <c r="G602" s="1"/>
      <c r="H602" s="1"/>
      <c r="I602" s="1"/>
      <c r="J602" s="1"/>
      <c r="K602" s="1"/>
      <c r="L602" s="1"/>
      <c r="M602" s="1"/>
      <c r="N602" s="1"/>
    </row>
    <row r="603" ht="15.75" customHeight="1">
      <c r="A603" s="1"/>
      <c r="B603" s="1"/>
      <c r="C603" s="1"/>
      <c r="D603" s="1"/>
      <c r="E603" s="1"/>
      <c r="F603" s="1"/>
      <c r="G603" s="1"/>
      <c r="H603" s="1"/>
      <c r="I603" s="1"/>
      <c r="J603" s="1"/>
      <c r="K603" s="1"/>
      <c r="L603" s="1"/>
      <c r="M603" s="1"/>
      <c r="N603" s="1"/>
    </row>
    <row r="604" ht="15.75" customHeight="1">
      <c r="A604" s="1"/>
      <c r="B604" s="1"/>
      <c r="C604" s="1"/>
      <c r="D604" s="1"/>
      <c r="E604" s="1"/>
      <c r="F604" s="1"/>
      <c r="G604" s="1"/>
      <c r="H604" s="1"/>
      <c r="I604" s="1"/>
      <c r="J604" s="1"/>
      <c r="K604" s="1"/>
      <c r="L604" s="1"/>
      <c r="M604" s="1"/>
      <c r="N604" s="1"/>
    </row>
    <row r="605" ht="15.75" customHeight="1">
      <c r="A605" s="1"/>
      <c r="B605" s="1"/>
      <c r="C605" s="1"/>
      <c r="D605" s="1"/>
      <c r="E605" s="1"/>
      <c r="F605" s="1"/>
      <c r="G605" s="1"/>
      <c r="H605" s="1"/>
      <c r="I605" s="1"/>
      <c r="J605" s="1"/>
      <c r="K605" s="1"/>
      <c r="L605" s="1"/>
      <c r="M605" s="1"/>
      <c r="N605" s="1"/>
    </row>
    <row r="606" ht="15.75" customHeight="1">
      <c r="A606" s="1"/>
      <c r="B606" s="1"/>
      <c r="C606" s="1"/>
      <c r="D606" s="1"/>
      <c r="E606" s="1"/>
      <c r="F606" s="1"/>
      <c r="G606" s="1"/>
      <c r="H606" s="1"/>
      <c r="I606" s="1"/>
      <c r="J606" s="1"/>
      <c r="K606" s="1"/>
      <c r="L606" s="1"/>
      <c r="M606" s="1"/>
      <c r="N606" s="1"/>
    </row>
    <row r="607" ht="15.75" customHeight="1">
      <c r="A607" s="1"/>
      <c r="B607" s="1"/>
      <c r="C607" s="1"/>
      <c r="D607" s="1"/>
      <c r="E607" s="1"/>
      <c r="F607" s="1"/>
      <c r="G607" s="1"/>
      <c r="H607" s="1"/>
      <c r="I607" s="1"/>
      <c r="J607" s="1"/>
      <c r="K607" s="1"/>
      <c r="L607" s="1"/>
      <c r="M607" s="1"/>
      <c r="N607" s="1"/>
    </row>
    <row r="608" ht="15.75" customHeight="1">
      <c r="A608" s="1"/>
      <c r="B608" s="1"/>
      <c r="C608" s="1"/>
      <c r="D608" s="1"/>
      <c r="E608" s="1"/>
      <c r="F608" s="1"/>
      <c r="G608" s="1"/>
      <c r="H608" s="1"/>
      <c r="I608" s="1"/>
      <c r="J608" s="1"/>
      <c r="K608" s="1"/>
      <c r="L608" s="1"/>
      <c r="M608" s="1"/>
      <c r="N608" s="1"/>
    </row>
    <row r="609" ht="15.75" customHeight="1">
      <c r="A609" s="1"/>
      <c r="B609" s="1"/>
      <c r="C609" s="1"/>
      <c r="D609" s="1"/>
      <c r="E609" s="1"/>
      <c r="F609" s="1"/>
      <c r="G609" s="1"/>
      <c r="H609" s="1"/>
      <c r="I609" s="1"/>
      <c r="J609" s="1"/>
      <c r="K609" s="1"/>
      <c r="L609" s="1"/>
      <c r="M609" s="1"/>
      <c r="N609" s="1"/>
    </row>
    <row r="610" ht="15.75" customHeight="1">
      <c r="A610" s="1"/>
      <c r="B610" s="1"/>
      <c r="C610" s="1"/>
      <c r="D610" s="1"/>
      <c r="E610" s="1"/>
      <c r="F610" s="1"/>
      <c r="G610" s="1"/>
      <c r="H610" s="1"/>
      <c r="I610" s="1"/>
      <c r="J610" s="1"/>
      <c r="K610" s="1"/>
      <c r="L610" s="1"/>
      <c r="M610" s="1"/>
      <c r="N610" s="1"/>
    </row>
    <row r="611" ht="15.75" customHeight="1">
      <c r="A611" s="1"/>
      <c r="B611" s="1"/>
      <c r="C611" s="1"/>
      <c r="D611" s="1"/>
      <c r="E611" s="1"/>
      <c r="F611" s="1"/>
      <c r="G611" s="1"/>
      <c r="H611" s="1"/>
      <c r="I611" s="1"/>
      <c r="J611" s="1"/>
      <c r="K611" s="1"/>
      <c r="L611" s="1"/>
      <c r="M611" s="1"/>
      <c r="N611" s="1"/>
    </row>
    <row r="612" ht="15.75" customHeight="1">
      <c r="A612" s="1"/>
      <c r="B612" s="1"/>
      <c r="C612" s="1"/>
      <c r="D612" s="1"/>
      <c r="E612" s="1"/>
      <c r="F612" s="1"/>
      <c r="G612" s="1"/>
      <c r="H612" s="1"/>
      <c r="I612" s="1"/>
      <c r="J612" s="1"/>
      <c r="K612" s="1"/>
      <c r="L612" s="1"/>
      <c r="M612" s="1"/>
      <c r="N612" s="1"/>
    </row>
    <row r="613" ht="15.75" customHeight="1">
      <c r="A613" s="1"/>
      <c r="B613" s="1"/>
      <c r="C613" s="1"/>
      <c r="D613" s="1"/>
      <c r="E613" s="1"/>
      <c r="F613" s="1"/>
      <c r="G613" s="1"/>
      <c r="H613" s="1"/>
      <c r="I613" s="1"/>
      <c r="J613" s="1"/>
      <c r="K613" s="1"/>
      <c r="L613" s="1"/>
      <c r="M613" s="1"/>
      <c r="N613" s="1"/>
    </row>
    <row r="614" ht="15.75" customHeight="1">
      <c r="A614" s="1"/>
      <c r="B614" s="1"/>
      <c r="C614" s="1"/>
      <c r="D614" s="1"/>
      <c r="E614" s="1"/>
      <c r="F614" s="1"/>
      <c r="G614" s="1"/>
      <c r="H614" s="1"/>
      <c r="I614" s="1"/>
      <c r="J614" s="1"/>
      <c r="K614" s="1"/>
      <c r="L614" s="1"/>
      <c r="M614" s="1"/>
      <c r="N614" s="1"/>
    </row>
    <row r="615" ht="15.75" customHeight="1">
      <c r="A615" s="1"/>
      <c r="B615" s="1"/>
      <c r="C615" s="1"/>
      <c r="D615" s="1"/>
      <c r="E615" s="1"/>
      <c r="F615" s="1"/>
      <c r="G615" s="1"/>
      <c r="H615" s="1"/>
      <c r="I615" s="1"/>
      <c r="J615" s="1"/>
      <c r="K615" s="1"/>
      <c r="L615" s="1"/>
      <c r="M615" s="1"/>
      <c r="N615" s="1"/>
    </row>
    <row r="616" ht="15.75" customHeight="1">
      <c r="A616" s="1"/>
      <c r="B616" s="1"/>
      <c r="C616" s="1"/>
      <c r="D616" s="1"/>
      <c r="E616" s="1"/>
      <c r="F616" s="1"/>
      <c r="G616" s="1"/>
      <c r="H616" s="1"/>
      <c r="I616" s="1"/>
      <c r="J616" s="1"/>
      <c r="K616" s="1"/>
      <c r="L616" s="1"/>
      <c r="M616" s="1"/>
      <c r="N616" s="1"/>
    </row>
    <row r="617" ht="15.75" customHeight="1">
      <c r="A617" s="1"/>
      <c r="B617" s="1"/>
      <c r="C617" s="1"/>
      <c r="D617" s="1"/>
      <c r="E617" s="1"/>
      <c r="F617" s="1"/>
      <c r="G617" s="1"/>
      <c r="H617" s="1"/>
      <c r="I617" s="1"/>
      <c r="J617" s="1"/>
      <c r="K617" s="1"/>
      <c r="L617" s="1"/>
      <c r="M617" s="1"/>
      <c r="N617" s="1"/>
    </row>
    <row r="618" ht="15.75" customHeight="1">
      <c r="A618" s="1"/>
      <c r="B618" s="1"/>
      <c r="C618" s="1"/>
      <c r="D618" s="1"/>
      <c r="E618" s="1"/>
      <c r="F618" s="1"/>
      <c r="G618" s="1"/>
      <c r="H618" s="1"/>
      <c r="I618" s="1"/>
      <c r="J618" s="1"/>
      <c r="K618" s="1"/>
      <c r="L618" s="1"/>
      <c r="M618" s="1"/>
      <c r="N618" s="1"/>
    </row>
    <row r="619" ht="15.75" customHeight="1">
      <c r="A619" s="1"/>
      <c r="B619" s="1"/>
      <c r="C619" s="1"/>
      <c r="D619" s="1"/>
      <c r="E619" s="1"/>
      <c r="F619" s="1"/>
      <c r="G619" s="1"/>
      <c r="H619" s="1"/>
      <c r="I619" s="1"/>
      <c r="J619" s="1"/>
      <c r="K619" s="1"/>
      <c r="L619" s="1"/>
      <c r="M619" s="1"/>
      <c r="N619" s="1"/>
    </row>
    <row r="620" ht="15.75" customHeight="1">
      <c r="A620" s="1"/>
      <c r="B620" s="1"/>
      <c r="C620" s="1"/>
      <c r="D620" s="1"/>
      <c r="E620" s="1"/>
      <c r="F620" s="1"/>
      <c r="G620" s="1"/>
      <c r="H620" s="1"/>
      <c r="I620" s="1"/>
      <c r="J620" s="1"/>
      <c r="K620" s="1"/>
      <c r="L620" s="1"/>
      <c r="M620" s="1"/>
      <c r="N620" s="1"/>
    </row>
    <row r="621" ht="15.75" customHeight="1">
      <c r="A621" s="1"/>
      <c r="B621" s="1"/>
      <c r="C621" s="1"/>
      <c r="D621" s="1"/>
      <c r="E621" s="1"/>
      <c r="F621" s="1"/>
      <c r="G621" s="1"/>
      <c r="H621" s="1"/>
      <c r="I621" s="1"/>
      <c r="J621" s="1"/>
      <c r="K621" s="1"/>
      <c r="L621" s="1"/>
      <c r="M621" s="1"/>
      <c r="N621" s="1"/>
    </row>
    <row r="622" ht="15.75" customHeight="1">
      <c r="A622" s="1"/>
      <c r="B622" s="1"/>
      <c r="C622" s="1"/>
      <c r="D622" s="1"/>
      <c r="E622" s="1"/>
      <c r="F622" s="1"/>
      <c r="G622" s="1"/>
      <c r="H622" s="1"/>
      <c r="I622" s="1"/>
      <c r="J622" s="1"/>
      <c r="K622" s="1"/>
      <c r="L622" s="1"/>
      <c r="M622" s="1"/>
      <c r="N622" s="1"/>
    </row>
    <row r="623" ht="15.75" customHeight="1">
      <c r="A623" s="1"/>
      <c r="B623" s="1"/>
      <c r="C623" s="1"/>
      <c r="D623" s="1"/>
      <c r="E623" s="1"/>
      <c r="F623" s="1"/>
      <c r="G623" s="1"/>
      <c r="H623" s="1"/>
      <c r="I623" s="1"/>
      <c r="J623" s="1"/>
      <c r="K623" s="1"/>
      <c r="L623" s="1"/>
      <c r="M623" s="1"/>
      <c r="N623" s="1"/>
    </row>
    <row r="624" ht="15.75" customHeight="1">
      <c r="A624" s="1"/>
      <c r="B624" s="1"/>
      <c r="C624" s="1"/>
      <c r="D624" s="1"/>
      <c r="E624" s="1"/>
      <c r="F624" s="1"/>
      <c r="G624" s="1"/>
      <c r="H624" s="1"/>
      <c r="I624" s="1"/>
      <c r="J624" s="1"/>
      <c r="K624" s="1"/>
      <c r="L624" s="1"/>
      <c r="M624" s="1"/>
      <c r="N624" s="1"/>
    </row>
    <row r="625" ht="15.75" customHeight="1">
      <c r="A625" s="1"/>
      <c r="B625" s="1"/>
      <c r="C625" s="1"/>
      <c r="D625" s="1"/>
      <c r="E625" s="1"/>
      <c r="F625" s="1"/>
      <c r="G625" s="1"/>
      <c r="H625" s="1"/>
      <c r="I625" s="1"/>
      <c r="J625" s="1"/>
      <c r="K625" s="1"/>
      <c r="L625" s="1"/>
      <c r="M625" s="1"/>
      <c r="N625" s="1"/>
    </row>
    <row r="626" ht="15.75" customHeight="1">
      <c r="A626" s="1"/>
      <c r="B626" s="1"/>
      <c r="C626" s="1"/>
      <c r="D626" s="1"/>
      <c r="E626" s="1"/>
      <c r="F626" s="1"/>
      <c r="G626" s="1"/>
      <c r="H626" s="1"/>
      <c r="I626" s="1"/>
      <c r="J626" s="1"/>
      <c r="K626" s="1"/>
      <c r="L626" s="1"/>
      <c r="M626" s="1"/>
      <c r="N626" s="1"/>
    </row>
    <row r="627" ht="15.75" customHeight="1">
      <c r="A627" s="1"/>
      <c r="B627" s="1"/>
      <c r="C627" s="1"/>
      <c r="D627" s="1"/>
      <c r="E627" s="1"/>
      <c r="F627" s="1"/>
      <c r="G627" s="1"/>
      <c r="H627" s="1"/>
      <c r="I627" s="1"/>
      <c r="J627" s="1"/>
      <c r="K627" s="1"/>
      <c r="L627" s="1"/>
      <c r="M627" s="1"/>
      <c r="N627" s="1"/>
    </row>
    <row r="628" ht="15.75" customHeight="1">
      <c r="A628" s="1"/>
      <c r="B628" s="1"/>
      <c r="C628" s="1"/>
      <c r="D628" s="1"/>
      <c r="E628" s="1"/>
      <c r="F628" s="1"/>
      <c r="G628" s="1"/>
      <c r="H628" s="1"/>
      <c r="I628" s="1"/>
      <c r="J628" s="1"/>
      <c r="K628" s="1"/>
      <c r="L628" s="1"/>
      <c r="M628" s="1"/>
      <c r="N628" s="1"/>
    </row>
    <row r="629" ht="15.75" customHeight="1">
      <c r="A629" s="1"/>
      <c r="B629" s="1"/>
      <c r="C629" s="1"/>
      <c r="D629" s="1"/>
      <c r="E629" s="1"/>
      <c r="F629" s="1"/>
      <c r="G629" s="1"/>
      <c r="H629" s="1"/>
      <c r="I629" s="1"/>
      <c r="J629" s="1"/>
      <c r="K629" s="1"/>
      <c r="L629" s="1"/>
      <c r="M629" s="1"/>
      <c r="N629" s="1"/>
    </row>
    <row r="630" ht="15.75" customHeight="1">
      <c r="A630" s="1"/>
      <c r="B630" s="1"/>
      <c r="C630" s="1"/>
      <c r="D630" s="1"/>
      <c r="E630" s="1"/>
      <c r="F630" s="1"/>
      <c r="G630" s="1"/>
      <c r="H630" s="1"/>
      <c r="I630" s="1"/>
      <c r="J630" s="1"/>
      <c r="K630" s="1"/>
      <c r="L630" s="1"/>
      <c r="M630" s="1"/>
      <c r="N630" s="1"/>
    </row>
    <row r="631" ht="15.75" customHeight="1">
      <c r="A631" s="1"/>
      <c r="B631" s="1"/>
      <c r="C631" s="1"/>
      <c r="D631" s="1"/>
      <c r="E631" s="1"/>
      <c r="F631" s="1"/>
      <c r="G631" s="1"/>
      <c r="H631" s="1"/>
      <c r="I631" s="1"/>
      <c r="J631" s="1"/>
      <c r="K631" s="1"/>
      <c r="L631" s="1"/>
      <c r="M631" s="1"/>
      <c r="N631" s="1"/>
    </row>
    <row r="632" ht="15.75" customHeight="1">
      <c r="A632" s="1"/>
      <c r="B632" s="1"/>
      <c r="C632" s="1"/>
      <c r="D632" s="1"/>
      <c r="E632" s="1"/>
      <c r="F632" s="1"/>
      <c r="G632" s="1"/>
      <c r="H632" s="1"/>
      <c r="I632" s="1"/>
      <c r="J632" s="1"/>
      <c r="K632" s="1"/>
      <c r="L632" s="1"/>
      <c r="M632" s="1"/>
      <c r="N632" s="1"/>
    </row>
    <row r="633" ht="15.75" customHeight="1">
      <c r="A633" s="1"/>
      <c r="B633" s="1"/>
      <c r="C633" s="1"/>
      <c r="D633" s="1"/>
      <c r="E633" s="1"/>
      <c r="F633" s="1"/>
      <c r="G633" s="1"/>
      <c r="H633" s="1"/>
      <c r="I633" s="1"/>
      <c r="J633" s="1"/>
      <c r="K633" s="1"/>
      <c r="L633" s="1"/>
      <c r="M633" s="1"/>
      <c r="N633" s="1"/>
    </row>
    <row r="634" ht="15.75" customHeight="1">
      <c r="A634" s="1"/>
      <c r="B634" s="1"/>
      <c r="C634" s="1"/>
      <c r="D634" s="1"/>
      <c r="E634" s="1"/>
      <c r="F634" s="1"/>
      <c r="G634" s="1"/>
      <c r="H634" s="1"/>
      <c r="I634" s="1"/>
      <c r="J634" s="1"/>
      <c r="K634" s="1"/>
      <c r="L634" s="1"/>
      <c r="M634" s="1"/>
      <c r="N634" s="1"/>
    </row>
    <row r="635" ht="15.75" customHeight="1">
      <c r="A635" s="1"/>
      <c r="B635" s="1"/>
      <c r="C635" s="1"/>
      <c r="D635" s="1"/>
      <c r="E635" s="1"/>
      <c r="F635" s="1"/>
      <c r="G635" s="1"/>
      <c r="H635" s="1"/>
      <c r="I635" s="1"/>
      <c r="J635" s="1"/>
      <c r="K635" s="1"/>
      <c r="L635" s="1"/>
      <c r="M635" s="1"/>
      <c r="N635" s="1"/>
    </row>
    <row r="636" ht="15.75" customHeight="1">
      <c r="A636" s="1"/>
      <c r="B636" s="1"/>
      <c r="C636" s="1"/>
      <c r="D636" s="1"/>
      <c r="E636" s="1"/>
      <c r="F636" s="1"/>
      <c r="G636" s="1"/>
      <c r="H636" s="1"/>
      <c r="I636" s="1"/>
      <c r="J636" s="1"/>
      <c r="K636" s="1"/>
      <c r="L636" s="1"/>
      <c r="M636" s="1"/>
      <c r="N636" s="1"/>
    </row>
    <row r="637" ht="15.75" customHeight="1">
      <c r="A637" s="1"/>
      <c r="B637" s="1"/>
      <c r="C637" s="1"/>
      <c r="D637" s="1"/>
      <c r="E637" s="1"/>
      <c r="F637" s="1"/>
      <c r="G637" s="1"/>
      <c r="H637" s="1"/>
      <c r="I637" s="1"/>
      <c r="J637" s="1"/>
      <c r="K637" s="1"/>
      <c r="L637" s="1"/>
      <c r="M637" s="1"/>
      <c r="N637" s="1"/>
    </row>
    <row r="638" ht="15.75" customHeight="1">
      <c r="A638" s="1"/>
      <c r="B638" s="1"/>
      <c r="C638" s="1"/>
      <c r="D638" s="1"/>
      <c r="E638" s="1"/>
      <c r="F638" s="1"/>
      <c r="G638" s="1"/>
      <c r="H638" s="1"/>
      <c r="I638" s="1"/>
      <c r="J638" s="1"/>
      <c r="K638" s="1"/>
      <c r="L638" s="1"/>
      <c r="M638" s="1"/>
      <c r="N638" s="1"/>
    </row>
    <row r="639" ht="15.75" customHeight="1">
      <c r="A639" s="1"/>
      <c r="B639" s="1"/>
      <c r="C639" s="1"/>
      <c r="D639" s="1"/>
      <c r="E639" s="1"/>
      <c r="F639" s="1"/>
      <c r="G639" s="1"/>
      <c r="H639" s="1"/>
      <c r="I639" s="1"/>
      <c r="J639" s="1"/>
      <c r="K639" s="1"/>
      <c r="L639" s="1"/>
      <c r="M639" s="1"/>
      <c r="N639" s="1"/>
    </row>
    <row r="640" ht="15.75" customHeight="1">
      <c r="A640" s="1"/>
      <c r="B640" s="1"/>
      <c r="C640" s="1"/>
      <c r="D640" s="1"/>
      <c r="E640" s="1"/>
      <c r="F640" s="1"/>
      <c r="G640" s="1"/>
      <c r="H640" s="1"/>
      <c r="I640" s="1"/>
      <c r="J640" s="1"/>
      <c r="K640" s="1"/>
      <c r="L640" s="1"/>
      <c r="M640" s="1"/>
      <c r="N640" s="1"/>
    </row>
    <row r="641" ht="15.75" customHeight="1">
      <c r="A641" s="1"/>
      <c r="B641" s="1"/>
      <c r="C641" s="1"/>
      <c r="D641" s="1"/>
      <c r="E641" s="1"/>
      <c r="F641" s="1"/>
      <c r="G641" s="1"/>
      <c r="H641" s="1"/>
      <c r="I641" s="1"/>
      <c r="J641" s="1"/>
      <c r="K641" s="1"/>
      <c r="L641" s="1"/>
      <c r="M641" s="1"/>
      <c r="N641" s="1"/>
    </row>
    <row r="642" ht="15.75" customHeight="1">
      <c r="A642" s="1"/>
      <c r="B642" s="1"/>
      <c r="C642" s="1"/>
      <c r="D642" s="1"/>
      <c r="E642" s="1"/>
      <c r="F642" s="1"/>
      <c r="G642" s="1"/>
      <c r="H642" s="1"/>
      <c r="I642" s="1"/>
      <c r="J642" s="1"/>
      <c r="K642" s="1"/>
      <c r="L642" s="1"/>
      <c r="M642" s="1"/>
      <c r="N642" s="1"/>
    </row>
    <row r="643" ht="15.75" customHeight="1">
      <c r="A643" s="1"/>
      <c r="B643" s="1"/>
      <c r="C643" s="1"/>
      <c r="D643" s="1"/>
      <c r="E643" s="1"/>
      <c r="F643" s="1"/>
      <c r="G643" s="1"/>
      <c r="H643" s="1"/>
      <c r="I643" s="1"/>
      <c r="J643" s="1"/>
      <c r="K643" s="1"/>
      <c r="L643" s="1"/>
      <c r="M643" s="1"/>
      <c r="N643" s="1"/>
    </row>
    <row r="644" ht="15.75" customHeight="1">
      <c r="A644" s="1"/>
      <c r="B644" s="1"/>
      <c r="C644" s="1"/>
      <c r="D644" s="1"/>
      <c r="E644" s="1"/>
      <c r="F644" s="1"/>
      <c r="G644" s="1"/>
      <c r="H644" s="1"/>
      <c r="I644" s="1"/>
      <c r="J644" s="1"/>
      <c r="K644" s="1"/>
      <c r="L644" s="1"/>
      <c r="M644" s="1"/>
      <c r="N644" s="1"/>
    </row>
    <row r="645" ht="15.75" customHeight="1">
      <c r="A645" s="1"/>
      <c r="B645" s="1"/>
      <c r="C645" s="1"/>
      <c r="D645" s="1"/>
      <c r="E645" s="1"/>
      <c r="F645" s="1"/>
      <c r="G645" s="1"/>
      <c r="H645" s="1"/>
      <c r="I645" s="1"/>
      <c r="J645" s="1"/>
      <c r="K645" s="1"/>
      <c r="L645" s="1"/>
      <c r="M645" s="1"/>
      <c r="N645" s="1"/>
    </row>
    <row r="646" ht="15.75" customHeight="1">
      <c r="A646" s="1"/>
      <c r="B646" s="1"/>
      <c r="C646" s="1"/>
      <c r="D646" s="1"/>
      <c r="E646" s="1"/>
      <c r="F646" s="1"/>
      <c r="G646" s="1"/>
      <c r="H646" s="1"/>
      <c r="I646" s="1"/>
      <c r="J646" s="1"/>
      <c r="K646" s="1"/>
      <c r="L646" s="1"/>
      <c r="M646" s="1"/>
      <c r="N646" s="1"/>
    </row>
    <row r="647" ht="15.75" customHeight="1">
      <c r="A647" s="1"/>
      <c r="B647" s="1"/>
      <c r="C647" s="1"/>
      <c r="D647" s="1"/>
      <c r="E647" s="1"/>
      <c r="F647" s="1"/>
      <c r="G647" s="1"/>
      <c r="H647" s="1"/>
      <c r="I647" s="1"/>
      <c r="J647" s="1"/>
      <c r="K647" s="1"/>
      <c r="L647" s="1"/>
      <c r="M647" s="1"/>
      <c r="N647" s="1"/>
    </row>
    <row r="648" ht="15.75" customHeight="1">
      <c r="A648" s="1"/>
      <c r="B648" s="1"/>
      <c r="C648" s="1"/>
      <c r="D648" s="1"/>
      <c r="E648" s="1"/>
      <c r="F648" s="1"/>
      <c r="G648" s="1"/>
      <c r="H648" s="1"/>
      <c r="I648" s="1"/>
      <c r="J648" s="1"/>
      <c r="K648" s="1"/>
      <c r="L648" s="1"/>
      <c r="M648" s="1"/>
      <c r="N648" s="1"/>
    </row>
    <row r="649" ht="15.75" customHeight="1">
      <c r="A649" s="1"/>
      <c r="B649" s="1"/>
      <c r="C649" s="1"/>
      <c r="D649" s="1"/>
      <c r="E649" s="1"/>
      <c r="F649" s="1"/>
      <c r="G649" s="1"/>
      <c r="H649" s="1"/>
      <c r="I649" s="1"/>
      <c r="J649" s="1"/>
      <c r="K649" s="1"/>
      <c r="L649" s="1"/>
      <c r="M649" s="1"/>
      <c r="N649" s="1"/>
    </row>
    <row r="650" ht="15.75" customHeight="1">
      <c r="A650" s="1"/>
      <c r="B650" s="1"/>
      <c r="C650" s="1"/>
      <c r="D650" s="1"/>
      <c r="E650" s="1"/>
      <c r="F650" s="1"/>
      <c r="G650" s="1"/>
      <c r="H650" s="1"/>
      <c r="I650" s="1"/>
      <c r="J650" s="1"/>
      <c r="K650" s="1"/>
      <c r="L650" s="1"/>
      <c r="M650" s="1"/>
      <c r="N650" s="1"/>
    </row>
    <row r="651" ht="15.75" customHeight="1">
      <c r="A651" s="1"/>
      <c r="B651" s="1"/>
      <c r="C651" s="1"/>
      <c r="D651" s="1"/>
      <c r="E651" s="1"/>
      <c r="F651" s="1"/>
      <c r="G651" s="1"/>
      <c r="H651" s="1"/>
      <c r="I651" s="1"/>
      <c r="J651" s="1"/>
      <c r="K651" s="1"/>
      <c r="L651" s="1"/>
      <c r="M651" s="1"/>
      <c r="N651" s="1"/>
    </row>
    <row r="652" ht="15.75" customHeight="1">
      <c r="A652" s="1"/>
      <c r="B652" s="1"/>
      <c r="C652" s="1"/>
      <c r="D652" s="1"/>
      <c r="E652" s="1"/>
      <c r="F652" s="1"/>
      <c r="G652" s="1"/>
      <c r="H652" s="1"/>
      <c r="I652" s="1"/>
      <c r="J652" s="1"/>
      <c r="K652" s="1"/>
      <c r="L652" s="1"/>
      <c r="M652" s="1"/>
      <c r="N652" s="1"/>
    </row>
    <row r="653" ht="15.75" customHeight="1">
      <c r="A653" s="1"/>
      <c r="B653" s="1"/>
      <c r="C653" s="1"/>
      <c r="D653" s="1"/>
      <c r="E653" s="1"/>
      <c r="F653" s="1"/>
      <c r="G653" s="1"/>
      <c r="H653" s="1"/>
      <c r="I653" s="1"/>
      <c r="J653" s="1"/>
      <c r="K653" s="1"/>
      <c r="L653" s="1"/>
      <c r="M653" s="1"/>
      <c r="N653" s="1"/>
    </row>
    <row r="654" ht="15.75" customHeight="1">
      <c r="A654" s="1"/>
      <c r="B654" s="1"/>
      <c r="C654" s="1"/>
      <c r="D654" s="1"/>
      <c r="E654" s="1"/>
      <c r="F654" s="1"/>
      <c r="G654" s="1"/>
      <c r="H654" s="1"/>
      <c r="I654" s="1"/>
      <c r="J654" s="1"/>
      <c r="K654" s="1"/>
      <c r="L654" s="1"/>
      <c r="M654" s="1"/>
      <c r="N654" s="1"/>
    </row>
    <row r="655" ht="15.75" customHeight="1">
      <c r="A655" s="1"/>
      <c r="B655" s="1"/>
      <c r="C655" s="1"/>
      <c r="D655" s="1"/>
      <c r="E655" s="1"/>
      <c r="F655" s="1"/>
      <c r="G655" s="1"/>
      <c r="H655" s="1"/>
      <c r="I655" s="1"/>
      <c r="J655" s="1"/>
      <c r="K655" s="1"/>
      <c r="L655" s="1"/>
      <c r="M655" s="1"/>
      <c r="N655" s="1"/>
    </row>
    <row r="656" ht="15.75" customHeight="1">
      <c r="A656" s="1"/>
      <c r="B656" s="1"/>
      <c r="C656" s="1"/>
      <c r="D656" s="1"/>
      <c r="E656" s="1"/>
      <c r="F656" s="1"/>
      <c r="G656" s="1"/>
      <c r="H656" s="1"/>
      <c r="I656" s="1"/>
      <c r="J656" s="1"/>
      <c r="K656" s="1"/>
      <c r="L656" s="1"/>
      <c r="M656" s="1"/>
      <c r="N656" s="1"/>
    </row>
    <row r="657" ht="15.75" customHeight="1">
      <c r="A657" s="1"/>
      <c r="B657" s="1"/>
      <c r="C657" s="1"/>
      <c r="D657" s="1"/>
      <c r="E657" s="1"/>
      <c r="F657" s="1"/>
      <c r="G657" s="1"/>
      <c r="H657" s="1"/>
      <c r="I657" s="1"/>
      <c r="J657" s="1"/>
      <c r="K657" s="1"/>
      <c r="L657" s="1"/>
      <c r="M657" s="1"/>
      <c r="N657" s="1"/>
    </row>
    <row r="658" ht="15.75" customHeight="1">
      <c r="A658" s="1"/>
      <c r="B658" s="1"/>
      <c r="C658" s="1"/>
      <c r="D658" s="1"/>
      <c r="E658" s="1"/>
      <c r="F658" s="1"/>
      <c r="G658" s="1"/>
      <c r="H658" s="1"/>
      <c r="I658" s="1"/>
      <c r="J658" s="1"/>
      <c r="K658" s="1"/>
      <c r="L658" s="1"/>
      <c r="M658" s="1"/>
      <c r="N658" s="1"/>
    </row>
    <row r="659" ht="15.75" customHeight="1">
      <c r="A659" s="1"/>
      <c r="B659" s="1"/>
      <c r="C659" s="1"/>
      <c r="D659" s="1"/>
      <c r="E659" s="1"/>
      <c r="F659" s="1"/>
      <c r="G659" s="1"/>
      <c r="H659" s="1"/>
      <c r="I659" s="1"/>
      <c r="J659" s="1"/>
      <c r="K659" s="1"/>
      <c r="L659" s="1"/>
      <c r="M659" s="1"/>
      <c r="N659" s="1"/>
    </row>
    <row r="660" ht="15.75" customHeight="1">
      <c r="A660" s="1"/>
      <c r="B660" s="1"/>
      <c r="C660" s="1"/>
      <c r="D660" s="1"/>
      <c r="E660" s="1"/>
      <c r="F660" s="1"/>
      <c r="G660" s="1"/>
      <c r="H660" s="1"/>
      <c r="I660" s="1"/>
      <c r="J660" s="1"/>
      <c r="K660" s="1"/>
      <c r="L660" s="1"/>
      <c r="M660" s="1"/>
      <c r="N660" s="1"/>
    </row>
    <row r="661" ht="15.75" customHeight="1">
      <c r="A661" s="1"/>
      <c r="B661" s="1"/>
      <c r="C661" s="1"/>
      <c r="D661" s="1"/>
      <c r="E661" s="1"/>
      <c r="F661" s="1"/>
      <c r="G661" s="1"/>
      <c r="H661" s="1"/>
      <c r="I661" s="1"/>
      <c r="J661" s="1"/>
      <c r="K661" s="1"/>
      <c r="L661" s="1"/>
      <c r="M661" s="1"/>
      <c r="N661" s="1"/>
    </row>
    <row r="662" ht="15.75" customHeight="1">
      <c r="A662" s="1"/>
      <c r="B662" s="1"/>
      <c r="C662" s="1"/>
      <c r="D662" s="1"/>
      <c r="E662" s="1"/>
      <c r="F662" s="1"/>
      <c r="G662" s="1"/>
      <c r="H662" s="1"/>
      <c r="I662" s="1"/>
      <c r="J662" s="1"/>
      <c r="K662" s="1"/>
      <c r="L662" s="1"/>
      <c r="M662" s="1"/>
      <c r="N662" s="1"/>
    </row>
    <row r="663" ht="15.75" customHeight="1">
      <c r="A663" s="1"/>
      <c r="B663" s="1"/>
      <c r="C663" s="1"/>
      <c r="D663" s="1"/>
      <c r="E663" s="1"/>
      <c r="F663" s="1"/>
      <c r="G663" s="1"/>
      <c r="H663" s="1"/>
      <c r="I663" s="1"/>
      <c r="J663" s="1"/>
      <c r="K663" s="1"/>
      <c r="L663" s="1"/>
      <c r="M663" s="1"/>
      <c r="N663" s="1"/>
    </row>
    <row r="664" ht="15.75" customHeight="1">
      <c r="A664" s="1"/>
      <c r="B664" s="1"/>
      <c r="C664" s="1"/>
      <c r="D664" s="1"/>
      <c r="E664" s="1"/>
      <c r="F664" s="1"/>
      <c r="G664" s="1"/>
      <c r="H664" s="1"/>
      <c r="I664" s="1"/>
      <c r="J664" s="1"/>
      <c r="K664" s="1"/>
      <c r="L664" s="1"/>
      <c r="M664" s="1"/>
      <c r="N664" s="1"/>
    </row>
    <row r="665" ht="15.75" customHeight="1">
      <c r="A665" s="1"/>
      <c r="B665" s="1"/>
      <c r="C665" s="1"/>
      <c r="D665" s="1"/>
      <c r="E665" s="1"/>
      <c r="F665" s="1"/>
      <c r="G665" s="1"/>
      <c r="H665" s="1"/>
      <c r="I665" s="1"/>
      <c r="J665" s="1"/>
      <c r="K665" s="1"/>
      <c r="L665" s="1"/>
      <c r="M665" s="1"/>
      <c r="N665" s="1"/>
    </row>
    <row r="666" ht="15.75" customHeight="1">
      <c r="A666" s="1"/>
      <c r="B666" s="1"/>
      <c r="C666" s="1"/>
      <c r="D666" s="1"/>
      <c r="E666" s="1"/>
      <c r="F666" s="1"/>
      <c r="G666" s="1"/>
      <c r="H666" s="1"/>
      <c r="I666" s="1"/>
      <c r="J666" s="1"/>
      <c r="K666" s="1"/>
      <c r="L666" s="1"/>
      <c r="M666" s="1"/>
      <c r="N666" s="1"/>
    </row>
    <row r="667" ht="15.75" customHeight="1">
      <c r="A667" s="1"/>
      <c r="B667" s="1"/>
      <c r="C667" s="1"/>
      <c r="D667" s="1"/>
      <c r="E667" s="1"/>
      <c r="F667" s="1"/>
      <c r="G667" s="1"/>
      <c r="H667" s="1"/>
      <c r="I667" s="1"/>
      <c r="J667" s="1"/>
      <c r="K667" s="1"/>
      <c r="L667" s="1"/>
      <c r="M667" s="1"/>
      <c r="N667" s="1"/>
    </row>
    <row r="668" ht="15.75" customHeight="1">
      <c r="A668" s="1"/>
      <c r="B668" s="1"/>
      <c r="C668" s="1"/>
      <c r="D668" s="1"/>
      <c r="E668" s="1"/>
      <c r="F668" s="1"/>
      <c r="G668" s="1"/>
      <c r="H668" s="1"/>
      <c r="I668" s="1"/>
      <c r="J668" s="1"/>
      <c r="K668" s="1"/>
      <c r="L668" s="1"/>
      <c r="M668" s="1"/>
      <c r="N668" s="1"/>
    </row>
    <row r="669" ht="15.75" customHeight="1">
      <c r="A669" s="1"/>
      <c r="B669" s="1"/>
      <c r="C669" s="1"/>
      <c r="D669" s="1"/>
      <c r="E669" s="1"/>
      <c r="F669" s="1"/>
      <c r="G669" s="1"/>
      <c r="H669" s="1"/>
      <c r="I669" s="1"/>
      <c r="J669" s="1"/>
      <c r="K669" s="1"/>
      <c r="L669" s="1"/>
      <c r="M669" s="1"/>
      <c r="N669" s="1"/>
    </row>
    <row r="670" ht="15.75" customHeight="1">
      <c r="A670" s="1"/>
      <c r="B670" s="1"/>
      <c r="C670" s="1"/>
      <c r="D670" s="1"/>
      <c r="E670" s="1"/>
      <c r="F670" s="1"/>
      <c r="G670" s="1"/>
      <c r="H670" s="1"/>
      <c r="I670" s="1"/>
      <c r="J670" s="1"/>
      <c r="K670" s="1"/>
      <c r="L670" s="1"/>
      <c r="M670" s="1"/>
      <c r="N670" s="1"/>
    </row>
    <row r="671" ht="15.75" customHeight="1">
      <c r="A671" s="1"/>
      <c r="B671" s="1"/>
      <c r="C671" s="1"/>
      <c r="D671" s="1"/>
      <c r="E671" s="1"/>
      <c r="F671" s="1"/>
      <c r="G671" s="1"/>
      <c r="H671" s="1"/>
      <c r="I671" s="1"/>
      <c r="J671" s="1"/>
      <c r="K671" s="1"/>
      <c r="L671" s="1"/>
      <c r="M671" s="1"/>
      <c r="N671" s="1"/>
    </row>
    <row r="672" ht="15.75" customHeight="1">
      <c r="A672" s="1"/>
      <c r="B672" s="1"/>
      <c r="C672" s="1"/>
      <c r="D672" s="1"/>
      <c r="E672" s="1"/>
      <c r="F672" s="1"/>
      <c r="G672" s="1"/>
      <c r="H672" s="1"/>
      <c r="I672" s="1"/>
      <c r="J672" s="1"/>
      <c r="K672" s="1"/>
      <c r="L672" s="1"/>
      <c r="M672" s="1"/>
      <c r="N672" s="1"/>
    </row>
    <row r="673" ht="15.75" customHeight="1">
      <c r="A673" s="1"/>
      <c r="B673" s="1"/>
      <c r="C673" s="1"/>
      <c r="D673" s="1"/>
      <c r="E673" s="1"/>
      <c r="F673" s="1"/>
      <c r="G673" s="1"/>
      <c r="H673" s="1"/>
      <c r="I673" s="1"/>
      <c r="J673" s="1"/>
      <c r="K673" s="1"/>
      <c r="L673" s="1"/>
      <c r="M673" s="1"/>
      <c r="N673" s="1"/>
    </row>
    <row r="674" ht="15.75" customHeight="1">
      <c r="A674" s="1"/>
      <c r="B674" s="1"/>
      <c r="C674" s="1"/>
      <c r="D674" s="1"/>
      <c r="E674" s="1"/>
      <c r="F674" s="1"/>
      <c r="G674" s="1"/>
      <c r="H674" s="1"/>
      <c r="I674" s="1"/>
      <c r="J674" s="1"/>
      <c r="K674" s="1"/>
      <c r="L674" s="1"/>
      <c r="M674" s="1"/>
      <c r="N674" s="1"/>
    </row>
    <row r="675" ht="15.75" customHeight="1">
      <c r="A675" s="1"/>
      <c r="B675" s="1"/>
      <c r="C675" s="1"/>
      <c r="D675" s="1"/>
      <c r="E675" s="1"/>
      <c r="F675" s="1"/>
      <c r="G675" s="1"/>
      <c r="H675" s="1"/>
      <c r="I675" s="1"/>
      <c r="J675" s="1"/>
      <c r="K675" s="1"/>
      <c r="L675" s="1"/>
      <c r="M675" s="1"/>
      <c r="N675" s="1"/>
    </row>
    <row r="676" ht="15.75" customHeight="1">
      <c r="A676" s="1"/>
      <c r="B676" s="1"/>
      <c r="C676" s="1"/>
      <c r="D676" s="1"/>
      <c r="E676" s="1"/>
      <c r="F676" s="1"/>
      <c r="G676" s="1"/>
      <c r="H676" s="1"/>
      <c r="I676" s="1"/>
      <c r="J676" s="1"/>
      <c r="K676" s="1"/>
      <c r="L676" s="1"/>
      <c r="M676" s="1"/>
      <c r="N676" s="1"/>
    </row>
    <row r="677" ht="15.75" customHeight="1">
      <c r="A677" s="1"/>
      <c r="B677" s="1"/>
      <c r="C677" s="1"/>
      <c r="D677" s="1"/>
      <c r="E677" s="1"/>
      <c r="F677" s="1"/>
      <c r="G677" s="1"/>
      <c r="H677" s="1"/>
      <c r="I677" s="1"/>
      <c r="J677" s="1"/>
      <c r="K677" s="1"/>
      <c r="L677" s="1"/>
      <c r="M677" s="1"/>
      <c r="N677" s="1"/>
    </row>
    <row r="678" ht="15.75" customHeight="1">
      <c r="A678" s="1"/>
      <c r="B678" s="1"/>
      <c r="C678" s="1"/>
      <c r="D678" s="1"/>
      <c r="E678" s="1"/>
      <c r="F678" s="1"/>
      <c r="G678" s="1"/>
      <c r="H678" s="1"/>
      <c r="I678" s="1"/>
      <c r="J678" s="1"/>
      <c r="K678" s="1"/>
      <c r="L678" s="1"/>
      <c r="M678" s="1"/>
      <c r="N678" s="1"/>
    </row>
    <row r="679" ht="15.75" customHeight="1">
      <c r="A679" s="1"/>
      <c r="B679" s="1"/>
      <c r="C679" s="1"/>
      <c r="D679" s="1"/>
      <c r="E679" s="1"/>
      <c r="F679" s="1"/>
      <c r="G679" s="1"/>
      <c r="H679" s="1"/>
      <c r="I679" s="1"/>
      <c r="J679" s="1"/>
      <c r="K679" s="1"/>
      <c r="L679" s="1"/>
      <c r="M679" s="1"/>
      <c r="N679" s="1"/>
    </row>
    <row r="680" ht="15.75" customHeight="1">
      <c r="A680" s="1"/>
      <c r="B680" s="1"/>
      <c r="C680" s="1"/>
      <c r="D680" s="1"/>
      <c r="E680" s="1"/>
      <c r="F680" s="1"/>
      <c r="G680" s="1"/>
      <c r="H680" s="1"/>
      <c r="I680" s="1"/>
      <c r="J680" s="1"/>
      <c r="K680" s="1"/>
      <c r="L680" s="1"/>
      <c r="M680" s="1"/>
      <c r="N680" s="1"/>
    </row>
    <row r="681" ht="15.75" customHeight="1">
      <c r="A681" s="1"/>
      <c r="B681" s="1"/>
      <c r="C681" s="1"/>
      <c r="D681" s="1"/>
      <c r="E681" s="1"/>
      <c r="F681" s="1"/>
      <c r="G681" s="1"/>
      <c r="H681" s="1"/>
      <c r="I681" s="1"/>
      <c r="J681" s="1"/>
      <c r="K681" s="1"/>
      <c r="L681" s="1"/>
      <c r="M681" s="1"/>
      <c r="N681" s="1"/>
    </row>
    <row r="682" ht="15.75" customHeight="1">
      <c r="A682" s="1"/>
      <c r="B682" s="1"/>
      <c r="C682" s="1"/>
      <c r="D682" s="1"/>
      <c r="E682" s="1"/>
      <c r="F682" s="1"/>
      <c r="G682" s="1"/>
      <c r="H682" s="1"/>
      <c r="I682" s="1"/>
      <c r="J682" s="1"/>
      <c r="K682" s="1"/>
      <c r="L682" s="1"/>
      <c r="M682" s="1"/>
      <c r="N682" s="1"/>
    </row>
    <row r="683" ht="15.75" customHeight="1">
      <c r="A683" s="1"/>
      <c r="B683" s="1"/>
      <c r="C683" s="1"/>
      <c r="D683" s="1"/>
      <c r="E683" s="1"/>
      <c r="F683" s="1"/>
      <c r="G683" s="1"/>
      <c r="H683" s="1"/>
      <c r="I683" s="1"/>
      <c r="J683" s="1"/>
      <c r="K683" s="1"/>
      <c r="L683" s="1"/>
      <c r="M683" s="1"/>
      <c r="N683" s="1"/>
    </row>
    <row r="684" ht="15.75" customHeight="1">
      <c r="A684" s="1"/>
      <c r="B684" s="1"/>
      <c r="C684" s="1"/>
      <c r="D684" s="1"/>
      <c r="E684" s="1"/>
      <c r="F684" s="1"/>
      <c r="G684" s="1"/>
      <c r="H684" s="1"/>
      <c r="I684" s="1"/>
      <c r="J684" s="1"/>
      <c r="K684" s="1"/>
      <c r="L684" s="1"/>
      <c r="M684" s="1"/>
      <c r="N684" s="1"/>
    </row>
    <row r="685" ht="15.75" customHeight="1">
      <c r="A685" s="1"/>
      <c r="B685" s="1"/>
      <c r="C685" s="1"/>
      <c r="D685" s="1"/>
      <c r="E685" s="1"/>
      <c r="F685" s="1"/>
      <c r="G685" s="1"/>
      <c r="H685" s="1"/>
      <c r="I685" s="1"/>
      <c r="J685" s="1"/>
      <c r="K685" s="1"/>
      <c r="L685" s="1"/>
      <c r="M685" s="1"/>
      <c r="N685" s="1"/>
    </row>
    <row r="686" ht="15.75" customHeight="1">
      <c r="A686" s="1"/>
      <c r="B686" s="1"/>
      <c r="C686" s="1"/>
      <c r="D686" s="1"/>
      <c r="E686" s="1"/>
      <c r="F686" s="1"/>
      <c r="G686" s="1"/>
      <c r="H686" s="1"/>
      <c r="I686" s="1"/>
      <c r="J686" s="1"/>
      <c r="K686" s="1"/>
      <c r="L686" s="1"/>
      <c r="M686" s="1"/>
      <c r="N686" s="1"/>
    </row>
    <row r="687" ht="15.75" customHeight="1">
      <c r="A687" s="1"/>
      <c r="B687" s="1"/>
      <c r="C687" s="1"/>
      <c r="D687" s="1"/>
      <c r="E687" s="1"/>
      <c r="F687" s="1"/>
      <c r="G687" s="1"/>
      <c r="H687" s="1"/>
      <c r="I687" s="1"/>
      <c r="J687" s="1"/>
      <c r="K687" s="1"/>
      <c r="L687" s="1"/>
      <c r="M687" s="1"/>
      <c r="N687" s="1"/>
    </row>
    <row r="688" ht="15.75" customHeight="1">
      <c r="A688" s="1"/>
      <c r="B688" s="1"/>
      <c r="C688" s="1"/>
      <c r="D688" s="1"/>
      <c r="E688" s="1"/>
      <c r="F688" s="1"/>
      <c r="G688" s="1"/>
      <c r="H688" s="1"/>
      <c r="I688" s="1"/>
      <c r="J688" s="1"/>
      <c r="K688" s="1"/>
      <c r="L688" s="1"/>
      <c r="M688" s="1"/>
      <c r="N688" s="1"/>
    </row>
    <row r="689" ht="15.75" customHeight="1">
      <c r="A689" s="1"/>
      <c r="B689" s="1"/>
      <c r="C689" s="1"/>
      <c r="D689" s="1"/>
      <c r="E689" s="1"/>
      <c r="F689" s="1"/>
      <c r="G689" s="1"/>
      <c r="H689" s="1"/>
      <c r="I689" s="1"/>
      <c r="J689" s="1"/>
      <c r="K689" s="1"/>
      <c r="L689" s="1"/>
      <c r="M689" s="1"/>
      <c r="N689" s="1"/>
    </row>
    <row r="690" ht="15.75" customHeight="1">
      <c r="A690" s="1"/>
      <c r="B690" s="1"/>
      <c r="C690" s="1"/>
      <c r="D690" s="1"/>
      <c r="E690" s="1"/>
      <c r="F690" s="1"/>
      <c r="G690" s="1"/>
      <c r="H690" s="1"/>
      <c r="I690" s="1"/>
      <c r="J690" s="1"/>
      <c r="K690" s="1"/>
      <c r="L690" s="1"/>
      <c r="M690" s="1"/>
      <c r="N690" s="1"/>
    </row>
    <row r="691" ht="15.75" customHeight="1">
      <c r="A691" s="1"/>
      <c r="B691" s="1"/>
      <c r="C691" s="1"/>
      <c r="D691" s="1"/>
      <c r="E691" s="1"/>
      <c r="F691" s="1"/>
      <c r="G691" s="1"/>
      <c r="H691" s="1"/>
      <c r="I691" s="1"/>
      <c r="J691" s="1"/>
      <c r="K691" s="1"/>
      <c r="L691" s="1"/>
      <c r="M691" s="1"/>
      <c r="N691" s="1"/>
    </row>
    <row r="692" ht="15.75" customHeight="1">
      <c r="A692" s="1"/>
      <c r="B692" s="1"/>
      <c r="C692" s="1"/>
      <c r="D692" s="1"/>
      <c r="E692" s="1"/>
      <c r="F692" s="1"/>
      <c r="G692" s="1"/>
      <c r="H692" s="1"/>
      <c r="I692" s="1"/>
      <c r="J692" s="1"/>
      <c r="K692" s="1"/>
      <c r="L692" s="1"/>
      <c r="M692" s="1"/>
      <c r="N692" s="1"/>
    </row>
    <row r="693" ht="15.75" customHeight="1">
      <c r="A693" s="1"/>
      <c r="B693" s="1"/>
      <c r="C693" s="1"/>
      <c r="D693" s="1"/>
      <c r="E693" s="1"/>
      <c r="F693" s="1"/>
      <c r="G693" s="1"/>
      <c r="H693" s="1"/>
      <c r="I693" s="1"/>
      <c r="J693" s="1"/>
      <c r="K693" s="1"/>
      <c r="L693" s="1"/>
      <c r="M693" s="1"/>
      <c r="N693" s="1"/>
    </row>
    <row r="694" ht="15.75" customHeight="1">
      <c r="A694" s="1"/>
      <c r="B694" s="1"/>
      <c r="C694" s="1"/>
      <c r="D694" s="1"/>
      <c r="E694" s="1"/>
      <c r="F694" s="1"/>
      <c r="G694" s="1"/>
      <c r="H694" s="1"/>
      <c r="I694" s="1"/>
      <c r="J694" s="1"/>
      <c r="K694" s="1"/>
      <c r="L694" s="1"/>
      <c r="M694" s="1"/>
      <c r="N694" s="1"/>
    </row>
    <row r="695" ht="15.75" customHeight="1">
      <c r="A695" s="1"/>
      <c r="B695" s="1"/>
      <c r="C695" s="1"/>
      <c r="D695" s="1"/>
      <c r="E695" s="1"/>
      <c r="F695" s="1"/>
      <c r="G695" s="1"/>
      <c r="H695" s="1"/>
      <c r="I695" s="1"/>
      <c r="J695" s="1"/>
      <c r="K695" s="1"/>
      <c r="L695" s="1"/>
      <c r="M695" s="1"/>
      <c r="N695" s="1"/>
    </row>
    <row r="696" ht="15.75" customHeight="1">
      <c r="A696" s="1"/>
      <c r="B696" s="1"/>
      <c r="C696" s="1"/>
      <c r="D696" s="1"/>
      <c r="E696" s="1"/>
      <c r="F696" s="1"/>
      <c r="G696" s="1"/>
      <c r="H696" s="1"/>
      <c r="I696" s="1"/>
      <c r="J696" s="1"/>
      <c r="K696" s="1"/>
      <c r="L696" s="1"/>
      <c r="M696" s="1"/>
      <c r="N696" s="1"/>
    </row>
    <row r="697" ht="15.75" customHeight="1">
      <c r="A697" s="1"/>
      <c r="B697" s="1"/>
      <c r="C697" s="1"/>
      <c r="D697" s="1"/>
      <c r="E697" s="1"/>
      <c r="F697" s="1"/>
      <c r="G697" s="1"/>
      <c r="H697" s="1"/>
      <c r="I697" s="1"/>
      <c r="J697" s="1"/>
      <c r="K697" s="1"/>
      <c r="L697" s="1"/>
      <c r="M697" s="1"/>
      <c r="N697" s="1"/>
    </row>
    <row r="698" ht="15.75" customHeight="1">
      <c r="A698" s="1"/>
      <c r="B698" s="1"/>
      <c r="C698" s="1"/>
      <c r="D698" s="1"/>
      <c r="E698" s="1"/>
      <c r="F698" s="1"/>
      <c r="G698" s="1"/>
      <c r="H698" s="1"/>
      <c r="I698" s="1"/>
      <c r="J698" s="1"/>
      <c r="K698" s="1"/>
      <c r="L698" s="1"/>
      <c r="M698" s="1"/>
      <c r="N698" s="1"/>
    </row>
    <row r="699" ht="15.75" customHeight="1">
      <c r="A699" s="1"/>
      <c r="B699" s="1"/>
      <c r="C699" s="1"/>
      <c r="D699" s="1"/>
      <c r="E699" s="1"/>
      <c r="F699" s="1"/>
      <c r="G699" s="1"/>
      <c r="H699" s="1"/>
      <c r="I699" s="1"/>
      <c r="J699" s="1"/>
      <c r="K699" s="1"/>
      <c r="L699" s="1"/>
      <c r="M699" s="1"/>
      <c r="N699" s="1"/>
    </row>
    <row r="700" ht="15.75" customHeight="1">
      <c r="A700" s="1"/>
      <c r="B700" s="1"/>
      <c r="C700" s="1"/>
      <c r="D700" s="1"/>
      <c r="E700" s="1"/>
      <c r="F700" s="1"/>
      <c r="G700" s="1"/>
      <c r="H700" s="1"/>
      <c r="I700" s="1"/>
      <c r="J700" s="1"/>
      <c r="K700" s="1"/>
      <c r="L700" s="1"/>
      <c r="M700" s="1"/>
      <c r="N700" s="1"/>
    </row>
    <row r="701" ht="15.75" customHeight="1">
      <c r="A701" s="1"/>
      <c r="B701" s="1"/>
      <c r="C701" s="1"/>
      <c r="D701" s="1"/>
      <c r="E701" s="1"/>
      <c r="F701" s="1"/>
      <c r="G701" s="1"/>
      <c r="H701" s="1"/>
      <c r="I701" s="1"/>
      <c r="J701" s="1"/>
      <c r="K701" s="1"/>
      <c r="L701" s="1"/>
      <c r="M701" s="1"/>
      <c r="N701" s="1"/>
    </row>
    <row r="702" ht="15.75" customHeight="1">
      <c r="A702" s="1"/>
      <c r="B702" s="1"/>
      <c r="C702" s="1"/>
      <c r="D702" s="1"/>
      <c r="E702" s="1"/>
      <c r="F702" s="1"/>
      <c r="G702" s="1"/>
      <c r="H702" s="1"/>
      <c r="I702" s="1"/>
      <c r="J702" s="1"/>
      <c r="K702" s="1"/>
      <c r="L702" s="1"/>
      <c r="M702" s="1"/>
      <c r="N702" s="1"/>
    </row>
    <row r="703" ht="15.75" customHeight="1">
      <c r="A703" s="1"/>
      <c r="B703" s="1"/>
      <c r="C703" s="1"/>
      <c r="D703" s="1"/>
      <c r="E703" s="1"/>
      <c r="F703" s="1"/>
      <c r="G703" s="1"/>
      <c r="H703" s="1"/>
      <c r="I703" s="1"/>
      <c r="J703" s="1"/>
      <c r="K703" s="1"/>
      <c r="L703" s="1"/>
      <c r="M703" s="1"/>
      <c r="N703" s="1"/>
    </row>
    <row r="704" ht="15.75" customHeight="1">
      <c r="A704" s="1"/>
      <c r="B704" s="1"/>
      <c r="C704" s="1"/>
      <c r="D704" s="1"/>
      <c r="E704" s="1"/>
      <c r="F704" s="1"/>
      <c r="G704" s="1"/>
      <c r="H704" s="1"/>
      <c r="I704" s="1"/>
      <c r="J704" s="1"/>
      <c r="K704" s="1"/>
      <c r="L704" s="1"/>
      <c r="M704" s="1"/>
      <c r="N704" s="1"/>
    </row>
    <row r="705" ht="15.75" customHeight="1">
      <c r="A705" s="1"/>
      <c r="B705" s="1"/>
      <c r="C705" s="1"/>
      <c r="D705" s="1"/>
      <c r="E705" s="1"/>
      <c r="F705" s="1"/>
      <c r="G705" s="1"/>
      <c r="H705" s="1"/>
      <c r="I705" s="1"/>
      <c r="J705" s="1"/>
      <c r="K705" s="1"/>
      <c r="L705" s="1"/>
      <c r="M705" s="1"/>
      <c r="N705" s="1"/>
    </row>
    <row r="706" ht="15.75" customHeight="1">
      <c r="A706" s="1"/>
      <c r="B706" s="1"/>
      <c r="C706" s="1"/>
      <c r="D706" s="1"/>
      <c r="E706" s="1"/>
      <c r="F706" s="1"/>
      <c r="G706" s="1"/>
      <c r="H706" s="1"/>
      <c r="I706" s="1"/>
      <c r="J706" s="1"/>
      <c r="K706" s="1"/>
      <c r="L706" s="1"/>
      <c r="M706" s="1"/>
      <c r="N706" s="1"/>
    </row>
    <row r="707" ht="15.75" customHeight="1">
      <c r="A707" s="1"/>
      <c r="B707" s="1"/>
      <c r="C707" s="1"/>
      <c r="D707" s="1"/>
      <c r="E707" s="1"/>
      <c r="F707" s="1"/>
      <c r="G707" s="1"/>
      <c r="H707" s="1"/>
      <c r="I707" s="1"/>
      <c r="J707" s="1"/>
      <c r="K707" s="1"/>
      <c r="L707" s="1"/>
      <c r="M707" s="1"/>
      <c r="N707" s="1"/>
    </row>
    <row r="708" ht="15.75" customHeight="1">
      <c r="A708" s="1"/>
      <c r="B708" s="1"/>
      <c r="C708" s="1"/>
      <c r="D708" s="1"/>
      <c r="E708" s="1"/>
      <c r="F708" s="1"/>
      <c r="G708" s="1"/>
      <c r="H708" s="1"/>
      <c r="I708" s="1"/>
      <c r="J708" s="1"/>
      <c r="K708" s="1"/>
      <c r="L708" s="1"/>
      <c r="M708" s="1"/>
      <c r="N708" s="1"/>
    </row>
    <row r="709" ht="15.75" customHeight="1">
      <c r="A709" s="1"/>
      <c r="B709" s="1"/>
      <c r="C709" s="1"/>
      <c r="D709" s="1"/>
      <c r="E709" s="1"/>
      <c r="F709" s="1"/>
      <c r="G709" s="1"/>
      <c r="H709" s="1"/>
      <c r="I709" s="1"/>
      <c r="J709" s="1"/>
      <c r="K709" s="1"/>
      <c r="L709" s="1"/>
      <c r="M709" s="1"/>
      <c r="N709" s="1"/>
    </row>
    <row r="710" ht="15.75" customHeight="1">
      <c r="A710" s="1"/>
      <c r="B710" s="1"/>
      <c r="C710" s="1"/>
      <c r="D710" s="1"/>
      <c r="E710" s="1"/>
      <c r="F710" s="1"/>
      <c r="G710" s="1"/>
      <c r="H710" s="1"/>
      <c r="I710" s="1"/>
      <c r="J710" s="1"/>
      <c r="K710" s="1"/>
      <c r="L710" s="1"/>
      <c r="M710" s="1"/>
      <c r="N710" s="1"/>
    </row>
    <row r="711" ht="15.75" customHeight="1">
      <c r="A711" s="1"/>
      <c r="B711" s="1"/>
      <c r="C711" s="1"/>
      <c r="D711" s="1"/>
      <c r="E711" s="1"/>
      <c r="F711" s="1"/>
      <c r="G711" s="1"/>
      <c r="H711" s="1"/>
      <c r="I711" s="1"/>
      <c r="J711" s="1"/>
      <c r="K711" s="1"/>
      <c r="L711" s="1"/>
      <c r="M711" s="1"/>
      <c r="N711" s="1"/>
    </row>
    <row r="712" ht="15.75" customHeight="1">
      <c r="A712" s="1"/>
      <c r="B712" s="1"/>
      <c r="C712" s="1"/>
      <c r="D712" s="1"/>
      <c r="E712" s="1"/>
      <c r="F712" s="1"/>
      <c r="G712" s="1"/>
      <c r="H712" s="1"/>
      <c r="I712" s="1"/>
      <c r="J712" s="1"/>
      <c r="K712" s="1"/>
      <c r="L712" s="1"/>
      <c r="M712" s="1"/>
      <c r="N712" s="1"/>
    </row>
    <row r="713" ht="15.75" customHeight="1">
      <c r="A713" s="1"/>
      <c r="B713" s="1"/>
      <c r="C713" s="1"/>
      <c r="D713" s="1"/>
      <c r="E713" s="1"/>
      <c r="F713" s="1"/>
      <c r="G713" s="1"/>
      <c r="H713" s="1"/>
      <c r="I713" s="1"/>
      <c r="J713" s="1"/>
      <c r="K713" s="1"/>
      <c r="L713" s="1"/>
      <c r="M713" s="1"/>
      <c r="N713" s="1"/>
    </row>
    <row r="714" ht="15.75" customHeight="1">
      <c r="A714" s="1"/>
      <c r="B714" s="1"/>
      <c r="C714" s="1"/>
      <c r="D714" s="1"/>
      <c r="E714" s="1"/>
      <c r="F714" s="1"/>
      <c r="G714" s="1"/>
      <c r="H714" s="1"/>
      <c r="I714" s="1"/>
      <c r="J714" s="1"/>
      <c r="K714" s="1"/>
      <c r="L714" s="1"/>
      <c r="M714" s="1"/>
      <c r="N714" s="1"/>
    </row>
    <row r="715" ht="15.75" customHeight="1">
      <c r="A715" s="1"/>
      <c r="B715" s="1"/>
      <c r="C715" s="1"/>
      <c r="D715" s="1"/>
      <c r="E715" s="1"/>
      <c r="F715" s="1"/>
      <c r="G715" s="1"/>
      <c r="H715" s="1"/>
      <c r="I715" s="1"/>
      <c r="J715" s="1"/>
      <c r="K715" s="1"/>
      <c r="L715" s="1"/>
      <c r="M715" s="1"/>
      <c r="N715" s="1"/>
    </row>
    <row r="716" ht="15.75" customHeight="1">
      <c r="A716" s="1"/>
      <c r="B716" s="1"/>
      <c r="C716" s="1"/>
      <c r="D716" s="1"/>
      <c r="E716" s="1"/>
      <c r="F716" s="1"/>
      <c r="G716" s="1"/>
      <c r="H716" s="1"/>
      <c r="I716" s="1"/>
      <c r="J716" s="1"/>
      <c r="K716" s="1"/>
      <c r="L716" s="1"/>
      <c r="M716" s="1"/>
      <c r="N716" s="1"/>
    </row>
    <row r="717" ht="15.75" customHeight="1">
      <c r="A717" s="1"/>
      <c r="B717" s="1"/>
      <c r="C717" s="1"/>
      <c r="D717" s="1"/>
      <c r="E717" s="1"/>
      <c r="F717" s="1"/>
      <c r="G717" s="1"/>
      <c r="H717" s="1"/>
      <c r="I717" s="1"/>
      <c r="J717" s="1"/>
      <c r="K717" s="1"/>
      <c r="L717" s="1"/>
      <c r="M717" s="1"/>
      <c r="N717" s="1"/>
    </row>
    <row r="718" ht="15.75" customHeight="1">
      <c r="A718" s="1"/>
      <c r="B718" s="1"/>
      <c r="C718" s="1"/>
      <c r="D718" s="1"/>
      <c r="E718" s="1"/>
      <c r="F718" s="1"/>
      <c r="G718" s="1"/>
      <c r="H718" s="1"/>
      <c r="I718" s="1"/>
      <c r="J718" s="1"/>
      <c r="K718" s="1"/>
      <c r="L718" s="1"/>
      <c r="M718" s="1"/>
      <c r="N718" s="1"/>
    </row>
    <row r="719" ht="15.75" customHeight="1">
      <c r="A719" s="1"/>
      <c r="B719" s="1"/>
      <c r="C719" s="1"/>
      <c r="D719" s="1"/>
      <c r="E719" s="1"/>
      <c r="F719" s="1"/>
      <c r="G719" s="1"/>
      <c r="H719" s="1"/>
      <c r="I719" s="1"/>
      <c r="J719" s="1"/>
      <c r="K719" s="1"/>
      <c r="L719" s="1"/>
      <c r="M719" s="1"/>
      <c r="N719" s="1"/>
    </row>
    <row r="720" ht="15.75" customHeight="1">
      <c r="A720" s="1"/>
      <c r="B720" s="1"/>
      <c r="C720" s="1"/>
      <c r="D720" s="1"/>
      <c r="E720" s="1"/>
      <c r="F720" s="1"/>
      <c r="G720" s="1"/>
      <c r="H720" s="1"/>
      <c r="I720" s="1"/>
      <c r="J720" s="1"/>
      <c r="K720" s="1"/>
      <c r="L720" s="1"/>
      <c r="M720" s="1"/>
      <c r="N720" s="1"/>
    </row>
    <row r="721" ht="15.75" customHeight="1">
      <c r="A721" s="1"/>
      <c r="B721" s="1"/>
      <c r="C721" s="1"/>
      <c r="D721" s="1"/>
      <c r="E721" s="1"/>
      <c r="F721" s="1"/>
      <c r="G721" s="1"/>
      <c r="H721" s="1"/>
      <c r="I721" s="1"/>
      <c r="J721" s="1"/>
      <c r="K721" s="1"/>
      <c r="L721" s="1"/>
      <c r="M721" s="1"/>
      <c r="N721" s="1"/>
    </row>
    <row r="722" ht="15.75" customHeight="1">
      <c r="A722" s="1"/>
      <c r="B722" s="1"/>
      <c r="C722" s="1"/>
      <c r="D722" s="1"/>
      <c r="E722" s="1"/>
      <c r="F722" s="1"/>
      <c r="G722" s="1"/>
      <c r="H722" s="1"/>
      <c r="I722" s="1"/>
      <c r="J722" s="1"/>
      <c r="K722" s="1"/>
      <c r="L722" s="1"/>
      <c r="M722" s="1"/>
      <c r="N722" s="1"/>
    </row>
    <row r="723" ht="15.75" customHeight="1">
      <c r="A723" s="1"/>
      <c r="B723" s="1"/>
      <c r="C723" s="1"/>
      <c r="D723" s="1"/>
      <c r="E723" s="1"/>
      <c r="F723" s="1"/>
      <c r="G723" s="1"/>
      <c r="H723" s="1"/>
      <c r="I723" s="1"/>
      <c r="J723" s="1"/>
      <c r="K723" s="1"/>
      <c r="L723" s="1"/>
      <c r="M723" s="1"/>
      <c r="N723" s="1"/>
    </row>
    <row r="724" ht="15.75" customHeight="1">
      <c r="A724" s="1"/>
      <c r="B724" s="1"/>
      <c r="C724" s="1"/>
      <c r="D724" s="1"/>
      <c r="E724" s="1"/>
      <c r="F724" s="1"/>
      <c r="G724" s="1"/>
      <c r="H724" s="1"/>
      <c r="I724" s="1"/>
      <c r="J724" s="1"/>
      <c r="K724" s="1"/>
      <c r="L724" s="1"/>
      <c r="M724" s="1"/>
      <c r="N724" s="1"/>
    </row>
    <row r="725" ht="15.75" customHeight="1">
      <c r="A725" s="1"/>
      <c r="B725" s="1"/>
      <c r="C725" s="1"/>
      <c r="D725" s="1"/>
      <c r="E725" s="1"/>
      <c r="F725" s="1"/>
      <c r="G725" s="1"/>
      <c r="H725" s="1"/>
      <c r="I725" s="1"/>
      <c r="J725" s="1"/>
      <c r="K725" s="1"/>
      <c r="L725" s="1"/>
      <c r="M725" s="1"/>
      <c r="N725" s="1"/>
    </row>
    <row r="726" ht="15.75" customHeight="1">
      <c r="A726" s="1"/>
      <c r="B726" s="1"/>
      <c r="C726" s="1"/>
      <c r="D726" s="1"/>
      <c r="E726" s="1"/>
      <c r="F726" s="1"/>
      <c r="G726" s="1"/>
      <c r="H726" s="1"/>
      <c r="I726" s="1"/>
      <c r="J726" s="1"/>
      <c r="K726" s="1"/>
      <c r="L726" s="1"/>
      <c r="M726" s="1"/>
      <c r="N726" s="1"/>
    </row>
    <row r="727" ht="15.75" customHeight="1">
      <c r="A727" s="1"/>
      <c r="B727" s="1"/>
      <c r="C727" s="1"/>
      <c r="D727" s="1"/>
      <c r="E727" s="1"/>
      <c r="F727" s="1"/>
      <c r="G727" s="1"/>
      <c r="H727" s="1"/>
      <c r="I727" s="1"/>
      <c r="J727" s="1"/>
      <c r="K727" s="1"/>
      <c r="L727" s="1"/>
      <c r="M727" s="1"/>
      <c r="N727" s="1"/>
    </row>
    <row r="728" ht="15.75" customHeight="1">
      <c r="A728" s="1"/>
      <c r="B728" s="1"/>
      <c r="C728" s="1"/>
      <c r="D728" s="1"/>
      <c r="E728" s="1"/>
      <c r="F728" s="1"/>
      <c r="G728" s="1"/>
      <c r="H728" s="1"/>
      <c r="I728" s="1"/>
      <c r="J728" s="1"/>
      <c r="K728" s="1"/>
      <c r="L728" s="1"/>
      <c r="M728" s="1"/>
      <c r="N728" s="1"/>
    </row>
    <row r="729" ht="15.75" customHeight="1">
      <c r="A729" s="1"/>
      <c r="B729" s="1"/>
      <c r="C729" s="1"/>
      <c r="D729" s="1"/>
      <c r="E729" s="1"/>
      <c r="F729" s="1"/>
      <c r="G729" s="1"/>
      <c r="H729" s="1"/>
      <c r="I729" s="1"/>
      <c r="J729" s="1"/>
      <c r="K729" s="1"/>
      <c r="L729" s="1"/>
      <c r="M729" s="1"/>
      <c r="N729" s="1"/>
    </row>
    <row r="730" ht="15.75" customHeight="1">
      <c r="A730" s="1"/>
      <c r="B730" s="1"/>
      <c r="C730" s="1"/>
      <c r="D730" s="1"/>
      <c r="E730" s="1"/>
      <c r="F730" s="1"/>
      <c r="G730" s="1"/>
      <c r="H730" s="1"/>
      <c r="I730" s="1"/>
      <c r="J730" s="1"/>
      <c r="K730" s="1"/>
      <c r="L730" s="1"/>
      <c r="M730" s="1"/>
      <c r="N730" s="1"/>
    </row>
    <row r="731" ht="15.75" customHeight="1">
      <c r="A731" s="1"/>
      <c r="B731" s="1"/>
      <c r="C731" s="1"/>
      <c r="D731" s="1"/>
      <c r="E731" s="1"/>
      <c r="F731" s="1"/>
      <c r="G731" s="1"/>
      <c r="H731" s="1"/>
      <c r="I731" s="1"/>
      <c r="J731" s="1"/>
      <c r="K731" s="1"/>
      <c r="L731" s="1"/>
      <c r="M731" s="1"/>
      <c r="N731" s="1"/>
    </row>
    <row r="732" ht="15.75" customHeight="1">
      <c r="A732" s="1"/>
      <c r="B732" s="1"/>
      <c r="C732" s="1"/>
      <c r="D732" s="1"/>
      <c r="E732" s="1"/>
      <c r="F732" s="1"/>
      <c r="G732" s="1"/>
      <c r="H732" s="1"/>
      <c r="I732" s="1"/>
      <c r="J732" s="1"/>
      <c r="K732" s="1"/>
      <c r="L732" s="1"/>
      <c r="M732" s="1"/>
      <c r="N732" s="1"/>
    </row>
    <row r="733" ht="15.75" customHeight="1">
      <c r="A733" s="1"/>
      <c r="B733" s="1"/>
      <c r="C733" s="1"/>
      <c r="D733" s="1"/>
      <c r="E733" s="1"/>
      <c r="F733" s="1"/>
      <c r="G733" s="1"/>
      <c r="H733" s="1"/>
      <c r="I733" s="1"/>
      <c r="J733" s="1"/>
      <c r="K733" s="1"/>
      <c r="L733" s="1"/>
      <c r="M733" s="1"/>
      <c r="N733" s="1"/>
    </row>
    <row r="734" ht="15.75" customHeight="1">
      <c r="A734" s="1"/>
      <c r="B734" s="1"/>
      <c r="C734" s="1"/>
      <c r="D734" s="1"/>
      <c r="E734" s="1"/>
      <c r="F734" s="1"/>
      <c r="G734" s="1"/>
      <c r="H734" s="1"/>
      <c r="I734" s="1"/>
      <c r="J734" s="1"/>
      <c r="K734" s="1"/>
      <c r="L734" s="1"/>
      <c r="M734" s="1"/>
      <c r="N734" s="1"/>
    </row>
    <row r="735" ht="15.75" customHeight="1">
      <c r="A735" s="1"/>
      <c r="B735" s="1"/>
      <c r="C735" s="1"/>
      <c r="D735" s="1"/>
      <c r="E735" s="1"/>
      <c r="F735" s="1"/>
      <c r="G735" s="1"/>
      <c r="H735" s="1"/>
      <c r="I735" s="1"/>
      <c r="J735" s="1"/>
      <c r="K735" s="1"/>
      <c r="L735" s="1"/>
      <c r="M735" s="1"/>
      <c r="N735" s="1"/>
    </row>
    <row r="736" ht="15.75" customHeight="1">
      <c r="A736" s="1"/>
      <c r="B736" s="1"/>
      <c r="C736" s="1"/>
      <c r="D736" s="1"/>
      <c r="E736" s="1"/>
      <c r="F736" s="1"/>
      <c r="G736" s="1"/>
      <c r="H736" s="1"/>
      <c r="I736" s="1"/>
      <c r="J736" s="1"/>
      <c r="K736" s="1"/>
      <c r="L736" s="1"/>
      <c r="M736" s="1"/>
      <c r="N736" s="1"/>
    </row>
    <row r="737" ht="15.75" customHeight="1">
      <c r="A737" s="1"/>
      <c r="B737" s="1"/>
      <c r="C737" s="1"/>
      <c r="D737" s="1"/>
      <c r="E737" s="1"/>
      <c r="F737" s="1"/>
      <c r="G737" s="1"/>
      <c r="H737" s="1"/>
      <c r="I737" s="1"/>
      <c r="J737" s="1"/>
      <c r="K737" s="1"/>
      <c r="L737" s="1"/>
      <c r="M737" s="1"/>
      <c r="N737" s="1"/>
    </row>
    <row r="738" ht="15.75" customHeight="1">
      <c r="A738" s="1"/>
      <c r="B738" s="1"/>
      <c r="C738" s="1"/>
      <c r="D738" s="1"/>
      <c r="E738" s="1"/>
      <c r="F738" s="1"/>
      <c r="G738" s="1"/>
      <c r="H738" s="1"/>
      <c r="I738" s="1"/>
      <c r="J738" s="1"/>
      <c r="K738" s="1"/>
      <c r="L738" s="1"/>
      <c r="M738" s="1"/>
      <c r="N738" s="1"/>
    </row>
    <row r="739" ht="15.75" customHeight="1">
      <c r="A739" s="1"/>
      <c r="B739" s="1"/>
      <c r="C739" s="1"/>
      <c r="D739" s="1"/>
      <c r="E739" s="1"/>
      <c r="F739" s="1"/>
      <c r="G739" s="1"/>
      <c r="H739" s="1"/>
      <c r="I739" s="1"/>
      <c r="J739" s="1"/>
      <c r="K739" s="1"/>
      <c r="L739" s="1"/>
      <c r="M739" s="1"/>
      <c r="N739" s="1"/>
    </row>
    <row r="740" ht="15.75" customHeight="1">
      <c r="A740" s="1"/>
      <c r="B740" s="1"/>
      <c r="C740" s="1"/>
      <c r="D740" s="1"/>
      <c r="E740" s="1"/>
      <c r="F740" s="1"/>
      <c r="G740" s="1"/>
      <c r="H740" s="1"/>
      <c r="I740" s="1"/>
      <c r="J740" s="1"/>
      <c r="K740" s="1"/>
      <c r="L740" s="1"/>
      <c r="M740" s="1"/>
      <c r="N740" s="1"/>
    </row>
    <row r="741" ht="15.75" customHeight="1">
      <c r="A741" s="1"/>
      <c r="B741" s="1"/>
      <c r="C741" s="1"/>
      <c r="D741" s="1"/>
      <c r="E741" s="1"/>
      <c r="F741" s="1"/>
      <c r="G741" s="1"/>
      <c r="H741" s="1"/>
      <c r="I741" s="1"/>
      <c r="J741" s="1"/>
      <c r="K741" s="1"/>
      <c r="L741" s="1"/>
      <c r="M741" s="1"/>
      <c r="N741" s="1"/>
    </row>
    <row r="742" ht="15.75" customHeight="1">
      <c r="A742" s="1"/>
      <c r="B742" s="1"/>
      <c r="C742" s="1"/>
      <c r="D742" s="1"/>
      <c r="E742" s="1"/>
      <c r="F742" s="1"/>
      <c r="G742" s="1"/>
      <c r="H742" s="1"/>
      <c r="I742" s="1"/>
      <c r="J742" s="1"/>
      <c r="K742" s="1"/>
      <c r="L742" s="1"/>
      <c r="M742" s="1"/>
      <c r="N742" s="1"/>
    </row>
    <row r="743" ht="15.75" customHeight="1">
      <c r="A743" s="1"/>
      <c r="B743" s="1"/>
      <c r="C743" s="1"/>
      <c r="D743" s="1"/>
      <c r="E743" s="1"/>
      <c r="F743" s="1"/>
      <c r="G743" s="1"/>
      <c r="H743" s="1"/>
      <c r="I743" s="1"/>
      <c r="J743" s="1"/>
      <c r="K743" s="1"/>
      <c r="L743" s="1"/>
      <c r="M743" s="1"/>
      <c r="N743" s="1"/>
    </row>
    <row r="744" ht="15.75" customHeight="1">
      <c r="A744" s="1"/>
      <c r="B744" s="1"/>
      <c r="C744" s="1"/>
      <c r="D744" s="1"/>
      <c r="E744" s="1"/>
      <c r="F744" s="1"/>
      <c r="G744" s="1"/>
      <c r="H744" s="1"/>
      <c r="I744" s="1"/>
      <c r="J744" s="1"/>
      <c r="K744" s="1"/>
      <c r="L744" s="1"/>
      <c r="M744" s="1"/>
      <c r="N744" s="1"/>
    </row>
    <row r="745" ht="15.75" customHeight="1">
      <c r="A745" s="1"/>
      <c r="B745" s="1"/>
      <c r="C745" s="1"/>
      <c r="D745" s="1"/>
      <c r="E745" s="1"/>
      <c r="F745" s="1"/>
      <c r="G745" s="1"/>
      <c r="H745" s="1"/>
      <c r="I745" s="1"/>
      <c r="J745" s="1"/>
      <c r="K745" s="1"/>
      <c r="L745" s="1"/>
      <c r="M745" s="1"/>
      <c r="N745" s="1"/>
    </row>
    <row r="746" ht="15.75" customHeight="1">
      <c r="A746" s="1"/>
      <c r="B746" s="1"/>
      <c r="C746" s="1"/>
      <c r="D746" s="1"/>
      <c r="E746" s="1"/>
      <c r="F746" s="1"/>
      <c r="G746" s="1"/>
      <c r="H746" s="1"/>
      <c r="I746" s="1"/>
      <c r="J746" s="1"/>
      <c r="K746" s="1"/>
      <c r="L746" s="1"/>
      <c r="M746" s="1"/>
      <c r="N746" s="1"/>
    </row>
    <row r="747" ht="15.75" customHeight="1">
      <c r="A747" s="1"/>
      <c r="B747" s="1"/>
      <c r="C747" s="1"/>
      <c r="D747" s="1"/>
      <c r="E747" s="1"/>
      <c r="F747" s="1"/>
      <c r="G747" s="1"/>
      <c r="H747" s="1"/>
      <c r="I747" s="1"/>
      <c r="J747" s="1"/>
      <c r="K747" s="1"/>
      <c r="L747" s="1"/>
      <c r="M747" s="1"/>
      <c r="N747" s="1"/>
    </row>
    <row r="748" ht="15.75" customHeight="1">
      <c r="A748" s="1"/>
      <c r="B748" s="1"/>
      <c r="C748" s="1"/>
      <c r="D748" s="1"/>
      <c r="E748" s="1"/>
      <c r="F748" s="1"/>
      <c r="G748" s="1"/>
      <c r="H748" s="1"/>
      <c r="I748" s="1"/>
      <c r="J748" s="1"/>
      <c r="K748" s="1"/>
      <c r="L748" s="1"/>
      <c r="M748" s="1"/>
      <c r="N748" s="1"/>
    </row>
    <row r="749" ht="15.75" customHeight="1">
      <c r="A749" s="1"/>
      <c r="B749" s="1"/>
      <c r="C749" s="1"/>
      <c r="D749" s="1"/>
      <c r="E749" s="1"/>
      <c r="F749" s="1"/>
      <c r="G749" s="1"/>
      <c r="H749" s="1"/>
      <c r="I749" s="1"/>
      <c r="J749" s="1"/>
      <c r="K749" s="1"/>
      <c r="L749" s="1"/>
      <c r="M749" s="1"/>
      <c r="N749" s="1"/>
    </row>
    <row r="750" ht="15.75" customHeight="1">
      <c r="A750" s="1"/>
      <c r="B750" s="1"/>
      <c r="C750" s="1"/>
      <c r="D750" s="1"/>
      <c r="E750" s="1"/>
      <c r="F750" s="1"/>
      <c r="G750" s="1"/>
      <c r="H750" s="1"/>
      <c r="I750" s="1"/>
      <c r="J750" s="1"/>
      <c r="K750" s="1"/>
      <c r="L750" s="1"/>
      <c r="M750" s="1"/>
      <c r="N750" s="1"/>
    </row>
    <row r="751" ht="15.75" customHeight="1">
      <c r="A751" s="1"/>
      <c r="B751" s="1"/>
      <c r="C751" s="1"/>
      <c r="D751" s="1"/>
      <c r="E751" s="1"/>
      <c r="F751" s="1"/>
      <c r="G751" s="1"/>
      <c r="H751" s="1"/>
      <c r="I751" s="1"/>
      <c r="J751" s="1"/>
      <c r="K751" s="1"/>
      <c r="L751" s="1"/>
      <c r="M751" s="1"/>
      <c r="N751" s="1"/>
    </row>
    <row r="752" ht="15.75" customHeight="1">
      <c r="A752" s="1"/>
      <c r="B752" s="1"/>
      <c r="C752" s="1"/>
      <c r="D752" s="1"/>
      <c r="E752" s="1"/>
      <c r="F752" s="1"/>
      <c r="G752" s="1"/>
      <c r="H752" s="1"/>
      <c r="I752" s="1"/>
      <c r="J752" s="1"/>
      <c r="K752" s="1"/>
      <c r="L752" s="1"/>
      <c r="M752" s="1"/>
      <c r="N752" s="1"/>
    </row>
    <row r="753" ht="15.75" customHeight="1">
      <c r="A753" s="1"/>
      <c r="B753" s="1"/>
      <c r="C753" s="1"/>
      <c r="D753" s="1"/>
      <c r="E753" s="1"/>
      <c r="F753" s="1"/>
      <c r="G753" s="1"/>
      <c r="H753" s="1"/>
      <c r="I753" s="1"/>
      <c r="J753" s="1"/>
      <c r="K753" s="1"/>
      <c r="L753" s="1"/>
      <c r="M753" s="1"/>
      <c r="N753" s="1"/>
    </row>
    <row r="754" ht="15.75" customHeight="1">
      <c r="A754" s="1"/>
      <c r="B754" s="1"/>
      <c r="C754" s="1"/>
      <c r="D754" s="1"/>
      <c r="E754" s="1"/>
      <c r="F754" s="1"/>
      <c r="G754" s="1"/>
      <c r="H754" s="1"/>
      <c r="I754" s="1"/>
      <c r="J754" s="1"/>
      <c r="K754" s="1"/>
      <c r="L754" s="1"/>
      <c r="M754" s="1"/>
      <c r="N754" s="1"/>
    </row>
    <row r="755" ht="15.75" customHeight="1">
      <c r="A755" s="1"/>
      <c r="B755" s="1"/>
      <c r="C755" s="1"/>
      <c r="D755" s="1"/>
      <c r="E755" s="1"/>
      <c r="F755" s="1"/>
      <c r="G755" s="1"/>
      <c r="H755" s="1"/>
      <c r="I755" s="1"/>
      <c r="J755" s="1"/>
      <c r="K755" s="1"/>
      <c r="L755" s="1"/>
      <c r="M755" s="1"/>
      <c r="N755" s="1"/>
    </row>
    <row r="756" ht="15.75" customHeight="1">
      <c r="A756" s="1"/>
      <c r="B756" s="1"/>
      <c r="C756" s="1"/>
      <c r="D756" s="1"/>
      <c r="E756" s="1"/>
      <c r="F756" s="1"/>
      <c r="G756" s="1"/>
      <c r="H756" s="1"/>
      <c r="I756" s="1"/>
      <c r="J756" s="1"/>
      <c r="K756" s="1"/>
      <c r="L756" s="1"/>
      <c r="M756" s="1"/>
      <c r="N756" s="1"/>
    </row>
    <row r="757" ht="15.75" customHeight="1">
      <c r="A757" s="1"/>
      <c r="B757" s="1"/>
      <c r="C757" s="1"/>
      <c r="D757" s="1"/>
      <c r="E757" s="1"/>
      <c r="F757" s="1"/>
      <c r="G757" s="1"/>
      <c r="H757" s="1"/>
      <c r="I757" s="1"/>
      <c r="J757" s="1"/>
      <c r="K757" s="1"/>
      <c r="L757" s="1"/>
      <c r="M757" s="1"/>
      <c r="N757" s="1"/>
    </row>
    <row r="758" ht="15.75" customHeight="1">
      <c r="A758" s="1"/>
      <c r="B758" s="1"/>
      <c r="C758" s="1"/>
      <c r="D758" s="1"/>
      <c r="E758" s="1"/>
      <c r="F758" s="1"/>
      <c r="G758" s="1"/>
      <c r="H758" s="1"/>
      <c r="I758" s="1"/>
      <c r="J758" s="1"/>
      <c r="K758" s="1"/>
      <c r="L758" s="1"/>
      <c r="M758" s="1"/>
      <c r="N758" s="1"/>
    </row>
    <row r="759" ht="15.75" customHeight="1">
      <c r="A759" s="1"/>
      <c r="B759" s="1"/>
      <c r="C759" s="1"/>
      <c r="D759" s="1"/>
      <c r="E759" s="1"/>
      <c r="F759" s="1"/>
      <c r="G759" s="1"/>
      <c r="H759" s="1"/>
      <c r="I759" s="1"/>
      <c r="J759" s="1"/>
      <c r="K759" s="1"/>
      <c r="L759" s="1"/>
      <c r="M759" s="1"/>
      <c r="N759" s="1"/>
    </row>
    <row r="760" ht="15.75" customHeight="1">
      <c r="A760" s="1"/>
      <c r="B760" s="1"/>
      <c r="C760" s="1"/>
      <c r="D760" s="1"/>
      <c r="E760" s="1"/>
      <c r="F760" s="1"/>
      <c r="G760" s="1"/>
      <c r="H760" s="1"/>
      <c r="I760" s="1"/>
      <c r="J760" s="1"/>
      <c r="K760" s="1"/>
      <c r="L760" s="1"/>
      <c r="M760" s="1"/>
      <c r="N760" s="1"/>
    </row>
    <row r="761" ht="15.75" customHeight="1">
      <c r="A761" s="1"/>
      <c r="B761" s="1"/>
      <c r="C761" s="1"/>
      <c r="D761" s="1"/>
      <c r="E761" s="1"/>
      <c r="F761" s="1"/>
      <c r="G761" s="1"/>
      <c r="H761" s="1"/>
      <c r="I761" s="1"/>
      <c r="J761" s="1"/>
      <c r="K761" s="1"/>
      <c r="L761" s="1"/>
      <c r="M761" s="1"/>
      <c r="N761" s="1"/>
    </row>
    <row r="762" ht="15.75" customHeight="1">
      <c r="A762" s="1"/>
      <c r="B762" s="1"/>
      <c r="C762" s="1"/>
      <c r="D762" s="1"/>
      <c r="E762" s="1"/>
      <c r="F762" s="1"/>
      <c r="G762" s="1"/>
      <c r="H762" s="1"/>
      <c r="I762" s="1"/>
      <c r="J762" s="1"/>
      <c r="K762" s="1"/>
      <c r="L762" s="1"/>
      <c r="M762" s="1"/>
      <c r="N762" s="1"/>
    </row>
    <row r="763" ht="15.75" customHeight="1">
      <c r="A763" s="1"/>
      <c r="B763" s="1"/>
      <c r="C763" s="1"/>
      <c r="D763" s="1"/>
      <c r="E763" s="1"/>
      <c r="F763" s="1"/>
      <c r="G763" s="1"/>
      <c r="H763" s="1"/>
      <c r="I763" s="1"/>
      <c r="J763" s="1"/>
      <c r="K763" s="1"/>
      <c r="L763" s="1"/>
      <c r="M763" s="1"/>
      <c r="N763" s="1"/>
    </row>
    <row r="764" ht="15.75" customHeight="1">
      <c r="A764" s="1"/>
      <c r="B764" s="1"/>
      <c r="C764" s="1"/>
      <c r="D764" s="1"/>
      <c r="E764" s="1"/>
      <c r="F764" s="1"/>
      <c r="G764" s="1"/>
      <c r="H764" s="1"/>
      <c r="I764" s="1"/>
      <c r="J764" s="1"/>
      <c r="K764" s="1"/>
      <c r="L764" s="1"/>
      <c r="M764" s="1"/>
      <c r="N764" s="1"/>
    </row>
    <row r="765" ht="15.75" customHeight="1">
      <c r="A765" s="1"/>
      <c r="B765" s="1"/>
      <c r="C765" s="1"/>
      <c r="D765" s="1"/>
      <c r="E765" s="1"/>
      <c r="F765" s="1"/>
      <c r="G765" s="1"/>
      <c r="H765" s="1"/>
      <c r="I765" s="1"/>
      <c r="J765" s="1"/>
      <c r="K765" s="1"/>
      <c r="L765" s="1"/>
      <c r="M765" s="1"/>
      <c r="N765" s="1"/>
    </row>
    <row r="766" ht="15.75" customHeight="1">
      <c r="A766" s="1"/>
      <c r="B766" s="1"/>
      <c r="C766" s="1"/>
      <c r="D766" s="1"/>
      <c r="E766" s="1"/>
      <c r="F766" s="1"/>
      <c r="G766" s="1"/>
      <c r="H766" s="1"/>
      <c r="I766" s="1"/>
      <c r="J766" s="1"/>
      <c r="K766" s="1"/>
      <c r="L766" s="1"/>
      <c r="M766" s="1"/>
      <c r="N766" s="1"/>
    </row>
    <row r="767" ht="15.75" customHeight="1">
      <c r="A767" s="1"/>
      <c r="B767" s="1"/>
      <c r="C767" s="1"/>
      <c r="D767" s="1"/>
      <c r="E767" s="1"/>
      <c r="F767" s="1"/>
      <c r="G767" s="1"/>
      <c r="H767" s="1"/>
      <c r="I767" s="1"/>
      <c r="J767" s="1"/>
      <c r="K767" s="1"/>
      <c r="L767" s="1"/>
      <c r="M767" s="1"/>
      <c r="N767" s="1"/>
    </row>
    <row r="768" ht="15.75" customHeight="1">
      <c r="A768" s="1"/>
      <c r="B768" s="1"/>
      <c r="C768" s="1"/>
      <c r="D768" s="1"/>
      <c r="E768" s="1"/>
      <c r="F768" s="1"/>
      <c r="G768" s="1"/>
      <c r="H768" s="1"/>
      <c r="I768" s="1"/>
      <c r="J768" s="1"/>
      <c r="K768" s="1"/>
      <c r="L768" s="1"/>
      <c r="M768" s="1"/>
      <c r="N768" s="1"/>
    </row>
    <row r="769" ht="15.75" customHeight="1">
      <c r="A769" s="1"/>
      <c r="B769" s="1"/>
      <c r="C769" s="1"/>
      <c r="D769" s="1"/>
      <c r="E769" s="1"/>
      <c r="F769" s="1"/>
      <c r="G769" s="1"/>
      <c r="H769" s="1"/>
      <c r="I769" s="1"/>
      <c r="J769" s="1"/>
      <c r="K769" s="1"/>
      <c r="L769" s="1"/>
      <c r="M769" s="1"/>
      <c r="N769" s="1"/>
    </row>
    <row r="770" ht="15.75" customHeight="1">
      <c r="A770" s="1"/>
      <c r="B770" s="1"/>
      <c r="C770" s="1"/>
      <c r="D770" s="1"/>
      <c r="E770" s="1"/>
      <c r="F770" s="1"/>
      <c r="G770" s="1"/>
      <c r="H770" s="1"/>
      <c r="I770" s="1"/>
      <c r="J770" s="1"/>
      <c r="K770" s="1"/>
      <c r="L770" s="1"/>
      <c r="M770" s="1"/>
      <c r="N770" s="1"/>
    </row>
    <row r="771" ht="15.75" customHeight="1">
      <c r="A771" s="1"/>
      <c r="B771" s="1"/>
      <c r="C771" s="1"/>
      <c r="D771" s="1"/>
      <c r="E771" s="1"/>
      <c r="F771" s="1"/>
      <c r="G771" s="1"/>
      <c r="H771" s="1"/>
      <c r="I771" s="1"/>
      <c r="J771" s="1"/>
      <c r="K771" s="1"/>
      <c r="L771" s="1"/>
      <c r="M771" s="1"/>
      <c r="N771" s="1"/>
    </row>
    <row r="772" ht="15.75" customHeight="1">
      <c r="A772" s="1"/>
      <c r="B772" s="1"/>
      <c r="C772" s="1"/>
      <c r="D772" s="1"/>
      <c r="E772" s="1"/>
      <c r="F772" s="1"/>
      <c r="G772" s="1"/>
      <c r="H772" s="1"/>
      <c r="I772" s="1"/>
      <c r="J772" s="1"/>
      <c r="K772" s="1"/>
      <c r="L772" s="1"/>
      <c r="M772" s="1"/>
      <c r="N772" s="1"/>
    </row>
    <row r="773" ht="15.75" customHeight="1">
      <c r="A773" s="1"/>
      <c r="B773" s="1"/>
      <c r="C773" s="1"/>
      <c r="D773" s="1"/>
      <c r="E773" s="1"/>
      <c r="F773" s="1"/>
      <c r="G773" s="1"/>
      <c r="H773" s="1"/>
      <c r="I773" s="1"/>
      <c r="J773" s="1"/>
      <c r="K773" s="1"/>
      <c r="L773" s="1"/>
      <c r="M773" s="1"/>
      <c r="N773" s="1"/>
    </row>
    <row r="774" ht="15.75" customHeight="1">
      <c r="A774" s="1"/>
      <c r="B774" s="1"/>
      <c r="C774" s="1"/>
      <c r="D774" s="1"/>
      <c r="E774" s="1"/>
      <c r="F774" s="1"/>
      <c r="G774" s="1"/>
      <c r="H774" s="1"/>
      <c r="I774" s="1"/>
      <c r="J774" s="1"/>
      <c r="K774" s="1"/>
      <c r="L774" s="1"/>
      <c r="M774" s="1"/>
      <c r="N774" s="1"/>
    </row>
    <row r="775" ht="15.75" customHeight="1">
      <c r="A775" s="1"/>
      <c r="B775" s="1"/>
      <c r="C775" s="1"/>
      <c r="D775" s="1"/>
      <c r="E775" s="1"/>
      <c r="F775" s="1"/>
      <c r="G775" s="1"/>
      <c r="H775" s="1"/>
      <c r="I775" s="1"/>
      <c r="J775" s="1"/>
      <c r="K775" s="1"/>
      <c r="L775" s="1"/>
      <c r="M775" s="1"/>
      <c r="N775" s="1"/>
    </row>
    <row r="776" ht="15.75" customHeight="1">
      <c r="A776" s="1"/>
      <c r="B776" s="1"/>
      <c r="C776" s="1"/>
      <c r="D776" s="1"/>
      <c r="E776" s="1"/>
      <c r="F776" s="1"/>
      <c r="G776" s="1"/>
      <c r="H776" s="1"/>
      <c r="I776" s="1"/>
      <c r="J776" s="1"/>
      <c r="K776" s="1"/>
      <c r="L776" s="1"/>
      <c r="M776" s="1"/>
      <c r="N776" s="1"/>
    </row>
    <row r="777" ht="15.75" customHeight="1">
      <c r="A777" s="1"/>
      <c r="B777" s="1"/>
      <c r="C777" s="1"/>
      <c r="D777" s="1"/>
      <c r="E777" s="1"/>
      <c r="F777" s="1"/>
      <c r="G777" s="1"/>
      <c r="H777" s="1"/>
      <c r="I777" s="1"/>
      <c r="J777" s="1"/>
      <c r="K777" s="1"/>
      <c r="L777" s="1"/>
      <c r="M777" s="1"/>
      <c r="N777" s="1"/>
    </row>
    <row r="778" ht="15.75" customHeight="1">
      <c r="A778" s="1"/>
      <c r="B778" s="1"/>
      <c r="C778" s="1"/>
      <c r="D778" s="1"/>
      <c r="E778" s="1"/>
      <c r="F778" s="1"/>
      <c r="G778" s="1"/>
      <c r="H778" s="1"/>
      <c r="I778" s="1"/>
      <c r="J778" s="1"/>
      <c r="K778" s="1"/>
      <c r="L778" s="1"/>
      <c r="M778" s="1"/>
      <c r="N778" s="1"/>
    </row>
    <row r="779" ht="15.75" customHeight="1">
      <c r="A779" s="1"/>
      <c r="B779" s="1"/>
      <c r="C779" s="1"/>
      <c r="D779" s="1"/>
      <c r="E779" s="1"/>
      <c r="F779" s="1"/>
      <c r="G779" s="1"/>
      <c r="H779" s="1"/>
      <c r="I779" s="1"/>
      <c r="J779" s="1"/>
      <c r="K779" s="1"/>
      <c r="L779" s="1"/>
      <c r="M779" s="1"/>
      <c r="N779" s="1"/>
    </row>
    <row r="780" ht="15.75" customHeight="1">
      <c r="A780" s="1"/>
      <c r="B780" s="1"/>
      <c r="C780" s="1"/>
      <c r="D780" s="1"/>
      <c r="E780" s="1"/>
      <c r="F780" s="1"/>
      <c r="G780" s="1"/>
      <c r="H780" s="1"/>
      <c r="I780" s="1"/>
      <c r="J780" s="1"/>
      <c r="K780" s="1"/>
      <c r="L780" s="1"/>
      <c r="M780" s="1"/>
      <c r="N780" s="1"/>
    </row>
    <row r="781" ht="15.75" customHeight="1">
      <c r="A781" s="1"/>
      <c r="B781" s="1"/>
      <c r="C781" s="1"/>
      <c r="D781" s="1"/>
      <c r="E781" s="1"/>
      <c r="F781" s="1"/>
      <c r="G781" s="1"/>
      <c r="H781" s="1"/>
      <c r="I781" s="1"/>
      <c r="J781" s="1"/>
      <c r="K781" s="1"/>
      <c r="L781" s="1"/>
      <c r="M781" s="1"/>
      <c r="N781" s="1"/>
    </row>
    <row r="782" ht="15.75" customHeight="1">
      <c r="A782" s="1"/>
      <c r="B782" s="1"/>
      <c r="C782" s="1"/>
      <c r="D782" s="1"/>
      <c r="E782" s="1"/>
      <c r="F782" s="1"/>
      <c r="G782" s="1"/>
      <c r="H782" s="1"/>
      <c r="I782" s="1"/>
      <c r="J782" s="1"/>
      <c r="K782" s="1"/>
      <c r="L782" s="1"/>
      <c r="M782" s="1"/>
      <c r="N782" s="1"/>
    </row>
    <row r="783" ht="15.75" customHeight="1">
      <c r="A783" s="1"/>
      <c r="B783" s="1"/>
      <c r="C783" s="1"/>
      <c r="D783" s="1"/>
      <c r="E783" s="1"/>
      <c r="F783" s="1"/>
      <c r="G783" s="1"/>
      <c r="H783" s="1"/>
      <c r="I783" s="1"/>
      <c r="J783" s="1"/>
      <c r="K783" s="1"/>
      <c r="L783" s="1"/>
      <c r="M783" s="1"/>
      <c r="N783" s="1"/>
    </row>
    <row r="784" ht="15.75" customHeight="1">
      <c r="A784" s="1"/>
      <c r="B784" s="1"/>
      <c r="C784" s="1"/>
      <c r="D784" s="1"/>
      <c r="E784" s="1"/>
      <c r="F784" s="1"/>
      <c r="G784" s="1"/>
      <c r="H784" s="1"/>
      <c r="I784" s="1"/>
      <c r="J784" s="1"/>
      <c r="K784" s="1"/>
      <c r="L784" s="1"/>
      <c r="M784" s="1"/>
      <c r="N784" s="1"/>
    </row>
    <row r="785" ht="15.75" customHeight="1">
      <c r="A785" s="1"/>
      <c r="B785" s="1"/>
      <c r="C785" s="1"/>
      <c r="D785" s="1"/>
      <c r="E785" s="1"/>
      <c r="F785" s="1"/>
      <c r="G785" s="1"/>
      <c r="H785" s="1"/>
      <c r="I785" s="1"/>
      <c r="J785" s="1"/>
      <c r="K785" s="1"/>
      <c r="L785" s="1"/>
      <c r="M785" s="1"/>
      <c r="N785" s="1"/>
    </row>
    <row r="786" ht="15.75" customHeight="1">
      <c r="A786" s="1"/>
      <c r="B786" s="1"/>
      <c r="C786" s="1"/>
      <c r="D786" s="1"/>
      <c r="E786" s="1"/>
      <c r="F786" s="1"/>
      <c r="G786" s="1"/>
      <c r="H786" s="1"/>
      <c r="I786" s="1"/>
      <c r="J786" s="1"/>
      <c r="K786" s="1"/>
      <c r="L786" s="1"/>
      <c r="M786" s="1"/>
      <c r="N786" s="1"/>
    </row>
    <row r="787" ht="15.75" customHeight="1">
      <c r="A787" s="1"/>
      <c r="B787" s="1"/>
      <c r="C787" s="1"/>
      <c r="D787" s="1"/>
      <c r="E787" s="1"/>
      <c r="F787" s="1"/>
      <c r="G787" s="1"/>
      <c r="H787" s="1"/>
      <c r="I787" s="1"/>
      <c r="J787" s="1"/>
      <c r="K787" s="1"/>
      <c r="L787" s="1"/>
      <c r="M787" s="1"/>
      <c r="N787" s="1"/>
    </row>
    <row r="788" ht="15.75" customHeight="1">
      <c r="A788" s="1"/>
      <c r="B788" s="1"/>
      <c r="C788" s="1"/>
      <c r="D788" s="1"/>
      <c r="E788" s="1"/>
      <c r="F788" s="1"/>
      <c r="G788" s="1"/>
      <c r="H788" s="1"/>
      <c r="I788" s="1"/>
      <c r="J788" s="1"/>
      <c r="K788" s="1"/>
      <c r="L788" s="1"/>
      <c r="M788" s="1"/>
      <c r="N788" s="1"/>
    </row>
    <row r="789" ht="15.75" customHeight="1">
      <c r="A789" s="1"/>
      <c r="B789" s="1"/>
      <c r="C789" s="1"/>
      <c r="D789" s="1"/>
      <c r="E789" s="1"/>
      <c r="F789" s="1"/>
      <c r="G789" s="1"/>
      <c r="H789" s="1"/>
      <c r="I789" s="1"/>
      <c r="J789" s="1"/>
      <c r="K789" s="1"/>
      <c r="L789" s="1"/>
      <c r="M789" s="1"/>
      <c r="N789" s="1"/>
    </row>
    <row r="790" ht="15.75" customHeight="1">
      <c r="A790" s="1"/>
      <c r="B790" s="1"/>
      <c r="C790" s="1"/>
      <c r="D790" s="1"/>
      <c r="E790" s="1"/>
      <c r="F790" s="1"/>
      <c r="G790" s="1"/>
      <c r="H790" s="1"/>
      <c r="I790" s="1"/>
      <c r="J790" s="1"/>
      <c r="K790" s="1"/>
      <c r="L790" s="1"/>
      <c r="M790" s="1"/>
      <c r="N790" s="1"/>
    </row>
    <row r="791" ht="15.75" customHeight="1">
      <c r="A791" s="1"/>
      <c r="B791" s="1"/>
      <c r="C791" s="1"/>
      <c r="D791" s="1"/>
      <c r="E791" s="1"/>
      <c r="F791" s="1"/>
      <c r="G791" s="1"/>
      <c r="H791" s="1"/>
      <c r="I791" s="1"/>
      <c r="J791" s="1"/>
      <c r="K791" s="1"/>
      <c r="L791" s="1"/>
      <c r="M791" s="1"/>
      <c r="N791" s="1"/>
    </row>
    <row r="792" ht="15.75" customHeight="1">
      <c r="A792" s="1"/>
      <c r="B792" s="1"/>
      <c r="C792" s="1"/>
      <c r="D792" s="1"/>
      <c r="E792" s="1"/>
      <c r="F792" s="1"/>
      <c r="G792" s="1"/>
      <c r="H792" s="1"/>
      <c r="I792" s="1"/>
      <c r="J792" s="1"/>
      <c r="K792" s="1"/>
      <c r="L792" s="1"/>
      <c r="M792" s="1"/>
      <c r="N792" s="1"/>
    </row>
    <row r="793" ht="15.75" customHeight="1">
      <c r="A793" s="1"/>
      <c r="B793" s="1"/>
      <c r="C793" s="1"/>
      <c r="D793" s="1"/>
      <c r="E793" s="1"/>
      <c r="F793" s="1"/>
      <c r="G793" s="1"/>
      <c r="H793" s="1"/>
      <c r="I793" s="1"/>
      <c r="J793" s="1"/>
      <c r="K793" s="1"/>
      <c r="L793" s="1"/>
      <c r="M793" s="1"/>
      <c r="N793" s="1"/>
    </row>
    <row r="794" ht="15.75" customHeight="1">
      <c r="A794" s="1"/>
      <c r="B794" s="1"/>
      <c r="C794" s="1"/>
      <c r="D794" s="1"/>
      <c r="E794" s="1"/>
      <c r="F794" s="1"/>
      <c r="G794" s="1"/>
      <c r="H794" s="1"/>
      <c r="I794" s="1"/>
      <c r="J794" s="1"/>
      <c r="K794" s="1"/>
      <c r="L794" s="1"/>
      <c r="M794" s="1"/>
      <c r="N794" s="1"/>
    </row>
    <row r="795" ht="15.75" customHeight="1">
      <c r="A795" s="1"/>
      <c r="B795" s="1"/>
      <c r="C795" s="1"/>
      <c r="D795" s="1"/>
      <c r="E795" s="1"/>
      <c r="F795" s="1"/>
      <c r="G795" s="1"/>
      <c r="H795" s="1"/>
      <c r="I795" s="1"/>
      <c r="J795" s="1"/>
      <c r="K795" s="1"/>
      <c r="L795" s="1"/>
      <c r="M795" s="1"/>
      <c r="N795" s="1"/>
    </row>
    <row r="796" ht="15.75" customHeight="1">
      <c r="A796" s="1"/>
      <c r="B796" s="1"/>
      <c r="C796" s="1"/>
      <c r="D796" s="1"/>
      <c r="E796" s="1"/>
      <c r="F796" s="1"/>
      <c r="G796" s="1"/>
      <c r="H796" s="1"/>
      <c r="I796" s="1"/>
      <c r="J796" s="1"/>
      <c r="K796" s="1"/>
      <c r="L796" s="1"/>
      <c r="M796" s="1"/>
      <c r="N796" s="1"/>
    </row>
    <row r="797" ht="15.75" customHeight="1">
      <c r="A797" s="1"/>
      <c r="B797" s="1"/>
      <c r="C797" s="1"/>
      <c r="D797" s="1"/>
      <c r="E797" s="1"/>
      <c r="F797" s="1"/>
      <c r="G797" s="1"/>
      <c r="H797" s="1"/>
      <c r="I797" s="1"/>
      <c r="J797" s="1"/>
      <c r="K797" s="1"/>
      <c r="L797" s="1"/>
      <c r="M797" s="1"/>
      <c r="N797" s="1"/>
    </row>
    <row r="798" ht="15.75" customHeight="1">
      <c r="A798" s="1"/>
      <c r="B798" s="1"/>
      <c r="C798" s="1"/>
      <c r="D798" s="1"/>
      <c r="E798" s="1"/>
      <c r="F798" s="1"/>
      <c r="G798" s="1"/>
      <c r="H798" s="1"/>
      <c r="I798" s="1"/>
      <c r="J798" s="1"/>
      <c r="K798" s="1"/>
      <c r="L798" s="1"/>
      <c r="M798" s="1"/>
      <c r="N798" s="1"/>
    </row>
    <row r="799" ht="15.75" customHeight="1">
      <c r="A799" s="1"/>
      <c r="B799" s="1"/>
      <c r="C799" s="1"/>
      <c r="D799" s="1"/>
      <c r="E799" s="1"/>
      <c r="F799" s="1"/>
      <c r="G799" s="1"/>
      <c r="H799" s="1"/>
      <c r="I799" s="1"/>
      <c r="J799" s="1"/>
      <c r="K799" s="1"/>
      <c r="L799" s="1"/>
      <c r="M799" s="1"/>
      <c r="N799" s="1"/>
    </row>
    <row r="800" ht="15.75" customHeight="1">
      <c r="A800" s="1"/>
      <c r="B800" s="1"/>
      <c r="C800" s="1"/>
      <c r="D800" s="1"/>
      <c r="E800" s="1"/>
      <c r="F800" s="1"/>
      <c r="G800" s="1"/>
      <c r="H800" s="1"/>
      <c r="I800" s="1"/>
      <c r="J800" s="1"/>
      <c r="K800" s="1"/>
      <c r="L800" s="1"/>
      <c r="M800" s="1"/>
      <c r="N800" s="1"/>
    </row>
    <row r="801" ht="15.75" customHeight="1">
      <c r="A801" s="1"/>
      <c r="B801" s="1"/>
      <c r="C801" s="1"/>
      <c r="D801" s="1"/>
      <c r="E801" s="1"/>
      <c r="F801" s="1"/>
      <c r="G801" s="1"/>
      <c r="H801" s="1"/>
      <c r="I801" s="1"/>
      <c r="J801" s="1"/>
      <c r="K801" s="1"/>
      <c r="L801" s="1"/>
      <c r="M801" s="1"/>
      <c r="N801" s="1"/>
    </row>
    <row r="802" ht="15.75" customHeight="1">
      <c r="A802" s="1"/>
      <c r="B802" s="1"/>
      <c r="C802" s="1"/>
      <c r="D802" s="1"/>
      <c r="E802" s="1"/>
      <c r="F802" s="1"/>
      <c r="G802" s="1"/>
      <c r="H802" s="1"/>
      <c r="I802" s="1"/>
      <c r="J802" s="1"/>
      <c r="K802" s="1"/>
      <c r="L802" s="1"/>
      <c r="M802" s="1"/>
      <c r="N802" s="1"/>
    </row>
    <row r="803" ht="15.75" customHeight="1">
      <c r="A803" s="1"/>
      <c r="B803" s="1"/>
      <c r="C803" s="1"/>
      <c r="D803" s="1"/>
      <c r="E803" s="1"/>
      <c r="F803" s="1"/>
      <c r="G803" s="1"/>
      <c r="H803" s="1"/>
      <c r="I803" s="1"/>
      <c r="J803" s="1"/>
      <c r="K803" s="1"/>
      <c r="L803" s="1"/>
      <c r="M803" s="1"/>
      <c r="N803" s="1"/>
    </row>
    <row r="804" ht="15.75" customHeight="1">
      <c r="A804" s="1"/>
      <c r="B804" s="1"/>
      <c r="C804" s="1"/>
      <c r="D804" s="1"/>
      <c r="E804" s="1"/>
      <c r="F804" s="1"/>
      <c r="G804" s="1"/>
      <c r="H804" s="1"/>
      <c r="I804" s="1"/>
      <c r="J804" s="1"/>
      <c r="K804" s="1"/>
      <c r="L804" s="1"/>
      <c r="M804" s="1"/>
      <c r="N804" s="1"/>
    </row>
    <row r="805" ht="15.75" customHeight="1">
      <c r="A805" s="1"/>
      <c r="B805" s="1"/>
      <c r="C805" s="1"/>
      <c r="D805" s="1"/>
      <c r="E805" s="1"/>
      <c r="F805" s="1"/>
      <c r="G805" s="1"/>
      <c r="H805" s="1"/>
      <c r="I805" s="1"/>
      <c r="J805" s="1"/>
      <c r="K805" s="1"/>
      <c r="L805" s="1"/>
      <c r="M805" s="1"/>
      <c r="N805" s="1"/>
    </row>
    <row r="806" ht="15.75" customHeight="1">
      <c r="A806" s="1"/>
      <c r="B806" s="1"/>
      <c r="C806" s="1"/>
      <c r="D806" s="1"/>
      <c r="E806" s="1"/>
      <c r="F806" s="1"/>
      <c r="G806" s="1"/>
      <c r="H806" s="1"/>
      <c r="I806" s="1"/>
      <c r="J806" s="1"/>
      <c r="K806" s="1"/>
      <c r="L806" s="1"/>
      <c r="M806" s="1"/>
      <c r="N806" s="1"/>
    </row>
    <row r="807" ht="15.75" customHeight="1">
      <c r="A807" s="1"/>
      <c r="B807" s="1"/>
      <c r="C807" s="1"/>
      <c r="D807" s="1"/>
      <c r="E807" s="1"/>
      <c r="F807" s="1"/>
      <c r="G807" s="1"/>
      <c r="H807" s="1"/>
      <c r="I807" s="1"/>
      <c r="J807" s="1"/>
      <c r="K807" s="1"/>
      <c r="L807" s="1"/>
      <c r="M807" s="1"/>
      <c r="N807" s="1"/>
    </row>
    <row r="808" ht="15.75" customHeight="1">
      <c r="A808" s="1"/>
      <c r="B808" s="1"/>
      <c r="C808" s="1"/>
      <c r="D808" s="1"/>
      <c r="E808" s="1"/>
      <c r="F808" s="1"/>
      <c r="G808" s="1"/>
      <c r="H808" s="1"/>
      <c r="I808" s="1"/>
      <c r="J808" s="1"/>
      <c r="K808" s="1"/>
      <c r="L808" s="1"/>
      <c r="M808" s="1"/>
      <c r="N808" s="1"/>
    </row>
    <row r="809" ht="15.75" customHeight="1">
      <c r="A809" s="1"/>
      <c r="B809" s="1"/>
      <c r="C809" s="1"/>
      <c r="D809" s="1"/>
      <c r="E809" s="1"/>
      <c r="F809" s="1"/>
      <c r="G809" s="1"/>
      <c r="H809" s="1"/>
      <c r="I809" s="1"/>
      <c r="J809" s="1"/>
      <c r="K809" s="1"/>
      <c r="L809" s="1"/>
      <c r="M809" s="1"/>
      <c r="N809" s="1"/>
    </row>
    <row r="810" ht="15.75" customHeight="1">
      <c r="A810" s="1"/>
      <c r="B810" s="1"/>
      <c r="C810" s="1"/>
      <c r="D810" s="1"/>
      <c r="E810" s="1"/>
      <c r="F810" s="1"/>
      <c r="G810" s="1"/>
      <c r="H810" s="1"/>
      <c r="I810" s="1"/>
      <c r="J810" s="1"/>
      <c r="K810" s="1"/>
      <c r="L810" s="1"/>
      <c r="M810" s="1"/>
      <c r="N810" s="1"/>
    </row>
    <row r="811" ht="15.75" customHeight="1">
      <c r="A811" s="1"/>
      <c r="B811" s="1"/>
      <c r="C811" s="1"/>
      <c r="D811" s="1"/>
      <c r="E811" s="1"/>
      <c r="F811" s="1"/>
      <c r="G811" s="1"/>
      <c r="H811" s="1"/>
      <c r="I811" s="1"/>
      <c r="J811" s="1"/>
      <c r="K811" s="1"/>
      <c r="L811" s="1"/>
      <c r="M811" s="1"/>
      <c r="N811" s="1"/>
    </row>
    <row r="812" ht="15.75" customHeight="1">
      <c r="A812" s="1"/>
      <c r="B812" s="1"/>
      <c r="C812" s="1"/>
      <c r="D812" s="1"/>
      <c r="E812" s="1"/>
      <c r="F812" s="1"/>
      <c r="G812" s="1"/>
      <c r="H812" s="1"/>
      <c r="I812" s="1"/>
      <c r="J812" s="1"/>
      <c r="K812" s="1"/>
      <c r="L812" s="1"/>
      <c r="M812" s="1"/>
      <c r="N812" s="1"/>
    </row>
    <row r="813" ht="15.75" customHeight="1">
      <c r="A813" s="1"/>
      <c r="B813" s="1"/>
      <c r="C813" s="1"/>
      <c r="D813" s="1"/>
      <c r="E813" s="1"/>
      <c r="F813" s="1"/>
      <c r="G813" s="1"/>
      <c r="H813" s="1"/>
      <c r="I813" s="1"/>
      <c r="J813" s="1"/>
      <c r="K813" s="1"/>
      <c r="L813" s="1"/>
      <c r="M813" s="1"/>
      <c r="N813" s="1"/>
    </row>
    <row r="814" ht="15.75" customHeight="1">
      <c r="A814" s="1"/>
      <c r="B814" s="1"/>
      <c r="C814" s="1"/>
      <c r="D814" s="1"/>
      <c r="E814" s="1"/>
      <c r="F814" s="1"/>
      <c r="G814" s="1"/>
      <c r="H814" s="1"/>
      <c r="I814" s="1"/>
      <c r="J814" s="1"/>
      <c r="K814" s="1"/>
      <c r="L814" s="1"/>
      <c r="M814" s="1"/>
      <c r="N814" s="1"/>
    </row>
    <row r="815" ht="15.75" customHeight="1">
      <c r="A815" s="1"/>
      <c r="B815" s="1"/>
      <c r="C815" s="1"/>
      <c r="D815" s="1"/>
      <c r="E815" s="1"/>
      <c r="F815" s="1"/>
      <c r="G815" s="1"/>
      <c r="H815" s="1"/>
      <c r="I815" s="1"/>
      <c r="J815" s="1"/>
      <c r="K815" s="1"/>
      <c r="L815" s="1"/>
      <c r="M815" s="1"/>
      <c r="N815" s="1"/>
    </row>
    <row r="816" ht="15.75" customHeight="1">
      <c r="A816" s="1"/>
      <c r="B816" s="1"/>
      <c r="C816" s="1"/>
      <c r="D816" s="1"/>
      <c r="E816" s="1"/>
      <c r="F816" s="1"/>
      <c r="G816" s="1"/>
      <c r="H816" s="1"/>
      <c r="I816" s="1"/>
      <c r="J816" s="1"/>
      <c r="K816" s="1"/>
      <c r="L816" s="1"/>
      <c r="M816" s="1"/>
      <c r="N816" s="1"/>
    </row>
    <row r="817" ht="15.75" customHeight="1">
      <c r="A817" s="1"/>
      <c r="B817" s="1"/>
      <c r="C817" s="1"/>
      <c r="D817" s="1"/>
      <c r="E817" s="1"/>
      <c r="F817" s="1"/>
      <c r="G817" s="1"/>
      <c r="H817" s="1"/>
      <c r="I817" s="1"/>
      <c r="J817" s="1"/>
      <c r="K817" s="1"/>
      <c r="L817" s="1"/>
      <c r="M817" s="1"/>
      <c r="N817" s="1"/>
    </row>
    <row r="818" ht="15.75" customHeight="1">
      <c r="A818" s="1"/>
      <c r="B818" s="1"/>
      <c r="C818" s="1"/>
      <c r="D818" s="1"/>
      <c r="E818" s="1"/>
      <c r="F818" s="1"/>
      <c r="G818" s="1"/>
      <c r="H818" s="1"/>
      <c r="I818" s="1"/>
      <c r="J818" s="1"/>
      <c r="K818" s="1"/>
      <c r="L818" s="1"/>
      <c r="M818" s="1"/>
      <c r="N818" s="1"/>
    </row>
    <row r="819" ht="15.75" customHeight="1">
      <c r="A819" s="1"/>
      <c r="B819" s="1"/>
      <c r="C819" s="1"/>
      <c r="D819" s="1"/>
      <c r="E819" s="1"/>
      <c r="F819" s="1"/>
      <c r="G819" s="1"/>
      <c r="H819" s="1"/>
      <c r="I819" s="1"/>
      <c r="J819" s="1"/>
      <c r="K819" s="1"/>
      <c r="L819" s="1"/>
      <c r="M819" s="1"/>
      <c r="N819" s="1"/>
    </row>
    <row r="820" ht="15.75" customHeight="1">
      <c r="A820" s="1"/>
      <c r="B820" s="1"/>
      <c r="C820" s="1"/>
      <c r="D820" s="1"/>
      <c r="E820" s="1"/>
      <c r="F820" s="1"/>
      <c r="G820" s="1"/>
      <c r="H820" s="1"/>
      <c r="I820" s="1"/>
      <c r="J820" s="1"/>
      <c r="K820" s="1"/>
      <c r="L820" s="1"/>
      <c r="M820" s="1"/>
      <c r="N820" s="1"/>
    </row>
    <row r="821" ht="15.75" customHeight="1">
      <c r="A821" s="1"/>
      <c r="B821" s="1"/>
      <c r="C821" s="1"/>
      <c r="D821" s="1"/>
      <c r="E821" s="1"/>
      <c r="F821" s="1"/>
      <c r="G821" s="1"/>
      <c r="H821" s="1"/>
      <c r="I821" s="1"/>
      <c r="J821" s="1"/>
      <c r="K821" s="1"/>
      <c r="L821" s="1"/>
      <c r="M821" s="1"/>
      <c r="N821" s="1"/>
    </row>
    <row r="822" ht="15.75" customHeight="1">
      <c r="A822" s="1"/>
      <c r="B822" s="1"/>
      <c r="C822" s="1"/>
      <c r="D822" s="1"/>
      <c r="E822" s="1"/>
      <c r="F822" s="1"/>
      <c r="G822" s="1"/>
      <c r="H822" s="1"/>
      <c r="I822" s="1"/>
      <c r="J822" s="1"/>
      <c r="K822" s="1"/>
      <c r="L822" s="1"/>
      <c r="M822" s="1"/>
      <c r="N822" s="1"/>
    </row>
    <row r="823" ht="15.75" customHeight="1">
      <c r="A823" s="1"/>
      <c r="B823" s="1"/>
      <c r="C823" s="1"/>
      <c r="D823" s="1"/>
      <c r="E823" s="1"/>
      <c r="F823" s="1"/>
      <c r="G823" s="1"/>
      <c r="H823" s="1"/>
      <c r="I823" s="1"/>
      <c r="J823" s="1"/>
      <c r="K823" s="1"/>
      <c r="L823" s="1"/>
      <c r="M823" s="1"/>
      <c r="N823" s="1"/>
    </row>
    <row r="824" ht="15.75" customHeight="1">
      <c r="A824" s="1"/>
      <c r="B824" s="1"/>
      <c r="C824" s="1"/>
      <c r="D824" s="1"/>
      <c r="E824" s="1"/>
      <c r="F824" s="1"/>
      <c r="G824" s="1"/>
      <c r="H824" s="1"/>
      <c r="I824" s="1"/>
      <c r="J824" s="1"/>
      <c r="K824" s="1"/>
      <c r="L824" s="1"/>
      <c r="M824" s="1"/>
      <c r="N824" s="1"/>
    </row>
    <row r="825" ht="15.75" customHeight="1">
      <c r="A825" s="1"/>
      <c r="B825" s="1"/>
      <c r="C825" s="1"/>
      <c r="D825" s="1"/>
      <c r="E825" s="1"/>
      <c r="F825" s="1"/>
      <c r="G825" s="1"/>
      <c r="H825" s="1"/>
      <c r="I825" s="1"/>
      <c r="J825" s="1"/>
      <c r="K825" s="1"/>
      <c r="L825" s="1"/>
      <c r="M825" s="1"/>
      <c r="N825" s="1"/>
    </row>
    <row r="826" ht="15.75" customHeight="1">
      <c r="A826" s="1"/>
      <c r="B826" s="1"/>
      <c r="C826" s="1"/>
      <c r="D826" s="1"/>
      <c r="E826" s="1"/>
      <c r="F826" s="1"/>
      <c r="G826" s="1"/>
      <c r="H826" s="1"/>
      <c r="I826" s="1"/>
      <c r="J826" s="1"/>
      <c r="K826" s="1"/>
      <c r="L826" s="1"/>
      <c r="M826" s="1"/>
      <c r="N826" s="1"/>
    </row>
    <row r="827" ht="15.75" customHeight="1">
      <c r="A827" s="1"/>
      <c r="B827" s="1"/>
      <c r="C827" s="1"/>
      <c r="D827" s="1"/>
      <c r="E827" s="1"/>
      <c r="F827" s="1"/>
      <c r="G827" s="1"/>
      <c r="H827" s="1"/>
      <c r="I827" s="1"/>
      <c r="J827" s="1"/>
      <c r="K827" s="1"/>
      <c r="L827" s="1"/>
      <c r="M827" s="1"/>
      <c r="N827" s="1"/>
    </row>
    <row r="828" ht="15.75" customHeight="1">
      <c r="A828" s="1"/>
      <c r="B828" s="1"/>
      <c r="C828" s="1"/>
      <c r="D828" s="1"/>
      <c r="E828" s="1"/>
      <c r="F828" s="1"/>
      <c r="G828" s="1"/>
      <c r="H828" s="1"/>
      <c r="I828" s="1"/>
      <c r="J828" s="1"/>
      <c r="K828" s="1"/>
      <c r="L828" s="1"/>
      <c r="M828" s="1"/>
      <c r="N828" s="1"/>
    </row>
    <row r="829" ht="15.75" customHeight="1">
      <c r="A829" s="1"/>
      <c r="B829" s="1"/>
      <c r="C829" s="1"/>
      <c r="D829" s="1"/>
      <c r="E829" s="1"/>
      <c r="F829" s="1"/>
      <c r="G829" s="1"/>
      <c r="H829" s="1"/>
      <c r="I829" s="1"/>
      <c r="J829" s="1"/>
      <c r="K829" s="1"/>
      <c r="L829" s="1"/>
      <c r="M829" s="1"/>
      <c r="N829" s="1"/>
    </row>
    <row r="830" ht="15.75" customHeight="1">
      <c r="A830" s="1"/>
      <c r="B830" s="1"/>
      <c r="C830" s="1"/>
      <c r="D830" s="1"/>
      <c r="E830" s="1"/>
      <c r="F830" s="1"/>
      <c r="G830" s="1"/>
      <c r="H830" s="1"/>
      <c r="I830" s="1"/>
      <c r="J830" s="1"/>
      <c r="K830" s="1"/>
      <c r="L830" s="1"/>
      <c r="M830" s="1"/>
      <c r="N830" s="1"/>
    </row>
    <row r="831" ht="15.75" customHeight="1">
      <c r="A831" s="1"/>
      <c r="B831" s="1"/>
      <c r="C831" s="1"/>
      <c r="D831" s="1"/>
      <c r="E831" s="1"/>
      <c r="F831" s="1"/>
      <c r="G831" s="1"/>
      <c r="H831" s="1"/>
      <c r="I831" s="1"/>
      <c r="J831" s="1"/>
      <c r="K831" s="1"/>
      <c r="L831" s="1"/>
      <c r="M831" s="1"/>
      <c r="N831" s="1"/>
    </row>
    <row r="832" ht="15.75" customHeight="1">
      <c r="A832" s="1"/>
      <c r="B832" s="1"/>
      <c r="C832" s="1"/>
      <c r="D832" s="1"/>
      <c r="E832" s="1"/>
      <c r="F832" s="1"/>
      <c r="G832" s="1"/>
      <c r="H832" s="1"/>
      <c r="I832" s="1"/>
      <c r="J832" s="1"/>
      <c r="K832" s="1"/>
      <c r="L832" s="1"/>
      <c r="M832" s="1"/>
      <c r="N832" s="1"/>
    </row>
    <row r="833" ht="15.75" customHeight="1">
      <c r="A833" s="1"/>
      <c r="B833" s="1"/>
      <c r="C833" s="1"/>
      <c r="D833" s="1"/>
      <c r="E833" s="1"/>
      <c r="F833" s="1"/>
      <c r="G833" s="1"/>
      <c r="H833" s="1"/>
      <c r="I833" s="1"/>
      <c r="J833" s="1"/>
      <c r="K833" s="1"/>
      <c r="L833" s="1"/>
      <c r="M833" s="1"/>
      <c r="N833" s="1"/>
    </row>
    <row r="834" ht="15.75" customHeight="1">
      <c r="A834" s="1"/>
      <c r="B834" s="1"/>
      <c r="C834" s="1"/>
      <c r="D834" s="1"/>
      <c r="E834" s="1"/>
      <c r="F834" s="1"/>
      <c r="G834" s="1"/>
      <c r="H834" s="1"/>
      <c r="I834" s="1"/>
      <c r="J834" s="1"/>
      <c r="K834" s="1"/>
      <c r="L834" s="1"/>
      <c r="M834" s="1"/>
      <c r="N834" s="1"/>
    </row>
    <row r="835" ht="15.75" customHeight="1">
      <c r="A835" s="1"/>
      <c r="B835" s="1"/>
      <c r="C835" s="1"/>
      <c r="D835" s="1"/>
      <c r="E835" s="1"/>
      <c r="F835" s="1"/>
      <c r="G835" s="1"/>
      <c r="H835" s="1"/>
      <c r="I835" s="1"/>
      <c r="J835" s="1"/>
      <c r="K835" s="1"/>
      <c r="L835" s="1"/>
      <c r="M835" s="1"/>
      <c r="N835" s="1"/>
    </row>
    <row r="836" ht="15.75" customHeight="1">
      <c r="A836" s="1"/>
      <c r="B836" s="1"/>
      <c r="C836" s="1"/>
      <c r="D836" s="1"/>
      <c r="E836" s="1"/>
      <c r="F836" s="1"/>
      <c r="G836" s="1"/>
      <c r="H836" s="1"/>
      <c r="I836" s="1"/>
      <c r="J836" s="1"/>
      <c r="K836" s="1"/>
      <c r="L836" s="1"/>
      <c r="M836" s="1"/>
      <c r="N836" s="1"/>
    </row>
    <row r="837" ht="15.75" customHeight="1">
      <c r="A837" s="1"/>
      <c r="B837" s="1"/>
      <c r="C837" s="1"/>
      <c r="D837" s="1"/>
      <c r="E837" s="1"/>
      <c r="F837" s="1"/>
      <c r="G837" s="1"/>
      <c r="H837" s="1"/>
      <c r="I837" s="1"/>
      <c r="J837" s="1"/>
      <c r="K837" s="1"/>
      <c r="L837" s="1"/>
      <c r="M837" s="1"/>
      <c r="N837" s="1"/>
    </row>
    <row r="838" ht="15.75" customHeight="1">
      <c r="A838" s="1"/>
      <c r="B838" s="1"/>
      <c r="C838" s="1"/>
      <c r="D838" s="1"/>
      <c r="E838" s="1"/>
      <c r="F838" s="1"/>
      <c r="G838" s="1"/>
      <c r="H838" s="1"/>
      <c r="I838" s="1"/>
      <c r="J838" s="1"/>
      <c r="K838" s="1"/>
      <c r="L838" s="1"/>
      <c r="M838" s="1"/>
      <c r="N838" s="1"/>
    </row>
    <row r="839" ht="15.75" customHeight="1">
      <c r="A839" s="1"/>
      <c r="B839" s="1"/>
      <c r="C839" s="1"/>
      <c r="D839" s="1"/>
      <c r="E839" s="1"/>
      <c r="F839" s="1"/>
      <c r="G839" s="1"/>
      <c r="H839" s="1"/>
      <c r="I839" s="1"/>
      <c r="J839" s="1"/>
      <c r="K839" s="1"/>
      <c r="L839" s="1"/>
      <c r="M839" s="1"/>
      <c r="N839" s="1"/>
    </row>
    <row r="840" ht="15.75" customHeight="1">
      <c r="A840" s="1"/>
      <c r="B840" s="1"/>
      <c r="C840" s="1"/>
      <c r="D840" s="1"/>
      <c r="E840" s="1"/>
      <c r="F840" s="1"/>
      <c r="G840" s="1"/>
      <c r="H840" s="1"/>
      <c r="I840" s="1"/>
      <c r="J840" s="1"/>
      <c r="K840" s="1"/>
      <c r="L840" s="1"/>
      <c r="M840" s="1"/>
      <c r="N840" s="1"/>
    </row>
    <row r="841" ht="15.75" customHeight="1">
      <c r="A841" s="1"/>
      <c r="B841" s="1"/>
      <c r="C841" s="1"/>
      <c r="D841" s="1"/>
      <c r="E841" s="1"/>
      <c r="F841" s="1"/>
      <c r="G841" s="1"/>
      <c r="H841" s="1"/>
      <c r="I841" s="1"/>
      <c r="J841" s="1"/>
      <c r="K841" s="1"/>
      <c r="L841" s="1"/>
      <c r="M841" s="1"/>
      <c r="N841" s="1"/>
    </row>
    <row r="842" ht="15.75" customHeight="1">
      <c r="A842" s="1"/>
      <c r="B842" s="1"/>
      <c r="C842" s="1"/>
      <c r="D842" s="1"/>
      <c r="E842" s="1"/>
      <c r="F842" s="1"/>
      <c r="G842" s="1"/>
      <c r="H842" s="1"/>
      <c r="I842" s="1"/>
      <c r="J842" s="1"/>
      <c r="K842" s="1"/>
      <c r="L842" s="1"/>
      <c r="M842" s="1"/>
      <c r="N842" s="1"/>
    </row>
    <row r="843" ht="15.75" customHeight="1">
      <c r="A843" s="1"/>
      <c r="B843" s="1"/>
      <c r="C843" s="1"/>
      <c r="D843" s="1"/>
      <c r="E843" s="1"/>
      <c r="F843" s="1"/>
      <c r="G843" s="1"/>
      <c r="H843" s="1"/>
      <c r="I843" s="1"/>
      <c r="J843" s="1"/>
      <c r="K843" s="1"/>
      <c r="L843" s="1"/>
      <c r="M843" s="1"/>
      <c r="N843" s="1"/>
    </row>
    <row r="844" ht="15.75" customHeight="1">
      <c r="A844" s="1"/>
      <c r="B844" s="1"/>
      <c r="C844" s="1"/>
      <c r="D844" s="1"/>
      <c r="E844" s="1"/>
      <c r="F844" s="1"/>
      <c r="G844" s="1"/>
      <c r="H844" s="1"/>
      <c r="I844" s="1"/>
      <c r="J844" s="1"/>
      <c r="K844" s="1"/>
      <c r="L844" s="1"/>
      <c r="M844" s="1"/>
      <c r="N844" s="1"/>
    </row>
    <row r="845" ht="15.75" customHeight="1">
      <c r="A845" s="1"/>
      <c r="B845" s="1"/>
      <c r="C845" s="1"/>
      <c r="D845" s="1"/>
      <c r="E845" s="1"/>
      <c r="F845" s="1"/>
      <c r="G845" s="1"/>
      <c r="H845" s="1"/>
      <c r="I845" s="1"/>
      <c r="J845" s="1"/>
      <c r="K845" s="1"/>
      <c r="L845" s="1"/>
      <c r="M845" s="1"/>
      <c r="N845" s="1"/>
    </row>
    <row r="846" ht="15.75" customHeight="1">
      <c r="A846" s="1"/>
      <c r="B846" s="1"/>
      <c r="C846" s="1"/>
      <c r="D846" s="1"/>
      <c r="E846" s="1"/>
      <c r="F846" s="1"/>
      <c r="G846" s="1"/>
      <c r="H846" s="1"/>
      <c r="I846" s="1"/>
      <c r="J846" s="1"/>
      <c r="K846" s="1"/>
      <c r="L846" s="1"/>
      <c r="M846" s="1"/>
      <c r="N846" s="1"/>
    </row>
    <row r="847" ht="15.75" customHeight="1">
      <c r="A847" s="1"/>
      <c r="B847" s="1"/>
      <c r="C847" s="1"/>
      <c r="D847" s="1"/>
      <c r="E847" s="1"/>
      <c r="F847" s="1"/>
      <c r="G847" s="1"/>
      <c r="H847" s="1"/>
      <c r="I847" s="1"/>
      <c r="J847" s="1"/>
      <c r="K847" s="1"/>
      <c r="L847" s="1"/>
      <c r="M847" s="1"/>
      <c r="N847" s="1"/>
    </row>
    <row r="848" ht="15.75" customHeight="1">
      <c r="A848" s="1"/>
      <c r="B848" s="1"/>
      <c r="C848" s="1"/>
      <c r="D848" s="1"/>
      <c r="E848" s="1"/>
      <c r="F848" s="1"/>
      <c r="G848" s="1"/>
      <c r="H848" s="1"/>
      <c r="I848" s="1"/>
      <c r="J848" s="1"/>
      <c r="K848" s="1"/>
      <c r="L848" s="1"/>
      <c r="M848" s="1"/>
      <c r="N848" s="1"/>
    </row>
    <row r="849" ht="15.75" customHeight="1">
      <c r="A849" s="1"/>
      <c r="B849" s="1"/>
      <c r="C849" s="1"/>
      <c r="D849" s="1"/>
      <c r="E849" s="1"/>
      <c r="F849" s="1"/>
      <c r="G849" s="1"/>
      <c r="H849" s="1"/>
      <c r="I849" s="1"/>
      <c r="J849" s="1"/>
      <c r="K849" s="1"/>
      <c r="L849" s="1"/>
      <c r="M849" s="1"/>
      <c r="N849" s="1"/>
    </row>
    <row r="850" ht="15.75" customHeight="1">
      <c r="A850" s="1"/>
      <c r="B850" s="1"/>
      <c r="C850" s="1"/>
      <c r="D850" s="1"/>
      <c r="E850" s="1"/>
      <c r="F850" s="1"/>
      <c r="G850" s="1"/>
      <c r="H850" s="1"/>
      <c r="I850" s="1"/>
      <c r="J850" s="1"/>
      <c r="K850" s="1"/>
      <c r="L850" s="1"/>
      <c r="M850" s="1"/>
      <c r="N850" s="1"/>
    </row>
    <row r="851" ht="15.75" customHeight="1">
      <c r="A851" s="1"/>
      <c r="B851" s="1"/>
      <c r="C851" s="1"/>
      <c r="D851" s="1"/>
      <c r="E851" s="1"/>
      <c r="F851" s="1"/>
      <c r="G851" s="1"/>
      <c r="H851" s="1"/>
      <c r="I851" s="1"/>
      <c r="J851" s="1"/>
      <c r="K851" s="1"/>
      <c r="L851" s="1"/>
      <c r="M851" s="1"/>
      <c r="N851" s="1"/>
    </row>
    <row r="852" ht="15.75" customHeight="1">
      <c r="A852" s="1"/>
      <c r="B852" s="1"/>
      <c r="C852" s="1"/>
      <c r="D852" s="1"/>
      <c r="E852" s="1"/>
      <c r="F852" s="1"/>
      <c r="G852" s="1"/>
      <c r="H852" s="1"/>
      <c r="I852" s="1"/>
      <c r="J852" s="1"/>
      <c r="K852" s="1"/>
      <c r="L852" s="1"/>
      <c r="M852" s="1"/>
      <c r="N852" s="1"/>
    </row>
    <row r="853" ht="15.75" customHeight="1">
      <c r="A853" s="1"/>
      <c r="B853" s="1"/>
      <c r="C853" s="1"/>
      <c r="D853" s="1"/>
      <c r="E853" s="1"/>
      <c r="F853" s="1"/>
      <c r="G853" s="1"/>
      <c r="H853" s="1"/>
      <c r="I853" s="1"/>
      <c r="J853" s="1"/>
      <c r="K853" s="1"/>
      <c r="L853" s="1"/>
      <c r="M853" s="1"/>
      <c r="N853" s="1"/>
    </row>
    <row r="854" ht="15.75" customHeight="1">
      <c r="A854" s="1"/>
      <c r="B854" s="1"/>
      <c r="C854" s="1"/>
      <c r="D854" s="1"/>
      <c r="E854" s="1"/>
      <c r="F854" s="1"/>
      <c r="G854" s="1"/>
      <c r="H854" s="1"/>
      <c r="I854" s="1"/>
      <c r="J854" s="1"/>
      <c r="K854" s="1"/>
      <c r="L854" s="1"/>
      <c r="M854" s="1"/>
      <c r="N854" s="1"/>
    </row>
    <row r="855" ht="15.75" customHeight="1">
      <c r="A855" s="1"/>
      <c r="B855" s="1"/>
      <c r="C855" s="1"/>
      <c r="D855" s="1"/>
      <c r="E855" s="1"/>
      <c r="F855" s="1"/>
      <c r="G855" s="1"/>
      <c r="H855" s="1"/>
      <c r="I855" s="1"/>
      <c r="J855" s="1"/>
      <c r="K855" s="1"/>
      <c r="L855" s="1"/>
      <c r="M855" s="1"/>
      <c r="N855" s="1"/>
    </row>
    <row r="856" ht="15.75" customHeight="1">
      <c r="A856" s="1"/>
      <c r="B856" s="1"/>
      <c r="C856" s="1"/>
      <c r="D856" s="1"/>
      <c r="E856" s="1"/>
      <c r="F856" s="1"/>
      <c r="G856" s="1"/>
      <c r="H856" s="1"/>
      <c r="I856" s="1"/>
      <c r="J856" s="1"/>
      <c r="K856" s="1"/>
      <c r="L856" s="1"/>
      <c r="M856" s="1"/>
      <c r="N856" s="1"/>
    </row>
    <row r="857" ht="15.75" customHeight="1">
      <c r="A857" s="1"/>
      <c r="B857" s="1"/>
      <c r="C857" s="1"/>
      <c r="D857" s="1"/>
      <c r="E857" s="1"/>
      <c r="F857" s="1"/>
      <c r="G857" s="1"/>
      <c r="H857" s="1"/>
      <c r="I857" s="1"/>
      <c r="J857" s="1"/>
      <c r="K857" s="1"/>
      <c r="L857" s="1"/>
      <c r="M857" s="1"/>
      <c r="N857" s="1"/>
    </row>
    <row r="858" ht="15.75" customHeight="1">
      <c r="A858" s="1"/>
      <c r="B858" s="1"/>
      <c r="C858" s="1"/>
      <c r="D858" s="1"/>
      <c r="E858" s="1"/>
      <c r="F858" s="1"/>
      <c r="G858" s="1"/>
      <c r="H858" s="1"/>
      <c r="I858" s="1"/>
      <c r="J858" s="1"/>
      <c r="K858" s="1"/>
      <c r="L858" s="1"/>
      <c r="M858" s="1"/>
      <c r="N858" s="1"/>
    </row>
    <row r="859" ht="15.75" customHeight="1">
      <c r="A859" s="1"/>
      <c r="B859" s="1"/>
      <c r="C859" s="1"/>
      <c r="D859" s="1"/>
      <c r="E859" s="1"/>
      <c r="F859" s="1"/>
      <c r="G859" s="1"/>
      <c r="H859" s="1"/>
      <c r="I859" s="1"/>
      <c r="J859" s="1"/>
      <c r="K859" s="1"/>
      <c r="L859" s="1"/>
      <c r="M859" s="1"/>
      <c r="N859" s="1"/>
    </row>
    <row r="860" ht="15.75" customHeight="1">
      <c r="A860" s="1"/>
      <c r="B860" s="1"/>
      <c r="C860" s="1"/>
      <c r="D860" s="1"/>
      <c r="E860" s="1"/>
      <c r="F860" s="1"/>
      <c r="G860" s="1"/>
      <c r="H860" s="1"/>
      <c r="I860" s="1"/>
      <c r="J860" s="1"/>
      <c r="K860" s="1"/>
      <c r="L860" s="1"/>
      <c r="M860" s="1"/>
      <c r="N860" s="1"/>
    </row>
    <row r="861" ht="15.75" customHeight="1">
      <c r="A861" s="1"/>
      <c r="B861" s="1"/>
      <c r="C861" s="1"/>
      <c r="D861" s="1"/>
      <c r="E861" s="1"/>
      <c r="F861" s="1"/>
      <c r="G861" s="1"/>
      <c r="H861" s="1"/>
      <c r="I861" s="1"/>
      <c r="J861" s="1"/>
      <c r="K861" s="1"/>
      <c r="L861" s="1"/>
      <c r="M861" s="1"/>
      <c r="N861" s="1"/>
    </row>
    <row r="862" ht="15.75" customHeight="1">
      <c r="A862" s="1"/>
      <c r="B862" s="1"/>
      <c r="C862" s="1"/>
      <c r="D862" s="1"/>
      <c r="E862" s="1"/>
      <c r="F862" s="1"/>
      <c r="G862" s="1"/>
      <c r="H862" s="1"/>
      <c r="I862" s="1"/>
      <c r="J862" s="1"/>
      <c r="K862" s="1"/>
      <c r="L862" s="1"/>
      <c r="M862" s="1"/>
      <c r="N862" s="1"/>
    </row>
    <row r="863" ht="15.75" customHeight="1">
      <c r="A863" s="1"/>
      <c r="B863" s="1"/>
      <c r="C863" s="1"/>
      <c r="D863" s="1"/>
      <c r="E863" s="1"/>
      <c r="F863" s="1"/>
      <c r="G863" s="1"/>
      <c r="H863" s="1"/>
      <c r="I863" s="1"/>
      <c r="J863" s="1"/>
      <c r="K863" s="1"/>
      <c r="L863" s="1"/>
      <c r="M863" s="1"/>
      <c r="N863" s="1"/>
    </row>
    <row r="864" ht="15.75" customHeight="1">
      <c r="A864" s="1"/>
      <c r="B864" s="1"/>
      <c r="C864" s="1"/>
      <c r="D864" s="1"/>
      <c r="E864" s="1"/>
      <c r="F864" s="1"/>
      <c r="G864" s="1"/>
      <c r="H864" s="1"/>
      <c r="I864" s="1"/>
      <c r="J864" s="1"/>
      <c r="K864" s="1"/>
      <c r="L864" s="1"/>
      <c r="M864" s="1"/>
      <c r="N864" s="1"/>
    </row>
    <row r="865" ht="15.75" customHeight="1">
      <c r="A865" s="1"/>
      <c r="B865" s="1"/>
      <c r="C865" s="1"/>
      <c r="D865" s="1"/>
      <c r="E865" s="1"/>
      <c r="F865" s="1"/>
      <c r="G865" s="1"/>
      <c r="H865" s="1"/>
      <c r="I865" s="1"/>
      <c r="J865" s="1"/>
      <c r="K865" s="1"/>
      <c r="L865" s="1"/>
      <c r="M865" s="1"/>
      <c r="N865" s="1"/>
    </row>
    <row r="866" ht="15.75" customHeight="1">
      <c r="A866" s="1"/>
      <c r="B866" s="1"/>
      <c r="C866" s="1"/>
      <c r="D866" s="1"/>
      <c r="E866" s="1"/>
      <c r="F866" s="1"/>
      <c r="G866" s="1"/>
      <c r="H866" s="1"/>
      <c r="I866" s="1"/>
      <c r="J866" s="1"/>
      <c r="K866" s="1"/>
      <c r="L866" s="1"/>
      <c r="M866" s="1"/>
      <c r="N866" s="1"/>
    </row>
    <row r="867" ht="15.75" customHeight="1">
      <c r="A867" s="1"/>
      <c r="B867" s="1"/>
      <c r="C867" s="1"/>
      <c r="D867" s="1"/>
      <c r="E867" s="1"/>
      <c r="F867" s="1"/>
      <c r="G867" s="1"/>
      <c r="H867" s="1"/>
      <c r="I867" s="1"/>
      <c r="J867" s="1"/>
      <c r="K867" s="1"/>
      <c r="L867" s="1"/>
      <c r="M867" s="1"/>
      <c r="N867" s="1"/>
    </row>
    <row r="868" ht="15.75" customHeight="1">
      <c r="A868" s="1"/>
      <c r="B868" s="1"/>
      <c r="C868" s="1"/>
      <c r="D868" s="1"/>
      <c r="E868" s="1"/>
      <c r="F868" s="1"/>
      <c r="G868" s="1"/>
      <c r="H868" s="1"/>
      <c r="I868" s="1"/>
      <c r="J868" s="1"/>
      <c r="K868" s="1"/>
      <c r="L868" s="1"/>
      <c r="M868" s="1"/>
      <c r="N868" s="1"/>
    </row>
    <row r="869" ht="15.75" customHeight="1">
      <c r="A869" s="1"/>
      <c r="B869" s="1"/>
      <c r="C869" s="1"/>
      <c r="D869" s="1"/>
      <c r="E869" s="1"/>
      <c r="F869" s="1"/>
      <c r="G869" s="1"/>
      <c r="H869" s="1"/>
      <c r="I869" s="1"/>
      <c r="J869" s="1"/>
      <c r="K869" s="1"/>
      <c r="L869" s="1"/>
      <c r="M869" s="1"/>
      <c r="N869" s="1"/>
    </row>
    <row r="870" ht="15.75" customHeight="1">
      <c r="A870" s="1"/>
      <c r="B870" s="1"/>
      <c r="C870" s="1"/>
      <c r="D870" s="1"/>
      <c r="E870" s="1"/>
      <c r="F870" s="1"/>
      <c r="G870" s="1"/>
      <c r="H870" s="1"/>
      <c r="I870" s="1"/>
      <c r="J870" s="1"/>
      <c r="K870" s="1"/>
      <c r="L870" s="1"/>
      <c r="M870" s="1"/>
      <c r="N870" s="1"/>
    </row>
    <row r="871" ht="15.75" customHeight="1">
      <c r="A871" s="1"/>
      <c r="B871" s="1"/>
      <c r="C871" s="1"/>
      <c r="D871" s="1"/>
      <c r="E871" s="1"/>
      <c r="F871" s="1"/>
      <c r="G871" s="1"/>
      <c r="H871" s="1"/>
      <c r="I871" s="1"/>
      <c r="J871" s="1"/>
      <c r="K871" s="1"/>
      <c r="L871" s="1"/>
      <c r="M871" s="1"/>
      <c r="N871" s="1"/>
    </row>
    <row r="872" ht="15.75" customHeight="1">
      <c r="A872" s="1"/>
      <c r="B872" s="1"/>
      <c r="C872" s="1"/>
      <c r="D872" s="1"/>
      <c r="E872" s="1"/>
      <c r="F872" s="1"/>
      <c r="G872" s="1"/>
      <c r="H872" s="1"/>
      <c r="I872" s="1"/>
      <c r="J872" s="1"/>
      <c r="K872" s="1"/>
      <c r="L872" s="1"/>
      <c r="M872" s="1"/>
      <c r="N872" s="1"/>
    </row>
    <row r="873" ht="15.75" customHeight="1">
      <c r="A873" s="1"/>
      <c r="B873" s="1"/>
      <c r="C873" s="1"/>
      <c r="D873" s="1"/>
      <c r="E873" s="1"/>
      <c r="F873" s="1"/>
      <c r="G873" s="1"/>
      <c r="H873" s="1"/>
      <c r="I873" s="1"/>
      <c r="J873" s="1"/>
      <c r="K873" s="1"/>
      <c r="L873" s="1"/>
      <c r="M873" s="1"/>
      <c r="N873" s="1"/>
    </row>
    <row r="874" ht="15.75" customHeight="1">
      <c r="A874" s="1"/>
      <c r="B874" s="1"/>
      <c r="C874" s="1"/>
      <c r="D874" s="1"/>
      <c r="E874" s="1"/>
      <c r="F874" s="1"/>
      <c r="G874" s="1"/>
      <c r="H874" s="1"/>
      <c r="I874" s="1"/>
      <c r="J874" s="1"/>
      <c r="K874" s="1"/>
      <c r="L874" s="1"/>
      <c r="M874" s="1"/>
      <c r="N874" s="1"/>
    </row>
    <row r="875" ht="15.75" customHeight="1">
      <c r="A875" s="1"/>
      <c r="B875" s="1"/>
      <c r="C875" s="1"/>
      <c r="D875" s="1"/>
      <c r="E875" s="1"/>
      <c r="F875" s="1"/>
      <c r="G875" s="1"/>
      <c r="H875" s="1"/>
      <c r="I875" s="1"/>
      <c r="J875" s="1"/>
      <c r="K875" s="1"/>
      <c r="L875" s="1"/>
      <c r="M875" s="1"/>
      <c r="N875" s="1"/>
    </row>
    <row r="876" ht="15.75" customHeight="1">
      <c r="A876" s="1"/>
      <c r="B876" s="1"/>
      <c r="C876" s="1"/>
      <c r="D876" s="1"/>
      <c r="E876" s="1"/>
      <c r="F876" s="1"/>
      <c r="G876" s="1"/>
      <c r="H876" s="1"/>
      <c r="I876" s="1"/>
      <c r="J876" s="1"/>
      <c r="K876" s="1"/>
      <c r="L876" s="1"/>
      <c r="M876" s="1"/>
      <c r="N876" s="1"/>
    </row>
    <row r="877" ht="15.75" customHeight="1">
      <c r="A877" s="1"/>
      <c r="B877" s="1"/>
      <c r="C877" s="1"/>
      <c r="D877" s="1"/>
      <c r="E877" s="1"/>
      <c r="F877" s="1"/>
      <c r="G877" s="1"/>
      <c r="H877" s="1"/>
      <c r="I877" s="1"/>
      <c r="J877" s="1"/>
      <c r="K877" s="1"/>
      <c r="L877" s="1"/>
      <c r="M877" s="1"/>
      <c r="N877" s="1"/>
    </row>
    <row r="878" ht="15.75" customHeight="1">
      <c r="A878" s="1"/>
      <c r="B878" s="1"/>
      <c r="C878" s="1"/>
      <c r="D878" s="1"/>
      <c r="E878" s="1"/>
      <c r="F878" s="1"/>
      <c r="G878" s="1"/>
      <c r="H878" s="1"/>
      <c r="I878" s="1"/>
      <c r="J878" s="1"/>
      <c r="K878" s="1"/>
      <c r="L878" s="1"/>
      <c r="M878" s="1"/>
      <c r="N878" s="1"/>
    </row>
    <row r="879" ht="15.75" customHeight="1">
      <c r="A879" s="1"/>
      <c r="B879" s="1"/>
      <c r="C879" s="1"/>
      <c r="D879" s="1"/>
      <c r="E879" s="1"/>
      <c r="F879" s="1"/>
      <c r="G879" s="1"/>
      <c r="H879" s="1"/>
      <c r="I879" s="1"/>
      <c r="J879" s="1"/>
      <c r="K879" s="1"/>
      <c r="L879" s="1"/>
      <c r="M879" s="1"/>
      <c r="N879" s="1"/>
    </row>
    <row r="880" ht="15.75" customHeight="1">
      <c r="A880" s="1"/>
      <c r="B880" s="1"/>
      <c r="C880" s="1"/>
      <c r="D880" s="1"/>
      <c r="E880" s="1"/>
      <c r="F880" s="1"/>
      <c r="G880" s="1"/>
      <c r="H880" s="1"/>
      <c r="I880" s="1"/>
      <c r="J880" s="1"/>
      <c r="K880" s="1"/>
      <c r="L880" s="1"/>
      <c r="M880" s="1"/>
      <c r="N880" s="1"/>
    </row>
    <row r="881" ht="15.75" customHeight="1">
      <c r="A881" s="1"/>
      <c r="B881" s="1"/>
      <c r="C881" s="1"/>
      <c r="D881" s="1"/>
      <c r="E881" s="1"/>
      <c r="F881" s="1"/>
      <c r="G881" s="1"/>
      <c r="H881" s="1"/>
      <c r="I881" s="1"/>
      <c r="J881" s="1"/>
      <c r="K881" s="1"/>
      <c r="L881" s="1"/>
      <c r="M881" s="1"/>
      <c r="N881" s="1"/>
    </row>
    <row r="882" ht="15.75" customHeight="1">
      <c r="A882" s="1"/>
      <c r="B882" s="1"/>
      <c r="C882" s="1"/>
      <c r="D882" s="1"/>
      <c r="E882" s="1"/>
      <c r="F882" s="1"/>
      <c r="G882" s="1"/>
      <c r="H882" s="1"/>
      <c r="I882" s="1"/>
      <c r="J882" s="1"/>
      <c r="K882" s="1"/>
      <c r="L882" s="1"/>
      <c r="M882" s="1"/>
      <c r="N882" s="1"/>
    </row>
    <row r="883" ht="15.75" customHeight="1">
      <c r="A883" s="1"/>
      <c r="B883" s="1"/>
      <c r="C883" s="1"/>
      <c r="D883" s="1"/>
      <c r="E883" s="1"/>
      <c r="F883" s="1"/>
      <c r="G883" s="1"/>
      <c r="H883" s="1"/>
      <c r="I883" s="1"/>
      <c r="J883" s="1"/>
      <c r="K883" s="1"/>
      <c r="L883" s="1"/>
      <c r="M883" s="1"/>
      <c r="N883" s="1"/>
    </row>
    <row r="884" ht="15.75" customHeight="1">
      <c r="A884" s="1"/>
      <c r="B884" s="1"/>
      <c r="C884" s="1"/>
      <c r="D884" s="1"/>
      <c r="E884" s="1"/>
      <c r="F884" s="1"/>
      <c r="G884" s="1"/>
      <c r="H884" s="1"/>
      <c r="I884" s="1"/>
      <c r="J884" s="1"/>
      <c r="K884" s="1"/>
      <c r="L884" s="1"/>
      <c r="M884" s="1"/>
      <c r="N884" s="1"/>
    </row>
    <row r="885" ht="15.75" customHeight="1">
      <c r="A885" s="1"/>
      <c r="B885" s="1"/>
      <c r="C885" s="1"/>
      <c r="D885" s="1"/>
      <c r="E885" s="1"/>
      <c r="F885" s="1"/>
      <c r="G885" s="1"/>
      <c r="H885" s="1"/>
      <c r="I885" s="1"/>
      <c r="J885" s="1"/>
      <c r="K885" s="1"/>
      <c r="L885" s="1"/>
      <c r="M885" s="1"/>
      <c r="N885" s="1"/>
    </row>
    <row r="886" ht="15.75" customHeight="1">
      <c r="A886" s="1"/>
      <c r="B886" s="1"/>
      <c r="C886" s="1"/>
      <c r="D886" s="1"/>
      <c r="E886" s="1"/>
      <c r="F886" s="1"/>
      <c r="G886" s="1"/>
      <c r="H886" s="1"/>
      <c r="I886" s="1"/>
      <c r="J886" s="1"/>
      <c r="K886" s="1"/>
      <c r="L886" s="1"/>
      <c r="M886" s="1"/>
      <c r="N886" s="1"/>
    </row>
    <row r="887" ht="15.75" customHeight="1">
      <c r="A887" s="1"/>
      <c r="B887" s="1"/>
      <c r="C887" s="1"/>
      <c r="D887" s="1"/>
      <c r="E887" s="1"/>
      <c r="F887" s="1"/>
      <c r="G887" s="1"/>
      <c r="H887" s="1"/>
      <c r="I887" s="1"/>
      <c r="J887" s="1"/>
      <c r="K887" s="1"/>
      <c r="L887" s="1"/>
      <c r="M887" s="1"/>
      <c r="N887" s="1"/>
    </row>
    <row r="888" ht="15.75" customHeight="1">
      <c r="A888" s="1"/>
      <c r="B888" s="1"/>
      <c r="C888" s="1"/>
      <c r="D888" s="1"/>
      <c r="E888" s="1"/>
      <c r="F888" s="1"/>
      <c r="G888" s="1"/>
      <c r="H888" s="1"/>
      <c r="I888" s="1"/>
      <c r="J888" s="1"/>
      <c r="K888" s="1"/>
      <c r="L888" s="1"/>
      <c r="M888" s="1"/>
      <c r="N888" s="1"/>
    </row>
    <row r="889" ht="15.75" customHeight="1">
      <c r="A889" s="1"/>
      <c r="B889" s="1"/>
      <c r="C889" s="1"/>
      <c r="D889" s="1"/>
      <c r="E889" s="1"/>
      <c r="F889" s="1"/>
      <c r="G889" s="1"/>
      <c r="H889" s="1"/>
      <c r="I889" s="1"/>
      <c r="J889" s="1"/>
      <c r="K889" s="1"/>
      <c r="L889" s="1"/>
      <c r="M889" s="1"/>
      <c r="N889" s="1"/>
    </row>
    <row r="890" ht="15.75" customHeight="1">
      <c r="A890" s="1"/>
      <c r="B890" s="1"/>
      <c r="C890" s="1"/>
      <c r="D890" s="1"/>
      <c r="E890" s="1"/>
      <c r="F890" s="1"/>
      <c r="G890" s="1"/>
      <c r="H890" s="1"/>
      <c r="I890" s="1"/>
      <c r="J890" s="1"/>
      <c r="K890" s="1"/>
      <c r="L890" s="1"/>
      <c r="M890" s="1"/>
      <c r="N890" s="1"/>
    </row>
    <row r="891" ht="15.75" customHeight="1">
      <c r="A891" s="1"/>
      <c r="B891" s="1"/>
      <c r="C891" s="1"/>
      <c r="D891" s="1"/>
      <c r="E891" s="1"/>
      <c r="F891" s="1"/>
      <c r="G891" s="1"/>
      <c r="H891" s="1"/>
      <c r="I891" s="1"/>
      <c r="J891" s="1"/>
      <c r="K891" s="1"/>
      <c r="L891" s="1"/>
      <c r="M891" s="1"/>
      <c r="N891" s="1"/>
    </row>
    <row r="892" ht="15.75" customHeight="1">
      <c r="A892" s="1"/>
      <c r="B892" s="1"/>
      <c r="C892" s="1"/>
      <c r="D892" s="1"/>
      <c r="E892" s="1"/>
      <c r="F892" s="1"/>
      <c r="G892" s="1"/>
      <c r="H892" s="1"/>
      <c r="I892" s="1"/>
      <c r="J892" s="1"/>
      <c r="K892" s="1"/>
      <c r="L892" s="1"/>
      <c r="M892" s="1"/>
      <c r="N892" s="1"/>
    </row>
    <row r="893" ht="15.75" customHeight="1">
      <c r="A893" s="1"/>
      <c r="B893" s="1"/>
      <c r="C893" s="1"/>
      <c r="D893" s="1"/>
      <c r="E893" s="1"/>
      <c r="F893" s="1"/>
      <c r="G893" s="1"/>
      <c r="H893" s="1"/>
      <c r="I893" s="1"/>
      <c r="J893" s="1"/>
      <c r="K893" s="1"/>
      <c r="L893" s="1"/>
      <c r="M893" s="1"/>
      <c r="N893" s="1"/>
    </row>
    <row r="894" ht="15.75" customHeight="1">
      <c r="A894" s="1"/>
      <c r="B894" s="1"/>
      <c r="C894" s="1"/>
      <c r="D894" s="1"/>
      <c r="E894" s="1"/>
      <c r="F894" s="1"/>
      <c r="G894" s="1"/>
      <c r="H894" s="1"/>
      <c r="I894" s="1"/>
      <c r="J894" s="1"/>
      <c r="K894" s="1"/>
      <c r="L894" s="1"/>
      <c r="M894" s="1"/>
      <c r="N894" s="1"/>
    </row>
    <row r="895" ht="15.75" customHeight="1">
      <c r="A895" s="1"/>
      <c r="B895" s="1"/>
      <c r="C895" s="1"/>
      <c r="D895" s="1"/>
      <c r="E895" s="1"/>
      <c r="F895" s="1"/>
      <c r="G895" s="1"/>
      <c r="H895" s="1"/>
      <c r="I895" s="1"/>
      <c r="J895" s="1"/>
      <c r="K895" s="1"/>
      <c r="L895" s="1"/>
      <c r="M895" s="1"/>
      <c r="N895" s="1"/>
    </row>
    <row r="896" ht="15.75" customHeight="1">
      <c r="A896" s="1"/>
      <c r="B896" s="1"/>
      <c r="C896" s="1"/>
      <c r="D896" s="1"/>
      <c r="E896" s="1"/>
      <c r="F896" s="1"/>
      <c r="G896" s="1"/>
      <c r="H896" s="1"/>
      <c r="I896" s="1"/>
      <c r="J896" s="1"/>
      <c r="K896" s="1"/>
      <c r="L896" s="1"/>
      <c r="M896" s="1"/>
      <c r="N896" s="1"/>
    </row>
    <row r="897" ht="15.75" customHeight="1">
      <c r="A897" s="1"/>
      <c r="B897" s="1"/>
      <c r="C897" s="1"/>
      <c r="D897" s="1"/>
      <c r="E897" s="1"/>
      <c r="F897" s="1"/>
      <c r="G897" s="1"/>
      <c r="H897" s="1"/>
      <c r="I897" s="1"/>
      <c r="J897" s="1"/>
      <c r="K897" s="1"/>
      <c r="L897" s="1"/>
      <c r="M897" s="1"/>
      <c r="N897" s="1"/>
    </row>
    <row r="898" ht="15.75" customHeight="1">
      <c r="A898" s="1"/>
      <c r="B898" s="1"/>
      <c r="C898" s="1"/>
      <c r="D898" s="1"/>
      <c r="E898" s="1"/>
      <c r="F898" s="1"/>
      <c r="G898" s="1"/>
      <c r="H898" s="1"/>
      <c r="I898" s="1"/>
      <c r="J898" s="1"/>
      <c r="K898" s="1"/>
      <c r="L898" s="1"/>
      <c r="M898" s="1"/>
      <c r="N898" s="1"/>
    </row>
    <row r="899" ht="15.75" customHeight="1">
      <c r="A899" s="1"/>
      <c r="B899" s="1"/>
      <c r="C899" s="1"/>
      <c r="D899" s="1"/>
      <c r="E899" s="1"/>
      <c r="F899" s="1"/>
      <c r="G899" s="1"/>
      <c r="H899" s="1"/>
      <c r="I899" s="1"/>
      <c r="J899" s="1"/>
      <c r="K899" s="1"/>
      <c r="L899" s="1"/>
      <c r="M899" s="1"/>
      <c r="N899" s="1"/>
    </row>
    <row r="900" ht="15.75" customHeight="1">
      <c r="A900" s="1"/>
      <c r="B900" s="1"/>
      <c r="C900" s="1"/>
      <c r="D900" s="1"/>
      <c r="E900" s="1"/>
      <c r="F900" s="1"/>
      <c r="G900" s="1"/>
      <c r="H900" s="1"/>
      <c r="I900" s="1"/>
      <c r="J900" s="1"/>
      <c r="K900" s="1"/>
      <c r="L900" s="1"/>
      <c r="M900" s="1"/>
      <c r="N900" s="1"/>
    </row>
    <row r="901" ht="15.75" customHeight="1">
      <c r="A901" s="1"/>
      <c r="B901" s="1"/>
      <c r="C901" s="1"/>
      <c r="D901" s="1"/>
      <c r="E901" s="1"/>
      <c r="F901" s="1"/>
      <c r="G901" s="1"/>
      <c r="H901" s="1"/>
      <c r="I901" s="1"/>
      <c r="J901" s="1"/>
      <c r="K901" s="1"/>
      <c r="L901" s="1"/>
      <c r="M901" s="1"/>
      <c r="N901" s="1"/>
    </row>
    <row r="902" ht="15.75" customHeight="1">
      <c r="A902" s="1"/>
      <c r="B902" s="1"/>
      <c r="C902" s="1"/>
      <c r="D902" s="1"/>
      <c r="E902" s="1"/>
      <c r="F902" s="1"/>
      <c r="G902" s="1"/>
      <c r="H902" s="1"/>
      <c r="I902" s="1"/>
      <c r="J902" s="1"/>
      <c r="K902" s="1"/>
      <c r="L902" s="1"/>
      <c r="M902" s="1"/>
      <c r="N902" s="1"/>
    </row>
    <row r="903" ht="15.75" customHeight="1">
      <c r="A903" s="1"/>
      <c r="B903" s="1"/>
      <c r="C903" s="1"/>
      <c r="D903" s="1"/>
      <c r="E903" s="1"/>
      <c r="F903" s="1"/>
      <c r="G903" s="1"/>
      <c r="H903" s="1"/>
      <c r="I903" s="1"/>
      <c r="J903" s="1"/>
      <c r="K903" s="1"/>
      <c r="L903" s="1"/>
      <c r="M903" s="1"/>
      <c r="N903" s="1"/>
    </row>
    <row r="904" ht="15.75" customHeight="1">
      <c r="A904" s="1"/>
      <c r="B904" s="1"/>
      <c r="C904" s="1"/>
      <c r="D904" s="1"/>
      <c r="E904" s="1"/>
      <c r="F904" s="1"/>
      <c r="G904" s="1"/>
      <c r="H904" s="1"/>
      <c r="I904" s="1"/>
      <c r="J904" s="1"/>
      <c r="K904" s="1"/>
      <c r="L904" s="1"/>
      <c r="M904" s="1"/>
      <c r="N904" s="1"/>
    </row>
    <row r="905" ht="15.75" customHeight="1">
      <c r="A905" s="1"/>
      <c r="B905" s="1"/>
      <c r="C905" s="1"/>
      <c r="D905" s="1"/>
      <c r="E905" s="1"/>
      <c r="F905" s="1"/>
      <c r="G905" s="1"/>
      <c r="H905" s="1"/>
      <c r="I905" s="1"/>
      <c r="J905" s="1"/>
      <c r="K905" s="1"/>
      <c r="L905" s="1"/>
      <c r="M905" s="1"/>
      <c r="N905" s="1"/>
    </row>
    <row r="906" ht="15.75" customHeight="1">
      <c r="A906" s="1"/>
      <c r="B906" s="1"/>
      <c r="C906" s="1"/>
      <c r="D906" s="1"/>
      <c r="E906" s="1"/>
      <c r="F906" s="1"/>
      <c r="G906" s="1"/>
      <c r="H906" s="1"/>
      <c r="I906" s="1"/>
      <c r="J906" s="1"/>
      <c r="K906" s="1"/>
      <c r="L906" s="1"/>
      <c r="M906" s="1"/>
      <c r="N906" s="1"/>
    </row>
    <row r="907" ht="15.75" customHeight="1">
      <c r="A907" s="1"/>
      <c r="B907" s="1"/>
      <c r="C907" s="1"/>
      <c r="D907" s="1"/>
      <c r="E907" s="1"/>
      <c r="F907" s="1"/>
      <c r="G907" s="1"/>
      <c r="H907" s="1"/>
      <c r="I907" s="1"/>
      <c r="J907" s="1"/>
      <c r="K907" s="1"/>
      <c r="L907" s="1"/>
      <c r="M907" s="1"/>
      <c r="N907" s="1"/>
    </row>
    <row r="908" ht="15.75" customHeight="1">
      <c r="A908" s="1"/>
      <c r="B908" s="1"/>
      <c r="C908" s="1"/>
      <c r="D908" s="1"/>
      <c r="E908" s="1"/>
      <c r="F908" s="1"/>
      <c r="G908" s="1"/>
      <c r="H908" s="1"/>
      <c r="I908" s="1"/>
      <c r="J908" s="1"/>
      <c r="K908" s="1"/>
      <c r="L908" s="1"/>
      <c r="M908" s="1"/>
      <c r="N908" s="1"/>
    </row>
    <row r="909" ht="15.75" customHeight="1">
      <c r="A909" s="1"/>
      <c r="B909" s="1"/>
      <c r="C909" s="1"/>
      <c r="D909" s="1"/>
      <c r="E909" s="1"/>
      <c r="F909" s="1"/>
      <c r="G909" s="1"/>
      <c r="H909" s="1"/>
      <c r="I909" s="1"/>
      <c r="J909" s="1"/>
      <c r="K909" s="1"/>
      <c r="L909" s="1"/>
      <c r="M909" s="1"/>
      <c r="N909" s="1"/>
    </row>
    <row r="910" ht="15.75" customHeight="1">
      <c r="A910" s="1"/>
      <c r="B910" s="1"/>
      <c r="C910" s="1"/>
      <c r="D910" s="1"/>
      <c r="E910" s="1"/>
      <c r="F910" s="1"/>
      <c r="G910" s="1"/>
      <c r="H910" s="1"/>
      <c r="I910" s="1"/>
      <c r="J910" s="1"/>
      <c r="K910" s="1"/>
      <c r="L910" s="1"/>
      <c r="M910" s="1"/>
      <c r="N910" s="1"/>
    </row>
    <row r="911" ht="15.75" customHeight="1">
      <c r="A911" s="1"/>
      <c r="B911" s="1"/>
      <c r="C911" s="1"/>
      <c r="D911" s="1"/>
      <c r="E911" s="1"/>
      <c r="F911" s="1"/>
      <c r="G911" s="1"/>
      <c r="H911" s="1"/>
      <c r="I911" s="1"/>
      <c r="J911" s="1"/>
      <c r="K911" s="1"/>
      <c r="L911" s="1"/>
      <c r="M911" s="1"/>
      <c r="N911" s="1"/>
    </row>
    <row r="912" ht="15.75" customHeight="1">
      <c r="A912" s="1"/>
      <c r="B912" s="1"/>
      <c r="C912" s="1"/>
      <c r="D912" s="1"/>
      <c r="E912" s="1"/>
      <c r="F912" s="1"/>
      <c r="G912" s="1"/>
      <c r="H912" s="1"/>
      <c r="I912" s="1"/>
      <c r="J912" s="1"/>
      <c r="K912" s="1"/>
      <c r="L912" s="1"/>
      <c r="M912" s="1"/>
      <c r="N912" s="1"/>
    </row>
    <row r="913" ht="15.75" customHeight="1">
      <c r="A913" s="1"/>
      <c r="B913" s="1"/>
      <c r="C913" s="1"/>
      <c r="D913" s="1"/>
      <c r="E913" s="1"/>
      <c r="F913" s="1"/>
      <c r="G913" s="1"/>
      <c r="H913" s="1"/>
      <c r="I913" s="1"/>
      <c r="J913" s="1"/>
      <c r="K913" s="1"/>
      <c r="L913" s="1"/>
      <c r="M913" s="1"/>
      <c r="N913" s="1"/>
    </row>
    <row r="914" ht="15.75" customHeight="1">
      <c r="A914" s="1"/>
      <c r="B914" s="1"/>
      <c r="C914" s="1"/>
      <c r="D914" s="1"/>
      <c r="E914" s="1"/>
      <c r="F914" s="1"/>
      <c r="G914" s="1"/>
      <c r="H914" s="1"/>
      <c r="I914" s="1"/>
      <c r="J914" s="1"/>
      <c r="K914" s="1"/>
      <c r="L914" s="1"/>
      <c r="M914" s="1"/>
      <c r="N914" s="1"/>
    </row>
    <row r="915" ht="15.75" customHeight="1">
      <c r="A915" s="1"/>
      <c r="B915" s="1"/>
      <c r="C915" s="1"/>
      <c r="D915" s="1"/>
      <c r="E915" s="1"/>
      <c r="F915" s="1"/>
      <c r="G915" s="1"/>
      <c r="H915" s="1"/>
      <c r="I915" s="1"/>
      <c r="J915" s="1"/>
      <c r="K915" s="1"/>
      <c r="L915" s="1"/>
      <c r="M915" s="1"/>
      <c r="N915" s="1"/>
    </row>
    <row r="916" ht="15.75" customHeight="1">
      <c r="A916" s="1"/>
      <c r="B916" s="1"/>
      <c r="C916" s="1"/>
      <c r="D916" s="1"/>
      <c r="E916" s="1"/>
      <c r="F916" s="1"/>
      <c r="G916" s="1"/>
      <c r="H916" s="1"/>
      <c r="I916" s="1"/>
      <c r="J916" s="1"/>
      <c r="K916" s="1"/>
      <c r="L916" s="1"/>
      <c r="M916" s="1"/>
      <c r="N916" s="1"/>
    </row>
    <row r="917" ht="15.75" customHeight="1">
      <c r="A917" s="1"/>
      <c r="B917" s="1"/>
      <c r="C917" s="1"/>
      <c r="D917" s="1"/>
      <c r="E917" s="1"/>
      <c r="F917" s="1"/>
      <c r="G917" s="1"/>
      <c r="H917" s="1"/>
      <c r="I917" s="1"/>
      <c r="J917" s="1"/>
      <c r="K917" s="1"/>
      <c r="L917" s="1"/>
      <c r="M917" s="1"/>
      <c r="N917" s="1"/>
    </row>
    <row r="918" ht="15.75" customHeight="1">
      <c r="A918" s="1"/>
      <c r="B918" s="1"/>
      <c r="C918" s="1"/>
      <c r="D918" s="1"/>
      <c r="E918" s="1"/>
      <c r="F918" s="1"/>
      <c r="G918" s="1"/>
      <c r="H918" s="1"/>
      <c r="I918" s="1"/>
      <c r="J918" s="1"/>
      <c r="K918" s="1"/>
      <c r="L918" s="1"/>
      <c r="M918" s="1"/>
      <c r="N918" s="1"/>
    </row>
    <row r="919" ht="15.75" customHeight="1">
      <c r="A919" s="1"/>
      <c r="B919" s="1"/>
      <c r="C919" s="1"/>
      <c r="D919" s="1"/>
      <c r="E919" s="1"/>
      <c r="F919" s="1"/>
      <c r="G919" s="1"/>
      <c r="H919" s="1"/>
      <c r="I919" s="1"/>
      <c r="J919" s="1"/>
      <c r="K919" s="1"/>
      <c r="L919" s="1"/>
      <c r="M919" s="1"/>
      <c r="N919" s="1"/>
    </row>
    <row r="920" ht="15.75" customHeight="1">
      <c r="A920" s="1"/>
      <c r="B920" s="1"/>
      <c r="C920" s="1"/>
      <c r="D920" s="1"/>
      <c r="E920" s="1"/>
      <c r="F920" s="1"/>
      <c r="G920" s="1"/>
      <c r="H920" s="1"/>
      <c r="I920" s="1"/>
      <c r="J920" s="1"/>
      <c r="K920" s="1"/>
      <c r="L920" s="1"/>
      <c r="M920" s="1"/>
      <c r="N920" s="1"/>
    </row>
    <row r="921" ht="15.75" customHeight="1">
      <c r="A921" s="1"/>
      <c r="B921" s="1"/>
      <c r="C921" s="1"/>
      <c r="D921" s="1"/>
      <c r="E921" s="1"/>
      <c r="F921" s="1"/>
      <c r="G921" s="1"/>
      <c r="H921" s="1"/>
      <c r="I921" s="1"/>
      <c r="J921" s="1"/>
      <c r="K921" s="1"/>
      <c r="L921" s="1"/>
      <c r="M921" s="1"/>
      <c r="N921" s="1"/>
    </row>
    <row r="922" ht="15.75" customHeight="1">
      <c r="A922" s="1"/>
      <c r="B922" s="1"/>
      <c r="C922" s="1"/>
      <c r="D922" s="1"/>
      <c r="E922" s="1"/>
      <c r="F922" s="1"/>
      <c r="G922" s="1"/>
      <c r="H922" s="1"/>
      <c r="I922" s="1"/>
      <c r="J922" s="1"/>
      <c r="K922" s="1"/>
      <c r="L922" s="1"/>
      <c r="M922" s="1"/>
      <c r="N922" s="1"/>
    </row>
    <row r="923" ht="15.75" customHeight="1">
      <c r="A923" s="1"/>
      <c r="B923" s="1"/>
      <c r="C923" s="1"/>
      <c r="D923" s="1"/>
      <c r="E923" s="1"/>
      <c r="F923" s="1"/>
      <c r="G923" s="1"/>
      <c r="H923" s="1"/>
      <c r="I923" s="1"/>
      <c r="J923" s="1"/>
      <c r="K923" s="1"/>
      <c r="L923" s="1"/>
      <c r="M923" s="1"/>
      <c r="N923" s="1"/>
    </row>
    <row r="924" ht="15.75" customHeight="1">
      <c r="A924" s="1"/>
      <c r="B924" s="1"/>
      <c r="C924" s="1"/>
      <c r="D924" s="1"/>
      <c r="E924" s="1"/>
      <c r="F924" s="1"/>
      <c r="G924" s="1"/>
      <c r="H924" s="1"/>
      <c r="I924" s="1"/>
      <c r="J924" s="1"/>
      <c r="K924" s="1"/>
      <c r="L924" s="1"/>
      <c r="M924" s="1"/>
      <c r="N924" s="1"/>
    </row>
    <row r="925" ht="15.75" customHeight="1">
      <c r="A925" s="1"/>
      <c r="B925" s="1"/>
      <c r="C925" s="1"/>
      <c r="D925" s="1"/>
      <c r="E925" s="1"/>
      <c r="F925" s="1"/>
      <c r="G925" s="1"/>
      <c r="H925" s="1"/>
      <c r="I925" s="1"/>
      <c r="J925" s="1"/>
      <c r="K925" s="1"/>
      <c r="L925" s="1"/>
      <c r="M925" s="1"/>
      <c r="N925" s="1"/>
    </row>
    <row r="926" ht="15.75" customHeight="1">
      <c r="A926" s="1"/>
      <c r="B926" s="1"/>
      <c r="C926" s="1"/>
      <c r="D926" s="1"/>
      <c r="E926" s="1"/>
      <c r="F926" s="1"/>
      <c r="G926" s="1"/>
      <c r="H926" s="1"/>
      <c r="I926" s="1"/>
      <c r="J926" s="1"/>
      <c r="K926" s="1"/>
      <c r="L926" s="1"/>
      <c r="M926" s="1"/>
      <c r="N926" s="1"/>
    </row>
    <row r="927" ht="15.75" customHeight="1">
      <c r="A927" s="1"/>
      <c r="B927" s="1"/>
      <c r="C927" s="1"/>
      <c r="D927" s="1"/>
      <c r="E927" s="1"/>
      <c r="F927" s="1"/>
      <c r="G927" s="1"/>
      <c r="H927" s="1"/>
      <c r="I927" s="1"/>
      <c r="J927" s="1"/>
      <c r="K927" s="1"/>
      <c r="L927" s="1"/>
      <c r="M927" s="1"/>
      <c r="N927" s="1"/>
    </row>
    <row r="928" ht="15.75" customHeight="1">
      <c r="A928" s="1"/>
      <c r="B928" s="1"/>
      <c r="C928" s="1"/>
      <c r="D928" s="1"/>
      <c r="E928" s="1"/>
      <c r="F928" s="1"/>
      <c r="G928" s="1"/>
      <c r="H928" s="1"/>
      <c r="I928" s="1"/>
      <c r="J928" s="1"/>
      <c r="K928" s="1"/>
      <c r="L928" s="1"/>
      <c r="M928" s="1"/>
      <c r="N928" s="1"/>
    </row>
    <row r="929" ht="15.75" customHeight="1">
      <c r="A929" s="1"/>
      <c r="B929" s="1"/>
      <c r="C929" s="1"/>
      <c r="D929" s="1"/>
      <c r="E929" s="1"/>
      <c r="F929" s="1"/>
      <c r="G929" s="1"/>
      <c r="H929" s="1"/>
      <c r="I929" s="1"/>
      <c r="J929" s="1"/>
      <c r="K929" s="1"/>
      <c r="L929" s="1"/>
      <c r="M929" s="1"/>
      <c r="N929" s="1"/>
    </row>
    <row r="930" ht="15.75" customHeight="1">
      <c r="A930" s="1"/>
      <c r="B930" s="1"/>
      <c r="C930" s="1"/>
      <c r="D930" s="1"/>
      <c r="E930" s="1"/>
      <c r="F930" s="1"/>
      <c r="G930" s="1"/>
      <c r="H930" s="1"/>
      <c r="I930" s="1"/>
      <c r="J930" s="1"/>
      <c r="K930" s="1"/>
      <c r="L930" s="1"/>
      <c r="M930" s="1"/>
      <c r="N930" s="1"/>
    </row>
    <row r="931" ht="15.75" customHeight="1">
      <c r="A931" s="1"/>
      <c r="B931" s="1"/>
      <c r="C931" s="1"/>
      <c r="D931" s="1"/>
      <c r="E931" s="1"/>
      <c r="F931" s="1"/>
      <c r="G931" s="1"/>
      <c r="H931" s="1"/>
      <c r="I931" s="1"/>
      <c r="J931" s="1"/>
      <c r="K931" s="1"/>
      <c r="L931" s="1"/>
      <c r="M931" s="1"/>
      <c r="N931" s="1"/>
    </row>
    <row r="932" ht="15.75" customHeight="1">
      <c r="A932" s="1"/>
      <c r="B932" s="1"/>
      <c r="C932" s="1"/>
      <c r="D932" s="1"/>
      <c r="E932" s="1"/>
      <c r="F932" s="1"/>
      <c r="G932" s="1"/>
      <c r="H932" s="1"/>
      <c r="I932" s="1"/>
      <c r="J932" s="1"/>
      <c r="K932" s="1"/>
      <c r="L932" s="1"/>
      <c r="M932" s="1"/>
      <c r="N932" s="1"/>
    </row>
    <row r="933" ht="15.75" customHeight="1">
      <c r="A933" s="1"/>
      <c r="B933" s="1"/>
      <c r="C933" s="1"/>
      <c r="D933" s="1"/>
      <c r="E933" s="1"/>
      <c r="F933" s="1"/>
      <c r="G933" s="1"/>
      <c r="H933" s="1"/>
      <c r="I933" s="1"/>
      <c r="J933" s="1"/>
      <c r="K933" s="1"/>
      <c r="L933" s="1"/>
      <c r="M933" s="1"/>
      <c r="N933" s="1"/>
    </row>
    <row r="934" ht="15.75" customHeight="1">
      <c r="A934" s="1"/>
      <c r="B934" s="1"/>
      <c r="C934" s="1"/>
      <c r="D934" s="1"/>
      <c r="E934" s="1"/>
      <c r="F934" s="1"/>
      <c r="G934" s="1"/>
      <c r="H934" s="1"/>
      <c r="I934" s="1"/>
      <c r="J934" s="1"/>
      <c r="K934" s="1"/>
      <c r="L934" s="1"/>
      <c r="M934" s="1"/>
      <c r="N934" s="1"/>
    </row>
    <row r="935" ht="15.75" customHeight="1">
      <c r="A935" s="1"/>
      <c r="B935" s="1"/>
      <c r="C935" s="1"/>
      <c r="D935" s="1"/>
      <c r="E935" s="1"/>
      <c r="F935" s="1"/>
      <c r="G935" s="1"/>
      <c r="H935" s="1"/>
      <c r="I935" s="1"/>
      <c r="J935" s="1"/>
      <c r="K935" s="1"/>
      <c r="L935" s="1"/>
      <c r="M935" s="1"/>
      <c r="N935" s="1"/>
    </row>
    <row r="936" ht="15.75" customHeight="1">
      <c r="A936" s="1"/>
      <c r="B936" s="1"/>
      <c r="C936" s="1"/>
      <c r="D936" s="1"/>
      <c r="E936" s="1"/>
      <c r="F936" s="1"/>
      <c r="G936" s="1"/>
      <c r="H936" s="1"/>
      <c r="I936" s="1"/>
      <c r="J936" s="1"/>
      <c r="K936" s="1"/>
      <c r="L936" s="1"/>
      <c r="M936" s="1"/>
      <c r="N936" s="1"/>
    </row>
    <row r="937" ht="15.75" customHeight="1">
      <c r="A937" s="1"/>
      <c r="B937" s="1"/>
      <c r="C937" s="1"/>
      <c r="D937" s="1"/>
      <c r="E937" s="1"/>
      <c r="F937" s="1"/>
      <c r="G937" s="1"/>
      <c r="H937" s="1"/>
      <c r="I937" s="1"/>
      <c r="J937" s="1"/>
      <c r="K937" s="1"/>
      <c r="L937" s="1"/>
      <c r="M937" s="1"/>
      <c r="N937" s="1"/>
    </row>
    <row r="938" ht="15.75" customHeight="1">
      <c r="A938" s="1"/>
      <c r="B938" s="1"/>
      <c r="C938" s="1"/>
      <c r="D938" s="1"/>
      <c r="E938" s="1"/>
      <c r="F938" s="1"/>
      <c r="G938" s="1"/>
      <c r="H938" s="1"/>
      <c r="I938" s="1"/>
      <c r="J938" s="1"/>
      <c r="K938" s="1"/>
      <c r="L938" s="1"/>
      <c r="M938" s="1"/>
      <c r="N938" s="1"/>
    </row>
    <row r="939" ht="15.75" customHeight="1">
      <c r="A939" s="1"/>
      <c r="B939" s="1"/>
      <c r="C939" s="1"/>
      <c r="D939" s="1"/>
      <c r="E939" s="1"/>
      <c r="F939" s="1"/>
      <c r="G939" s="1"/>
      <c r="H939" s="1"/>
      <c r="I939" s="1"/>
      <c r="J939" s="1"/>
      <c r="K939" s="1"/>
      <c r="L939" s="1"/>
      <c r="M939" s="1"/>
      <c r="N939" s="1"/>
    </row>
    <row r="940" ht="15.75" customHeight="1">
      <c r="A940" s="1"/>
      <c r="B940" s="1"/>
      <c r="C940" s="1"/>
      <c r="D940" s="1"/>
      <c r="E940" s="1"/>
      <c r="F940" s="1"/>
      <c r="G940" s="1"/>
      <c r="H940" s="1"/>
      <c r="I940" s="1"/>
      <c r="J940" s="1"/>
      <c r="K940" s="1"/>
      <c r="L940" s="1"/>
      <c r="M940" s="1"/>
      <c r="N940" s="1"/>
    </row>
    <row r="941" ht="15.75" customHeight="1">
      <c r="A941" s="1"/>
      <c r="B941" s="1"/>
      <c r="C941" s="1"/>
      <c r="D941" s="1"/>
      <c r="E941" s="1"/>
      <c r="F941" s="1"/>
      <c r="G941" s="1"/>
      <c r="H941" s="1"/>
      <c r="I941" s="1"/>
      <c r="J941" s="1"/>
      <c r="K941" s="1"/>
      <c r="L941" s="1"/>
      <c r="M941" s="1"/>
      <c r="N941" s="1"/>
    </row>
    <row r="942" ht="15.75" customHeight="1">
      <c r="A942" s="1"/>
      <c r="B942" s="1"/>
      <c r="C942" s="1"/>
      <c r="D942" s="1"/>
      <c r="E942" s="1"/>
      <c r="F942" s="1"/>
      <c r="G942" s="1"/>
      <c r="H942" s="1"/>
      <c r="I942" s="1"/>
      <c r="J942" s="1"/>
      <c r="K942" s="1"/>
      <c r="L942" s="1"/>
      <c r="M942" s="1"/>
      <c r="N942" s="1"/>
    </row>
    <row r="943" ht="15.75" customHeight="1">
      <c r="A943" s="1"/>
      <c r="B943" s="1"/>
      <c r="C943" s="1"/>
      <c r="D943" s="1"/>
      <c r="E943" s="1"/>
      <c r="F943" s="1"/>
      <c r="G943" s="1"/>
      <c r="H943" s="1"/>
      <c r="I943" s="1"/>
      <c r="J943" s="1"/>
      <c r="K943" s="1"/>
      <c r="L943" s="1"/>
      <c r="M943" s="1"/>
      <c r="N943" s="1"/>
    </row>
    <row r="944" ht="15.75" customHeight="1">
      <c r="A944" s="1"/>
      <c r="B944" s="1"/>
      <c r="C944" s="1"/>
      <c r="D944" s="1"/>
      <c r="E944" s="1"/>
      <c r="F944" s="1"/>
      <c r="G944" s="1"/>
      <c r="H944" s="1"/>
      <c r="I944" s="1"/>
      <c r="J944" s="1"/>
      <c r="K944" s="1"/>
      <c r="L944" s="1"/>
      <c r="M944" s="1"/>
      <c r="N944" s="1"/>
    </row>
    <row r="945" ht="15.75" customHeight="1">
      <c r="A945" s="1"/>
      <c r="B945" s="1"/>
      <c r="C945" s="1"/>
      <c r="D945" s="1"/>
      <c r="E945" s="1"/>
      <c r="F945" s="1"/>
      <c r="G945" s="1"/>
      <c r="H945" s="1"/>
      <c r="I945" s="1"/>
      <c r="J945" s="1"/>
      <c r="K945" s="1"/>
      <c r="L945" s="1"/>
      <c r="M945" s="1"/>
      <c r="N945" s="1"/>
    </row>
    <row r="946" ht="15.75" customHeight="1">
      <c r="A946" s="1"/>
      <c r="B946" s="1"/>
      <c r="C946" s="1"/>
      <c r="D946" s="1"/>
      <c r="E946" s="1"/>
      <c r="F946" s="1"/>
      <c r="G946" s="1"/>
      <c r="H946" s="1"/>
      <c r="I946" s="1"/>
      <c r="J946" s="1"/>
      <c r="K946" s="1"/>
      <c r="L946" s="1"/>
      <c r="M946" s="1"/>
      <c r="N946" s="1"/>
    </row>
    <row r="947" ht="15.75" customHeight="1">
      <c r="A947" s="1"/>
      <c r="B947" s="1"/>
      <c r="C947" s="1"/>
      <c r="D947" s="1"/>
      <c r="E947" s="1"/>
      <c r="F947" s="1"/>
      <c r="G947" s="1"/>
      <c r="H947" s="1"/>
      <c r="I947" s="1"/>
      <c r="J947" s="1"/>
      <c r="K947" s="1"/>
      <c r="L947" s="1"/>
      <c r="M947" s="1"/>
      <c r="N947" s="1"/>
    </row>
    <row r="948" ht="15.75" customHeight="1">
      <c r="A948" s="1"/>
      <c r="B948" s="1"/>
      <c r="C948" s="1"/>
      <c r="D948" s="1"/>
      <c r="E948" s="1"/>
      <c r="F948" s="1"/>
      <c r="G948" s="1"/>
      <c r="H948" s="1"/>
      <c r="I948" s="1"/>
      <c r="J948" s="1"/>
      <c r="K948" s="1"/>
      <c r="L948" s="1"/>
      <c r="M948" s="1"/>
      <c r="N948" s="1"/>
    </row>
    <row r="949" ht="15.75" customHeight="1">
      <c r="A949" s="1"/>
      <c r="B949" s="1"/>
      <c r="C949" s="1"/>
      <c r="D949" s="1"/>
      <c r="E949" s="1"/>
      <c r="F949" s="1"/>
      <c r="G949" s="1"/>
      <c r="H949" s="1"/>
      <c r="I949" s="1"/>
      <c r="J949" s="1"/>
      <c r="K949" s="1"/>
      <c r="L949" s="1"/>
      <c r="M949" s="1"/>
      <c r="N949" s="1"/>
    </row>
    <row r="950" ht="15.75" customHeight="1">
      <c r="A950" s="1"/>
      <c r="B950" s="1"/>
      <c r="C950" s="1"/>
      <c r="D950" s="1"/>
      <c r="E950" s="1"/>
      <c r="F950" s="1"/>
      <c r="G950" s="1"/>
      <c r="H950" s="1"/>
      <c r="I950" s="1"/>
      <c r="J950" s="1"/>
      <c r="K950" s="1"/>
      <c r="L950" s="1"/>
      <c r="M950" s="1"/>
      <c r="N950" s="1"/>
    </row>
    <row r="951" ht="15.75" customHeight="1">
      <c r="A951" s="1"/>
      <c r="B951" s="1"/>
      <c r="C951" s="1"/>
      <c r="D951" s="1"/>
      <c r="E951" s="1"/>
      <c r="F951" s="1"/>
      <c r="G951" s="1"/>
      <c r="H951" s="1"/>
      <c r="I951" s="1"/>
      <c r="J951" s="1"/>
      <c r="K951" s="1"/>
      <c r="L951" s="1"/>
      <c r="M951" s="1"/>
      <c r="N951" s="1"/>
    </row>
    <row r="952" ht="15.75" customHeight="1">
      <c r="A952" s="1"/>
      <c r="B952" s="1"/>
      <c r="C952" s="1"/>
      <c r="D952" s="1"/>
      <c r="E952" s="1"/>
      <c r="F952" s="1"/>
      <c r="G952" s="1"/>
      <c r="H952" s="1"/>
      <c r="I952" s="1"/>
      <c r="J952" s="1"/>
      <c r="K952" s="1"/>
      <c r="L952" s="1"/>
      <c r="M952" s="1"/>
      <c r="N952" s="1"/>
    </row>
    <row r="953" ht="15.75" customHeight="1">
      <c r="A953" s="1"/>
      <c r="B953" s="1"/>
      <c r="C953" s="1"/>
      <c r="D953" s="1"/>
      <c r="E953" s="1"/>
      <c r="F953" s="1"/>
      <c r="G953" s="1"/>
      <c r="H953" s="1"/>
      <c r="I953" s="1"/>
      <c r="J953" s="1"/>
      <c r="K953" s="1"/>
      <c r="L953" s="1"/>
      <c r="M953" s="1"/>
      <c r="N953" s="1"/>
    </row>
    <row r="954" ht="15.75" customHeight="1">
      <c r="A954" s="1"/>
      <c r="B954" s="1"/>
      <c r="C954" s="1"/>
      <c r="D954" s="1"/>
      <c r="E954" s="1"/>
      <c r="F954" s="1"/>
      <c r="G954" s="1"/>
      <c r="H954" s="1"/>
      <c r="I954" s="1"/>
      <c r="J954" s="1"/>
      <c r="K954" s="1"/>
      <c r="L954" s="1"/>
      <c r="M954" s="1"/>
      <c r="N954" s="1"/>
    </row>
    <row r="955" ht="15.75" customHeight="1">
      <c r="A955" s="1"/>
      <c r="B955" s="1"/>
      <c r="C955" s="1"/>
      <c r="D955" s="1"/>
      <c r="E955" s="1"/>
      <c r="F955" s="1"/>
      <c r="G955" s="1"/>
      <c r="H955" s="1"/>
      <c r="I955" s="1"/>
      <c r="J955" s="1"/>
      <c r="K955" s="1"/>
      <c r="L955" s="1"/>
      <c r="M955" s="1"/>
      <c r="N955" s="1"/>
    </row>
    <row r="956" ht="15.75" customHeight="1">
      <c r="A956" s="1"/>
      <c r="B956" s="1"/>
      <c r="C956" s="1"/>
      <c r="D956" s="1"/>
      <c r="E956" s="1"/>
      <c r="F956" s="1"/>
      <c r="G956" s="1"/>
      <c r="H956" s="1"/>
      <c r="I956" s="1"/>
      <c r="J956" s="1"/>
      <c r="K956" s="1"/>
      <c r="L956" s="1"/>
      <c r="M956" s="1"/>
      <c r="N956" s="1"/>
    </row>
    <row r="957" ht="15.75" customHeight="1">
      <c r="A957" s="1"/>
      <c r="B957" s="1"/>
      <c r="C957" s="1"/>
      <c r="D957" s="1"/>
      <c r="E957" s="1"/>
      <c r="F957" s="1"/>
      <c r="G957" s="1"/>
      <c r="H957" s="1"/>
      <c r="I957" s="1"/>
      <c r="J957" s="1"/>
      <c r="K957" s="1"/>
      <c r="L957" s="1"/>
      <c r="M957" s="1"/>
      <c r="N957" s="1"/>
    </row>
    <row r="958" ht="15.75" customHeight="1">
      <c r="A958" s="1"/>
      <c r="B958" s="1"/>
      <c r="C958" s="1"/>
      <c r="D958" s="1"/>
      <c r="E958" s="1"/>
      <c r="F958" s="1"/>
      <c r="G958" s="1"/>
      <c r="H958" s="1"/>
      <c r="I958" s="1"/>
      <c r="J958" s="1"/>
      <c r="K958" s="1"/>
      <c r="L958" s="1"/>
      <c r="M958" s="1"/>
      <c r="N958" s="1"/>
    </row>
    <row r="959" ht="15.75" customHeight="1">
      <c r="A959" s="1"/>
      <c r="B959" s="1"/>
      <c r="C959" s="1"/>
      <c r="D959" s="1"/>
      <c r="E959" s="1"/>
      <c r="F959" s="1"/>
      <c r="G959" s="1"/>
      <c r="H959" s="1"/>
      <c r="I959" s="1"/>
      <c r="J959" s="1"/>
      <c r="K959" s="1"/>
      <c r="L959" s="1"/>
      <c r="M959" s="1"/>
      <c r="N959" s="1"/>
    </row>
    <row r="960" ht="15.75" customHeight="1">
      <c r="A960" s="1"/>
      <c r="B960" s="1"/>
      <c r="C960" s="1"/>
      <c r="D960" s="1"/>
      <c r="E960" s="1"/>
      <c r="F960" s="1"/>
      <c r="G960" s="1"/>
      <c r="H960" s="1"/>
      <c r="I960" s="1"/>
      <c r="J960" s="1"/>
      <c r="K960" s="1"/>
      <c r="L960" s="1"/>
      <c r="M960" s="1"/>
      <c r="N960" s="1"/>
    </row>
    <row r="961" ht="15.75" customHeight="1">
      <c r="A961" s="1"/>
      <c r="B961" s="1"/>
      <c r="C961" s="1"/>
      <c r="D961" s="1"/>
      <c r="E961" s="1"/>
      <c r="F961" s="1"/>
      <c r="G961" s="1"/>
      <c r="H961" s="1"/>
      <c r="I961" s="1"/>
      <c r="J961" s="1"/>
      <c r="K961" s="1"/>
      <c r="L961" s="1"/>
      <c r="M961" s="1"/>
      <c r="N961" s="1"/>
    </row>
    <row r="962" ht="15.75" customHeight="1">
      <c r="A962" s="1"/>
      <c r="B962" s="1"/>
      <c r="C962" s="1"/>
      <c r="D962" s="1"/>
      <c r="E962" s="1"/>
      <c r="F962" s="1"/>
      <c r="G962" s="1"/>
      <c r="H962" s="1"/>
      <c r="I962" s="1"/>
      <c r="J962" s="1"/>
      <c r="K962" s="1"/>
      <c r="L962" s="1"/>
      <c r="M962" s="1"/>
      <c r="N962" s="1"/>
    </row>
    <row r="963" ht="15.75" customHeight="1">
      <c r="A963" s="1"/>
      <c r="B963" s="1"/>
      <c r="C963" s="1"/>
      <c r="D963" s="1"/>
      <c r="E963" s="1"/>
      <c r="F963" s="1"/>
      <c r="G963" s="1"/>
      <c r="H963" s="1"/>
      <c r="I963" s="1"/>
      <c r="J963" s="1"/>
      <c r="K963" s="1"/>
      <c r="L963" s="1"/>
      <c r="M963" s="1"/>
      <c r="N963" s="1"/>
    </row>
    <row r="964" ht="15.75" customHeight="1">
      <c r="A964" s="1"/>
      <c r="B964" s="1"/>
      <c r="C964" s="1"/>
      <c r="D964" s="1"/>
      <c r="E964" s="1"/>
      <c r="F964" s="1"/>
      <c r="G964" s="1"/>
      <c r="H964" s="1"/>
      <c r="I964" s="1"/>
      <c r="J964" s="1"/>
      <c r="K964" s="1"/>
      <c r="L964" s="1"/>
      <c r="M964" s="1"/>
      <c r="N964" s="1"/>
    </row>
    <row r="965" ht="15.75" customHeight="1">
      <c r="A965" s="1"/>
      <c r="B965" s="1"/>
      <c r="C965" s="1"/>
      <c r="D965" s="1"/>
      <c r="E965" s="1"/>
      <c r="F965" s="1"/>
      <c r="G965" s="1"/>
      <c r="H965" s="1"/>
      <c r="I965" s="1"/>
      <c r="J965" s="1"/>
      <c r="K965" s="1"/>
      <c r="L965" s="1"/>
      <c r="M965" s="1"/>
      <c r="N965" s="1"/>
    </row>
    <row r="966" ht="15.75" customHeight="1">
      <c r="A966" s="1"/>
      <c r="B966" s="1"/>
      <c r="C966" s="1"/>
      <c r="D966" s="1"/>
      <c r="E966" s="1"/>
      <c r="F966" s="1"/>
      <c r="G966" s="1"/>
      <c r="H966" s="1"/>
      <c r="I966" s="1"/>
      <c r="J966" s="1"/>
      <c r="K966" s="1"/>
      <c r="L966" s="1"/>
      <c r="M966" s="1"/>
      <c r="N966" s="1"/>
    </row>
    <row r="967" ht="15.75" customHeight="1">
      <c r="A967" s="1"/>
      <c r="B967" s="1"/>
      <c r="C967" s="1"/>
      <c r="D967" s="1"/>
      <c r="E967" s="1"/>
      <c r="F967" s="1"/>
      <c r="G967" s="1"/>
      <c r="H967" s="1"/>
      <c r="I967" s="1"/>
      <c r="J967" s="1"/>
      <c r="K967" s="1"/>
      <c r="L967" s="1"/>
      <c r="M967" s="1"/>
      <c r="N967" s="1"/>
    </row>
    <row r="968" ht="15.75" customHeight="1">
      <c r="A968" s="1"/>
      <c r="B968" s="1"/>
      <c r="C968" s="1"/>
      <c r="D968" s="1"/>
      <c r="E968" s="1"/>
      <c r="F968" s="1"/>
      <c r="G968" s="1"/>
      <c r="H968" s="1"/>
      <c r="I968" s="1"/>
      <c r="J968" s="1"/>
      <c r="K968" s="1"/>
      <c r="L968" s="1"/>
      <c r="M968" s="1"/>
      <c r="N968" s="1"/>
    </row>
    <row r="969" ht="15.75" customHeight="1">
      <c r="A969" s="1"/>
      <c r="B969" s="1"/>
      <c r="C969" s="1"/>
      <c r="D969" s="1"/>
      <c r="E969" s="1"/>
      <c r="F969" s="1"/>
      <c r="G969" s="1"/>
      <c r="H969" s="1"/>
      <c r="I969" s="1"/>
      <c r="J969" s="1"/>
      <c r="K969" s="1"/>
      <c r="L969" s="1"/>
      <c r="M969" s="1"/>
      <c r="N969" s="1"/>
    </row>
    <row r="970" ht="15.75" customHeight="1">
      <c r="A970" s="1"/>
      <c r="B970" s="1"/>
      <c r="C970" s="1"/>
      <c r="D970" s="1"/>
      <c r="E970" s="1"/>
      <c r="F970" s="1"/>
      <c r="G970" s="1"/>
      <c r="H970" s="1"/>
      <c r="I970" s="1"/>
      <c r="J970" s="1"/>
      <c r="K970" s="1"/>
      <c r="L970" s="1"/>
      <c r="M970" s="1"/>
      <c r="N970" s="1"/>
    </row>
    <row r="971" ht="15.75" customHeight="1">
      <c r="A971" s="1"/>
      <c r="B971" s="1"/>
      <c r="C971" s="1"/>
      <c r="D971" s="1"/>
      <c r="E971" s="1"/>
      <c r="F971" s="1"/>
      <c r="G971" s="1"/>
      <c r="H971" s="1"/>
      <c r="I971" s="1"/>
      <c r="J971" s="1"/>
      <c r="K971" s="1"/>
      <c r="L971" s="1"/>
      <c r="M971" s="1"/>
      <c r="N971" s="1"/>
    </row>
    <row r="972" ht="15.75" customHeight="1">
      <c r="A972" s="1"/>
      <c r="B972" s="1"/>
      <c r="C972" s="1"/>
      <c r="D972" s="1"/>
      <c r="E972" s="1"/>
      <c r="F972" s="1"/>
      <c r="G972" s="1"/>
      <c r="H972" s="1"/>
      <c r="I972" s="1"/>
      <c r="J972" s="1"/>
      <c r="K972" s="1"/>
      <c r="L972" s="1"/>
      <c r="M972" s="1"/>
      <c r="N972" s="1"/>
    </row>
    <row r="973" ht="15.75" customHeight="1">
      <c r="A973" s="1"/>
      <c r="B973" s="1"/>
      <c r="C973" s="1"/>
      <c r="D973" s="1"/>
      <c r="E973" s="1"/>
      <c r="F973" s="1"/>
      <c r="G973" s="1"/>
      <c r="H973" s="1"/>
      <c r="I973" s="1"/>
      <c r="J973" s="1"/>
      <c r="K973" s="1"/>
      <c r="L973" s="1"/>
      <c r="M973" s="1"/>
      <c r="N973" s="1"/>
    </row>
    <row r="974" ht="15.75" customHeight="1">
      <c r="A974" s="1"/>
      <c r="B974" s="1"/>
      <c r="C974" s="1"/>
      <c r="D974" s="1"/>
      <c r="E974" s="1"/>
      <c r="F974" s="1"/>
      <c r="G974" s="1"/>
      <c r="H974" s="1"/>
      <c r="I974" s="1"/>
      <c r="J974" s="1"/>
      <c r="K974" s="1"/>
      <c r="L974" s="1"/>
      <c r="M974" s="1"/>
      <c r="N974" s="1"/>
    </row>
    <row r="975" ht="15.75" customHeight="1">
      <c r="A975" s="1"/>
      <c r="B975" s="1"/>
      <c r="C975" s="1"/>
      <c r="D975" s="1"/>
      <c r="E975" s="1"/>
      <c r="F975" s="1"/>
      <c r="G975" s="1"/>
      <c r="H975" s="1"/>
      <c r="I975" s="1"/>
      <c r="J975" s="1"/>
      <c r="K975" s="1"/>
      <c r="L975" s="1"/>
      <c r="M975" s="1"/>
      <c r="N975" s="1"/>
    </row>
    <row r="976" ht="15.75" customHeight="1">
      <c r="A976" s="1"/>
      <c r="B976" s="1"/>
      <c r="C976" s="1"/>
      <c r="D976" s="1"/>
      <c r="E976" s="1"/>
      <c r="F976" s="1"/>
      <c r="G976" s="1"/>
      <c r="H976" s="1"/>
      <c r="I976" s="1"/>
      <c r="J976" s="1"/>
      <c r="K976" s="1"/>
      <c r="L976" s="1"/>
      <c r="M976" s="1"/>
      <c r="N976" s="1"/>
    </row>
    <row r="977" ht="15.75" customHeight="1">
      <c r="A977" s="1"/>
      <c r="B977" s="1"/>
      <c r="C977" s="1"/>
      <c r="D977" s="1"/>
      <c r="E977" s="1"/>
      <c r="F977" s="1"/>
      <c r="G977" s="1"/>
      <c r="H977" s="1"/>
      <c r="I977" s="1"/>
      <c r="J977" s="1"/>
      <c r="K977" s="1"/>
      <c r="L977" s="1"/>
      <c r="M977" s="1"/>
      <c r="N977" s="1"/>
    </row>
    <row r="978" ht="15.75" customHeight="1">
      <c r="A978" s="1"/>
      <c r="B978" s="1"/>
      <c r="C978" s="1"/>
      <c r="D978" s="1"/>
      <c r="E978" s="1"/>
      <c r="F978" s="1"/>
      <c r="G978" s="1"/>
      <c r="H978" s="1"/>
      <c r="I978" s="1"/>
      <c r="J978" s="1"/>
      <c r="K978" s="1"/>
      <c r="L978" s="1"/>
      <c r="M978" s="1"/>
      <c r="N978" s="1"/>
    </row>
    <row r="979" ht="15.75" customHeight="1">
      <c r="A979" s="1"/>
      <c r="B979" s="1"/>
      <c r="C979" s="1"/>
      <c r="D979" s="1"/>
      <c r="E979" s="1"/>
      <c r="F979" s="1"/>
      <c r="G979" s="1"/>
      <c r="H979" s="1"/>
      <c r="I979" s="1"/>
      <c r="J979" s="1"/>
      <c r="K979" s="1"/>
      <c r="L979" s="1"/>
      <c r="M979" s="1"/>
      <c r="N979" s="1"/>
    </row>
    <row r="980" ht="15.75" customHeight="1">
      <c r="A980" s="1"/>
      <c r="B980" s="1"/>
      <c r="C980" s="1"/>
      <c r="D980" s="1"/>
      <c r="E980" s="1"/>
      <c r="F980" s="1"/>
      <c r="G980" s="1"/>
      <c r="H980" s="1"/>
      <c r="I980" s="1"/>
      <c r="J980" s="1"/>
      <c r="K980" s="1"/>
      <c r="L980" s="1"/>
      <c r="M980" s="1"/>
      <c r="N980" s="1"/>
    </row>
    <row r="981" ht="15.75" customHeight="1">
      <c r="A981" s="1"/>
      <c r="B981" s="1"/>
      <c r="C981" s="1"/>
      <c r="D981" s="1"/>
      <c r="E981" s="1"/>
      <c r="F981" s="1"/>
      <c r="G981" s="1"/>
      <c r="H981" s="1"/>
      <c r="I981" s="1"/>
      <c r="J981" s="1"/>
      <c r="K981" s="1"/>
      <c r="L981" s="1"/>
      <c r="M981" s="1"/>
      <c r="N981" s="1"/>
    </row>
    <row r="982" ht="15.75" customHeight="1">
      <c r="A982" s="1"/>
      <c r="B982" s="1"/>
      <c r="C982" s="1"/>
      <c r="D982" s="1"/>
      <c r="E982" s="1"/>
      <c r="F982" s="1"/>
      <c r="G982" s="1"/>
      <c r="H982" s="1"/>
      <c r="I982" s="1"/>
      <c r="J982" s="1"/>
      <c r="K982" s="1"/>
      <c r="L982" s="1"/>
      <c r="M982" s="1"/>
      <c r="N982" s="1"/>
    </row>
    <row r="983" ht="15.75" customHeight="1">
      <c r="A983" s="1"/>
      <c r="B983" s="1"/>
      <c r="C983" s="1"/>
      <c r="D983" s="1"/>
      <c r="E983" s="1"/>
      <c r="F983" s="1"/>
      <c r="G983" s="1"/>
      <c r="H983" s="1"/>
      <c r="I983" s="1"/>
      <c r="J983" s="1"/>
      <c r="K983" s="1"/>
      <c r="L983" s="1"/>
      <c r="M983" s="1"/>
      <c r="N983" s="1"/>
    </row>
    <row r="984" ht="15.75" customHeight="1">
      <c r="A984" s="1"/>
      <c r="B984" s="1"/>
      <c r="C984" s="1"/>
      <c r="D984" s="1"/>
      <c r="E984" s="1"/>
      <c r="F984" s="1"/>
      <c r="G984" s="1"/>
      <c r="H984" s="1"/>
      <c r="I984" s="1"/>
      <c r="J984" s="1"/>
      <c r="K984" s="1"/>
      <c r="L984" s="1"/>
      <c r="M984" s="1"/>
      <c r="N984" s="1"/>
    </row>
    <row r="985" ht="15.75" customHeight="1">
      <c r="A985" s="1"/>
      <c r="B985" s="1"/>
      <c r="C985" s="1"/>
      <c r="D985" s="1"/>
      <c r="E985" s="1"/>
      <c r="F985" s="1"/>
      <c r="G985" s="1"/>
      <c r="H985" s="1"/>
      <c r="I985" s="1"/>
      <c r="J985" s="1"/>
      <c r="K985" s="1"/>
      <c r="L985" s="1"/>
      <c r="M985" s="1"/>
      <c r="N985" s="1"/>
    </row>
    <row r="986" ht="15.75" customHeight="1">
      <c r="A986" s="1"/>
      <c r="B986" s="1"/>
      <c r="C986" s="1"/>
      <c r="D986" s="1"/>
      <c r="E986" s="1"/>
      <c r="F986" s="1"/>
      <c r="G986" s="1"/>
      <c r="H986" s="1"/>
      <c r="I986" s="1"/>
      <c r="J986" s="1"/>
      <c r="K986" s="1"/>
      <c r="L986" s="1"/>
      <c r="M986" s="1"/>
      <c r="N986" s="1"/>
    </row>
    <row r="987" ht="15.75" customHeight="1">
      <c r="A987" s="1"/>
      <c r="B987" s="1"/>
      <c r="C987" s="1"/>
      <c r="D987" s="1"/>
      <c r="E987" s="1"/>
      <c r="F987" s="1"/>
      <c r="G987" s="1"/>
      <c r="H987" s="1"/>
      <c r="I987" s="1"/>
      <c r="J987" s="1"/>
      <c r="K987" s="1"/>
      <c r="L987" s="1"/>
      <c r="M987" s="1"/>
      <c r="N987" s="1"/>
    </row>
    <row r="988" ht="15.75" customHeight="1">
      <c r="A988" s="1"/>
      <c r="B988" s="1"/>
      <c r="C988" s="1"/>
      <c r="D988" s="1"/>
      <c r="E988" s="1"/>
      <c r="F988" s="1"/>
      <c r="G988" s="1"/>
      <c r="H988" s="1"/>
      <c r="I988" s="1"/>
      <c r="J988" s="1"/>
      <c r="K988" s="1"/>
      <c r="L988" s="1"/>
      <c r="M988" s="1"/>
      <c r="N988" s="1"/>
    </row>
    <row r="989" ht="15.75" customHeight="1">
      <c r="A989" s="1"/>
      <c r="B989" s="1"/>
      <c r="C989" s="1"/>
      <c r="D989" s="1"/>
      <c r="E989" s="1"/>
      <c r="F989" s="1"/>
      <c r="G989" s="1"/>
      <c r="H989" s="1"/>
      <c r="I989" s="1"/>
      <c r="J989" s="1"/>
      <c r="K989" s="1"/>
      <c r="L989" s="1"/>
      <c r="M989" s="1"/>
      <c r="N989" s="1"/>
    </row>
    <row r="990" ht="15.75" customHeight="1">
      <c r="A990" s="1"/>
      <c r="B990" s="1"/>
      <c r="C990" s="1"/>
      <c r="D990" s="1"/>
      <c r="E990" s="1"/>
      <c r="F990" s="1"/>
      <c r="G990" s="1"/>
      <c r="H990" s="1"/>
      <c r="I990" s="1"/>
      <c r="J990" s="1"/>
      <c r="K990" s="1"/>
      <c r="L990" s="1"/>
      <c r="M990" s="1"/>
      <c r="N990" s="1"/>
    </row>
  </sheetData>
  <mergeCells count="22">
    <mergeCell ref="A1:K1"/>
    <mergeCell ref="L5:L7"/>
    <mergeCell ref="M5:M7"/>
    <mergeCell ref="N5:N7"/>
    <mergeCell ref="L15:L17"/>
    <mergeCell ref="M15:M17"/>
    <mergeCell ref="N15:N17"/>
    <mergeCell ref="M45:M47"/>
    <mergeCell ref="N45:N47"/>
    <mergeCell ref="L55:L57"/>
    <mergeCell ref="M55:M57"/>
    <mergeCell ref="N55:N57"/>
    <mergeCell ref="L65:L67"/>
    <mergeCell ref="M65:M67"/>
    <mergeCell ref="N65:N67"/>
    <mergeCell ref="L25:L27"/>
    <mergeCell ref="M25:M27"/>
    <mergeCell ref="N25:N27"/>
    <mergeCell ref="L35:L37"/>
    <mergeCell ref="M35:M37"/>
    <mergeCell ref="N35:N37"/>
    <mergeCell ref="L45:L47"/>
  </mergeCells>
  <conditionalFormatting sqref="B9:K9">
    <cfRule type="cellIs" dxfId="0" priority="1" operator="equal">
      <formula>"Não válido"</formula>
    </cfRule>
  </conditionalFormatting>
  <conditionalFormatting sqref="B19:K19">
    <cfRule type="cellIs" dxfId="0" priority="2" operator="equal">
      <formula>"Não válido"</formula>
    </cfRule>
  </conditionalFormatting>
  <conditionalFormatting sqref="B29:K29 B59:K59">
    <cfRule type="cellIs" dxfId="0" priority="3" operator="equal">
      <formula>"Não válido"</formula>
    </cfRule>
  </conditionalFormatting>
  <conditionalFormatting sqref="B39:K39 B69:K69">
    <cfRule type="cellIs" dxfId="0" priority="4" operator="equal">
      <formula>"Não válido"</formula>
    </cfRule>
  </conditionalFormatting>
  <conditionalFormatting sqref="B49:K49">
    <cfRule type="cellIs" dxfId="0" priority="5" operator="equal">
      <formula>"Não válido"</formula>
    </cfRule>
  </conditionalFormatting>
  <hyperlinks>
    <hyperlink r:id="rId1" ref="E7"/>
    <hyperlink r:id="rId2" ref="F7"/>
    <hyperlink r:id="rId3" ref="E17"/>
    <hyperlink r:id="rId4" ref="F17"/>
    <hyperlink r:id="rId5" ref="G17"/>
    <hyperlink r:id="rId6" ref="E27"/>
    <hyperlink r:id="rId7" ref="F27"/>
    <hyperlink r:id="rId8" ref="G27"/>
    <hyperlink r:id="rId9" ref="H27"/>
    <hyperlink r:id="rId10" ref="I27"/>
    <hyperlink r:id="rId11" ref="E37"/>
    <hyperlink r:id="rId12" ref="F37"/>
    <hyperlink r:id="rId13" ref="E47"/>
    <hyperlink r:id="rId14" ref="F47"/>
    <hyperlink r:id="rId15" ref="E57"/>
    <hyperlink r:id="rId16" ref="F57"/>
    <hyperlink r:id="rId17" ref="E67"/>
    <hyperlink r:id="rId18" ref="F67"/>
  </hyperlinks>
  <printOptions/>
  <pageMargins bottom="0.787401575" footer="0.0" header="0.0" left="0.511811024" right="0.511811024" top="0.787401575"/>
  <pageSetup paperSize="9" orientation="portrait"/>
  <drawing r:id="rId19"/>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57"/>
    <col customWidth="1" min="2" max="2" width="13.71"/>
    <col customWidth="1" min="3" max="12" width="13.29"/>
    <col customWidth="1" min="13" max="13" width="34.14"/>
    <col customWidth="1" min="14" max="14" width="30.71"/>
    <col customWidth="1" min="15" max="26" width="8.71"/>
  </cols>
  <sheetData>
    <row r="1" ht="120.0" customHeight="1">
      <c r="A1" s="1" t="s">
        <v>1114</v>
      </c>
      <c r="L1" s="1"/>
      <c r="M1" s="1"/>
      <c r="N1" s="1"/>
    </row>
    <row r="2">
      <c r="A2" s="58"/>
      <c r="B2" s="1"/>
      <c r="C2" s="1"/>
      <c r="D2" s="1"/>
      <c r="E2" s="1"/>
      <c r="F2" s="1"/>
      <c r="G2" s="1"/>
      <c r="H2" s="1"/>
      <c r="I2" s="1"/>
      <c r="J2" s="1"/>
      <c r="K2" s="1"/>
      <c r="L2" s="1"/>
      <c r="M2" s="1"/>
      <c r="N2" s="1"/>
    </row>
    <row r="3">
      <c r="A3" s="77" t="s">
        <v>1115</v>
      </c>
      <c r="B3" s="1"/>
      <c r="C3" s="2"/>
      <c r="D3" s="1"/>
      <c r="E3" s="1"/>
      <c r="F3" s="1"/>
      <c r="G3" s="1"/>
      <c r="H3" s="1"/>
      <c r="I3" s="1"/>
      <c r="J3" s="1"/>
      <c r="K3" s="1"/>
      <c r="L3" s="1"/>
      <c r="M3" s="1"/>
      <c r="N3" s="1"/>
    </row>
    <row r="4">
      <c r="A4" s="127"/>
      <c r="B4" s="1"/>
      <c r="C4" s="1"/>
      <c r="D4" s="1"/>
      <c r="E4" s="1"/>
      <c r="F4" s="1"/>
      <c r="G4" s="1"/>
      <c r="H4" s="1"/>
      <c r="I4" s="1"/>
      <c r="J4" s="1"/>
      <c r="K4" s="1"/>
      <c r="L4" s="1"/>
      <c r="M4" s="1"/>
      <c r="N4" s="1"/>
    </row>
    <row r="5">
      <c r="A5" s="66" t="s">
        <v>1116</v>
      </c>
      <c r="B5" s="6" t="s">
        <v>2</v>
      </c>
      <c r="C5" s="6" t="s">
        <v>3</v>
      </c>
      <c r="D5" s="6" t="s">
        <v>4</v>
      </c>
      <c r="E5" s="6" t="s">
        <v>5</v>
      </c>
      <c r="F5" s="6" t="s">
        <v>6</v>
      </c>
      <c r="G5" s="6" t="s">
        <v>7</v>
      </c>
      <c r="H5" s="6" t="s">
        <v>8</v>
      </c>
      <c r="I5" s="6" t="s">
        <v>9</v>
      </c>
      <c r="J5" s="6" t="s">
        <v>10</v>
      </c>
      <c r="K5" s="6" t="s">
        <v>11</v>
      </c>
      <c r="L5" s="7" t="s">
        <v>12</v>
      </c>
      <c r="M5" s="7" t="s">
        <v>13</v>
      </c>
      <c r="N5" s="7" t="s">
        <v>14</v>
      </c>
    </row>
    <row r="6">
      <c r="A6" s="63" t="s">
        <v>15</v>
      </c>
      <c r="B6" s="9" t="s">
        <v>1117</v>
      </c>
      <c r="C6" s="9" t="s">
        <v>1118</v>
      </c>
      <c r="D6" s="9"/>
      <c r="E6" s="10"/>
      <c r="F6" s="10"/>
      <c r="G6" s="10"/>
      <c r="H6" s="10"/>
      <c r="I6" s="10"/>
      <c r="J6" s="10"/>
      <c r="K6" s="10"/>
      <c r="L6" s="11"/>
      <c r="M6" s="11"/>
      <c r="N6" s="11"/>
    </row>
    <row r="7">
      <c r="A7" s="63" t="s">
        <v>21</v>
      </c>
      <c r="B7" s="9" t="s">
        <v>1119</v>
      </c>
      <c r="C7" s="9" t="s">
        <v>1119</v>
      </c>
      <c r="D7" s="9"/>
      <c r="E7" s="10"/>
      <c r="F7" s="10"/>
      <c r="G7" s="10"/>
      <c r="H7" s="10"/>
      <c r="I7" s="10"/>
      <c r="J7" s="10"/>
      <c r="K7" s="10"/>
      <c r="L7" s="11"/>
      <c r="M7" s="11"/>
      <c r="N7" s="11"/>
    </row>
    <row r="8">
      <c r="A8" s="63" t="s">
        <v>1120</v>
      </c>
      <c r="B8" s="14">
        <v>12.552224</v>
      </c>
      <c r="C8" s="14">
        <v>16.058</v>
      </c>
      <c r="D8" s="15"/>
      <c r="E8" s="10"/>
      <c r="F8" s="10"/>
      <c r="G8" s="10"/>
      <c r="H8" s="10"/>
      <c r="I8" s="10"/>
      <c r="J8" s="10"/>
      <c r="K8" s="10"/>
      <c r="L8" s="11"/>
      <c r="M8" s="11"/>
      <c r="N8" s="11"/>
    </row>
    <row r="9">
      <c r="A9" s="63" t="s">
        <v>1121</v>
      </c>
      <c r="B9" s="8">
        <v>5000.0</v>
      </c>
      <c r="C9" s="8">
        <v>5000.0</v>
      </c>
      <c r="D9" s="9"/>
      <c r="E9" s="10"/>
      <c r="F9" s="10"/>
      <c r="G9" s="10"/>
      <c r="H9" s="10"/>
      <c r="I9" s="10"/>
      <c r="J9" s="10"/>
      <c r="K9" s="10"/>
      <c r="L9" s="65"/>
      <c r="M9" s="65"/>
      <c r="N9" s="65"/>
    </row>
    <row r="10">
      <c r="A10" s="66" t="s">
        <v>1116</v>
      </c>
      <c r="B10" s="128">
        <f t="shared" ref="B10:C10" si="1">B8/B9</f>
        <v>0.0025104448</v>
      </c>
      <c r="C10" s="128">
        <f t="shared" si="1"/>
        <v>0.0032116</v>
      </c>
      <c r="D10" s="16"/>
      <c r="E10" s="16"/>
      <c r="F10" s="16"/>
      <c r="G10" s="16"/>
      <c r="H10" s="16"/>
      <c r="I10" s="16"/>
      <c r="J10" s="16"/>
      <c r="K10" s="16"/>
      <c r="L10" s="68">
        <f>IFERROR(MEDIAN($B10:$K10),"-")</f>
        <v>0.0028610224</v>
      </c>
      <c r="M10" s="68">
        <f>IFERROR(L10*(1-50%),"-")</f>
        <v>0.0014305112</v>
      </c>
      <c r="N10" s="68">
        <f>IFERROR(L10*(1+50%),"-")</f>
        <v>0.0042915336</v>
      </c>
    </row>
    <row r="11">
      <c r="A11" s="63" t="s">
        <v>24</v>
      </c>
      <c r="B11" s="69">
        <f t="shared" ref="B11:K11" si="2">IFERROR(IF(B10&gt;$N10,"Não válido",IF(B10&lt;$M10,"Não válido",B10)),"-")</f>
        <v>0.0025104448</v>
      </c>
      <c r="C11" s="69">
        <f t="shared" si="2"/>
        <v>0.0032116</v>
      </c>
      <c r="D11" s="69" t="str">
        <f t="shared" si="2"/>
        <v>Não válido</v>
      </c>
      <c r="E11" s="69" t="str">
        <f t="shared" si="2"/>
        <v>Não válido</v>
      </c>
      <c r="F11" s="69" t="str">
        <f t="shared" si="2"/>
        <v>Não válido</v>
      </c>
      <c r="G11" s="69" t="str">
        <f t="shared" si="2"/>
        <v>Não válido</v>
      </c>
      <c r="H11" s="69" t="str">
        <f t="shared" si="2"/>
        <v>Não válido</v>
      </c>
      <c r="I11" s="69" t="str">
        <f t="shared" si="2"/>
        <v>Não válido</v>
      </c>
      <c r="J11" s="69" t="str">
        <f t="shared" si="2"/>
        <v>Não válido</v>
      </c>
      <c r="K11" s="69" t="str">
        <f t="shared" si="2"/>
        <v>Não válido</v>
      </c>
      <c r="L11" s="1"/>
      <c r="M11" s="1"/>
      <c r="N11" s="1"/>
    </row>
    <row r="12">
      <c r="A12" s="70" t="s">
        <v>25</v>
      </c>
      <c r="B12" s="68">
        <f>IFERROR(MIN(B11:K11),"-")</f>
        <v>0.0025104448</v>
      </c>
      <c r="C12" s="71"/>
      <c r="D12" s="71"/>
      <c r="E12" s="1"/>
      <c r="F12" s="1"/>
      <c r="G12" s="1"/>
      <c r="H12" s="1"/>
      <c r="I12" s="1"/>
      <c r="J12" s="1"/>
      <c r="K12" s="1"/>
      <c r="L12" s="1"/>
      <c r="M12" s="1"/>
      <c r="N12" s="1"/>
    </row>
    <row r="13">
      <c r="A13" s="70" t="s">
        <v>26</v>
      </c>
      <c r="B13" s="68">
        <f>IFERROR(MEDIAN(B11:K11),"-")</f>
        <v>0.0028610224</v>
      </c>
      <c r="C13" s="71"/>
      <c r="D13" s="71"/>
      <c r="E13" s="1"/>
      <c r="F13" s="1"/>
      <c r="G13" s="1"/>
      <c r="H13" s="1"/>
      <c r="I13" s="1"/>
      <c r="J13" s="1"/>
      <c r="K13" s="1"/>
      <c r="L13" s="1"/>
      <c r="M13" s="1"/>
      <c r="N13" s="1"/>
    </row>
    <row r="14">
      <c r="A14" s="70" t="s">
        <v>27</v>
      </c>
      <c r="B14" s="68">
        <f>IFERROR(AVERAGE(B11:K11),"-")</f>
        <v>0.0028610224</v>
      </c>
      <c r="C14" s="71"/>
      <c r="D14" s="71"/>
      <c r="E14" s="1"/>
      <c r="F14" s="1"/>
      <c r="G14" s="1"/>
      <c r="H14" s="1"/>
      <c r="I14" s="1"/>
      <c r="J14" s="1"/>
      <c r="K14" s="1"/>
      <c r="L14" s="1"/>
      <c r="M14" s="1"/>
      <c r="N14" s="1"/>
    </row>
    <row r="15">
      <c r="A15" s="70" t="s">
        <v>28</v>
      </c>
      <c r="B15" s="68">
        <f>IFERROR(MAX(B11:K11),"-")</f>
        <v>0.0032116</v>
      </c>
      <c r="C15" s="71"/>
      <c r="D15" s="71"/>
      <c r="E15" s="1"/>
      <c r="F15" s="1"/>
      <c r="G15" s="1"/>
      <c r="H15" s="1"/>
      <c r="I15" s="1"/>
      <c r="J15" s="1"/>
      <c r="K15" s="1"/>
      <c r="L15" s="1"/>
      <c r="M15" s="1"/>
      <c r="N15" s="1"/>
    </row>
    <row r="16">
      <c r="A16" s="129" t="s">
        <v>1122</v>
      </c>
      <c r="B16" s="129" t="s">
        <v>1123</v>
      </c>
      <c r="C16" s="1"/>
      <c r="D16" s="1"/>
      <c r="E16" s="1"/>
      <c r="F16" s="1"/>
      <c r="G16" s="1"/>
      <c r="H16" s="1"/>
      <c r="I16" s="1"/>
      <c r="J16" s="1"/>
      <c r="K16" s="1"/>
      <c r="L16" s="1"/>
      <c r="M16" s="1"/>
      <c r="N16" s="1"/>
    </row>
    <row r="17">
      <c r="A17" s="127"/>
      <c r="B17" s="1"/>
      <c r="C17" s="1"/>
      <c r="D17" s="1"/>
      <c r="E17" s="1"/>
      <c r="F17" s="1"/>
      <c r="G17" s="1"/>
      <c r="H17" s="1"/>
      <c r="I17" s="1"/>
      <c r="J17" s="1"/>
      <c r="K17" s="1"/>
      <c r="L17" s="1"/>
      <c r="M17" s="1"/>
      <c r="N17" s="1"/>
    </row>
    <row r="18">
      <c r="A18" s="66" t="s">
        <v>1124</v>
      </c>
      <c r="B18" s="6" t="s">
        <v>2</v>
      </c>
      <c r="C18" s="6" t="s">
        <v>3</v>
      </c>
      <c r="D18" s="6" t="s">
        <v>4</v>
      </c>
      <c r="E18" s="6" t="s">
        <v>5</v>
      </c>
      <c r="F18" s="6" t="s">
        <v>6</v>
      </c>
      <c r="G18" s="6" t="s">
        <v>7</v>
      </c>
      <c r="H18" s="6" t="s">
        <v>8</v>
      </c>
      <c r="I18" s="6" t="s">
        <v>9</v>
      </c>
      <c r="J18" s="6" t="s">
        <v>10</v>
      </c>
      <c r="K18" s="6" t="s">
        <v>11</v>
      </c>
      <c r="L18" s="7" t="s">
        <v>12</v>
      </c>
      <c r="M18" s="7" t="s">
        <v>13</v>
      </c>
      <c r="N18" s="7" t="s">
        <v>14</v>
      </c>
    </row>
    <row r="19">
      <c r="A19" s="63" t="s">
        <v>15</v>
      </c>
      <c r="B19" s="9" t="s">
        <v>1117</v>
      </c>
      <c r="C19" s="9"/>
      <c r="D19" s="9"/>
      <c r="E19" s="9"/>
      <c r="F19" s="10"/>
      <c r="G19" s="10"/>
      <c r="H19" s="10"/>
      <c r="I19" s="10"/>
      <c r="J19" s="10"/>
      <c r="K19" s="10"/>
      <c r="L19" s="11"/>
      <c r="M19" s="11"/>
      <c r="N19" s="11"/>
    </row>
    <row r="20">
      <c r="A20" s="63" t="s">
        <v>21</v>
      </c>
      <c r="B20" s="9" t="s">
        <v>1125</v>
      </c>
      <c r="C20" s="9"/>
      <c r="D20" s="9"/>
      <c r="E20" s="9"/>
      <c r="F20" s="10"/>
      <c r="G20" s="10"/>
      <c r="H20" s="10"/>
      <c r="I20" s="10"/>
      <c r="J20" s="10"/>
      <c r="K20" s="10"/>
      <c r="L20" s="65"/>
      <c r="M20" s="65"/>
      <c r="N20" s="65"/>
    </row>
    <row r="21" ht="15.75" customHeight="1">
      <c r="A21" s="63" t="s">
        <v>1120</v>
      </c>
      <c r="B21" s="14">
        <v>3.3566667</v>
      </c>
      <c r="C21" s="14"/>
      <c r="D21" s="15"/>
      <c r="E21" s="15"/>
      <c r="F21" s="10"/>
      <c r="G21" s="10"/>
      <c r="H21" s="10"/>
      <c r="I21" s="10"/>
      <c r="J21" s="10"/>
      <c r="K21" s="10"/>
      <c r="L21" s="55"/>
      <c r="M21" s="55"/>
      <c r="N21" s="55"/>
    </row>
    <row r="22" ht="15.75" customHeight="1">
      <c r="A22" s="63" t="s">
        <v>1121</v>
      </c>
      <c r="B22" s="8">
        <v>150.0</v>
      </c>
      <c r="C22" s="130"/>
      <c r="D22" s="9"/>
      <c r="E22" s="9"/>
      <c r="F22" s="10"/>
      <c r="G22" s="10"/>
      <c r="H22" s="10"/>
      <c r="I22" s="10"/>
      <c r="J22" s="10"/>
      <c r="K22" s="10"/>
      <c r="L22" s="55"/>
      <c r="M22" s="55"/>
      <c r="N22" s="55"/>
    </row>
    <row r="23" ht="15.75" customHeight="1">
      <c r="A23" s="66" t="s">
        <v>1124</v>
      </c>
      <c r="B23" s="131">
        <f>B21/B22</f>
        <v>0.022377778</v>
      </c>
      <c r="C23" s="16"/>
      <c r="D23" s="16"/>
      <c r="E23" s="16"/>
      <c r="F23" s="16"/>
      <c r="G23" s="16"/>
      <c r="H23" s="16"/>
      <c r="I23" s="16"/>
      <c r="J23" s="16"/>
      <c r="K23" s="16"/>
      <c r="L23" s="68">
        <f>IFERROR(MEDIAN($B23:$K23),"-")</f>
        <v>0.022377778</v>
      </c>
      <c r="M23" s="68">
        <f>IFERROR(L23*(1-50%),"-")</f>
        <v>0.011188889</v>
      </c>
      <c r="N23" s="68">
        <f>IFERROR(L23*(1+50%),"-")</f>
        <v>0.033566667</v>
      </c>
    </row>
    <row r="24" ht="15.75" customHeight="1">
      <c r="A24" s="63" t="s">
        <v>24</v>
      </c>
      <c r="B24" s="69">
        <f t="shared" ref="B24:I24" si="3">IFERROR(IF(B23&gt;$N23,"Não válido",IF(B23&lt;$M23,"Não válido",B23)),"-")</f>
        <v>0.022377778</v>
      </c>
      <c r="C24" s="69" t="str">
        <f t="shared" si="3"/>
        <v>Não válido</v>
      </c>
      <c r="D24" s="69" t="str">
        <f t="shared" si="3"/>
        <v>Não válido</v>
      </c>
      <c r="E24" s="69" t="str">
        <f t="shared" si="3"/>
        <v>Não válido</v>
      </c>
      <c r="F24" s="16" t="str">
        <f t="shared" si="3"/>
        <v>Não válido</v>
      </c>
      <c r="G24" s="16" t="str">
        <f t="shared" si="3"/>
        <v>Não válido</v>
      </c>
      <c r="H24" s="16" t="str">
        <f t="shared" si="3"/>
        <v>Não válido</v>
      </c>
      <c r="I24" s="16" t="str">
        <f t="shared" si="3"/>
        <v>Não válido</v>
      </c>
      <c r="J24" s="10" t="str">
        <f>IFERROR(IF(J23&gt;$N23,"Não válido",IF(J23&lt;$M23,"Não válido","Válido")),"-")</f>
        <v>Não válido</v>
      </c>
      <c r="K24" s="10"/>
      <c r="L24" s="1"/>
      <c r="M24" s="1"/>
      <c r="N24" s="1"/>
    </row>
    <row r="25" ht="15.75" customHeight="1">
      <c r="A25" s="70" t="s">
        <v>25</v>
      </c>
      <c r="B25" s="68">
        <f>IFERROR(MIN(B24:K24),"-")</f>
        <v>0.022377778</v>
      </c>
      <c r="C25" s="71"/>
      <c r="D25" s="71"/>
      <c r="E25" s="71"/>
      <c r="F25" s="1"/>
      <c r="G25" s="1"/>
      <c r="H25" s="1"/>
      <c r="I25" s="1"/>
      <c r="J25" s="1"/>
      <c r="K25" s="1"/>
      <c r="L25" s="1"/>
      <c r="M25" s="1"/>
      <c r="N25" s="1"/>
    </row>
    <row r="26" ht="15.75" customHeight="1">
      <c r="A26" s="70" t="s">
        <v>26</v>
      </c>
      <c r="B26" s="68">
        <f>IFERROR(MEDIAN(B24:K24),"-")</f>
        <v>0.022377778</v>
      </c>
      <c r="C26" s="71"/>
      <c r="D26" s="71"/>
      <c r="E26" s="71"/>
      <c r="F26" s="1"/>
      <c r="G26" s="1"/>
      <c r="H26" s="1"/>
      <c r="I26" s="1"/>
      <c r="J26" s="1"/>
      <c r="K26" s="1"/>
      <c r="L26" s="1"/>
      <c r="M26" s="1"/>
      <c r="N26" s="1"/>
    </row>
    <row r="27" ht="15.75" customHeight="1">
      <c r="A27" s="70" t="s">
        <v>27</v>
      </c>
      <c r="B27" s="68">
        <f>IFERROR(AVERAGE(B24:K24),"-")</f>
        <v>0.022377778</v>
      </c>
      <c r="C27" s="71"/>
      <c r="D27" s="71"/>
      <c r="E27" s="71"/>
      <c r="F27" s="1"/>
      <c r="G27" s="1"/>
      <c r="H27" s="1"/>
      <c r="I27" s="1"/>
      <c r="J27" s="1"/>
      <c r="K27" s="1"/>
      <c r="L27" s="1"/>
      <c r="M27" s="1"/>
      <c r="N27" s="1"/>
    </row>
    <row r="28" ht="15.75" customHeight="1">
      <c r="A28" s="70" t="s">
        <v>28</v>
      </c>
      <c r="B28" s="68">
        <f>IFERROR(MAX(B24:K24),"-")</f>
        <v>0.022377778</v>
      </c>
      <c r="C28" s="71"/>
      <c r="D28" s="1"/>
      <c r="E28" s="71"/>
      <c r="F28" s="1"/>
      <c r="G28" s="1"/>
      <c r="H28" s="1"/>
      <c r="I28" s="1"/>
      <c r="J28" s="1"/>
      <c r="K28" s="1"/>
      <c r="L28" s="1"/>
      <c r="M28" s="1"/>
      <c r="N28" s="1"/>
    </row>
    <row r="29" ht="15.75" customHeight="1">
      <c r="A29" s="129" t="s">
        <v>1126</v>
      </c>
      <c r="B29" s="1"/>
      <c r="C29" s="1"/>
      <c r="D29" s="1"/>
      <c r="E29" s="1"/>
      <c r="F29" s="1"/>
      <c r="G29" s="1"/>
      <c r="H29" s="1"/>
      <c r="I29" s="1"/>
      <c r="J29" s="1"/>
      <c r="K29" s="1"/>
      <c r="L29" s="1"/>
      <c r="M29" s="1"/>
      <c r="N29" s="1"/>
    </row>
    <row r="30" ht="15.75" customHeight="1">
      <c r="A30" s="58"/>
      <c r="B30" s="1"/>
      <c r="C30" s="1"/>
      <c r="D30" s="1"/>
      <c r="E30" s="1"/>
      <c r="F30" s="1"/>
      <c r="G30" s="1"/>
      <c r="H30" s="1"/>
      <c r="I30" s="1"/>
      <c r="J30" s="1"/>
      <c r="K30" s="1"/>
      <c r="L30" s="1"/>
      <c r="M30" s="1"/>
      <c r="N30" s="1"/>
    </row>
    <row r="31">
      <c r="A31" s="77" t="s">
        <v>1127</v>
      </c>
      <c r="B31" s="1"/>
      <c r="C31" s="1"/>
      <c r="D31" s="1"/>
      <c r="E31" s="1"/>
      <c r="F31" s="1"/>
      <c r="G31" s="1"/>
      <c r="H31" s="1"/>
      <c r="I31" s="1"/>
      <c r="J31" s="1"/>
      <c r="K31" s="1"/>
      <c r="L31" s="1"/>
      <c r="M31" s="1"/>
      <c r="N31" s="1"/>
    </row>
    <row r="32" ht="15.75" customHeight="1">
      <c r="A32" s="127"/>
      <c r="B32" s="1"/>
      <c r="C32" s="1"/>
      <c r="D32" s="1"/>
      <c r="E32" s="1"/>
      <c r="F32" s="1"/>
      <c r="G32" s="1"/>
      <c r="H32" s="1"/>
      <c r="I32" s="1"/>
      <c r="J32" s="1"/>
      <c r="K32" s="1"/>
      <c r="L32" s="1"/>
      <c r="M32" s="1"/>
      <c r="N32" s="1"/>
    </row>
    <row r="33">
      <c r="A33" s="66" t="s">
        <v>917</v>
      </c>
      <c r="B33" s="6" t="s">
        <v>2</v>
      </c>
      <c r="C33" s="6" t="s">
        <v>3</v>
      </c>
      <c r="D33" s="6" t="s">
        <v>4</v>
      </c>
      <c r="E33" s="6" t="s">
        <v>5</v>
      </c>
      <c r="F33" s="6" t="s">
        <v>6</v>
      </c>
      <c r="G33" s="6" t="s">
        <v>7</v>
      </c>
      <c r="H33" s="6" t="s">
        <v>8</v>
      </c>
      <c r="I33" s="6" t="s">
        <v>9</v>
      </c>
      <c r="J33" s="6" t="s">
        <v>10</v>
      </c>
      <c r="K33" s="6" t="s">
        <v>11</v>
      </c>
      <c r="L33" s="7" t="s">
        <v>12</v>
      </c>
      <c r="M33" s="7" t="s">
        <v>13</v>
      </c>
      <c r="N33" s="7" t="s">
        <v>14</v>
      </c>
    </row>
    <row r="34">
      <c r="A34" s="63" t="s">
        <v>15</v>
      </c>
      <c r="B34" s="9" t="s">
        <v>1117</v>
      </c>
      <c r="C34" s="9" t="s">
        <v>1118</v>
      </c>
      <c r="D34" s="9"/>
      <c r="E34" s="9"/>
      <c r="F34" s="9"/>
      <c r="G34" s="10"/>
      <c r="H34" s="10"/>
      <c r="I34" s="10"/>
      <c r="J34" s="10"/>
      <c r="K34" s="10"/>
      <c r="L34" s="11"/>
      <c r="M34" s="11"/>
      <c r="N34" s="11"/>
    </row>
    <row r="35">
      <c r="A35" s="63" t="s">
        <v>21</v>
      </c>
      <c r="B35" s="9" t="s">
        <v>1128</v>
      </c>
      <c r="C35" s="9" t="s">
        <v>1128</v>
      </c>
      <c r="D35" s="9"/>
      <c r="E35" s="9"/>
      <c r="F35" s="9"/>
      <c r="G35" s="10"/>
      <c r="H35" s="10"/>
      <c r="I35" s="10"/>
      <c r="J35" s="10"/>
      <c r="K35" s="10"/>
      <c r="L35" s="11"/>
      <c r="M35" s="11"/>
      <c r="N35" s="11"/>
    </row>
    <row r="36" ht="15.75" customHeight="1">
      <c r="A36" s="63" t="s">
        <v>1120</v>
      </c>
      <c r="B36" s="14">
        <v>4.2</v>
      </c>
      <c r="C36" s="14">
        <v>4.25</v>
      </c>
      <c r="D36" s="15"/>
      <c r="E36" s="15"/>
      <c r="F36" s="15"/>
      <c r="G36" s="16"/>
      <c r="H36" s="16"/>
      <c r="I36" s="16"/>
      <c r="J36" s="16"/>
      <c r="K36" s="16"/>
      <c r="L36" s="11"/>
      <c r="M36" s="11"/>
      <c r="N36" s="11"/>
    </row>
    <row r="37" ht="15.75" customHeight="1">
      <c r="A37" s="63" t="s">
        <v>1121</v>
      </c>
      <c r="B37" s="8">
        <v>1000.0</v>
      </c>
      <c r="C37" s="8">
        <v>1000.0</v>
      </c>
      <c r="D37" s="9"/>
      <c r="E37" s="9"/>
      <c r="F37" s="9"/>
      <c r="G37" s="10"/>
      <c r="H37" s="10"/>
      <c r="I37" s="10"/>
      <c r="J37" s="10"/>
      <c r="K37" s="10"/>
      <c r="L37" s="11"/>
      <c r="M37" s="11"/>
      <c r="N37" s="11"/>
    </row>
    <row r="38" ht="15.75" customHeight="1">
      <c r="A38" s="132" t="s">
        <v>917</v>
      </c>
      <c r="B38" s="131">
        <f t="shared" ref="B38:C38" si="4">B36/B37</f>
        <v>0.0042</v>
      </c>
      <c r="C38" s="131">
        <f t="shared" si="4"/>
        <v>0.00425</v>
      </c>
      <c r="D38" s="133"/>
      <c r="E38" s="133"/>
      <c r="F38" s="133"/>
      <c r="G38" s="16"/>
      <c r="H38" s="16"/>
      <c r="I38" s="16"/>
      <c r="J38" s="16"/>
      <c r="K38" s="16"/>
      <c r="L38" s="68">
        <f>IFERROR(MEDIAN($B38:$K38),"-")</f>
        <v>0.004225</v>
      </c>
      <c r="M38" s="68">
        <f>IFERROR(L38*(1-50%),"-")</f>
        <v>0.0021125</v>
      </c>
      <c r="N38" s="68">
        <f>IFERROR(L38*(1+50%),"-")</f>
        <v>0.0063375</v>
      </c>
    </row>
    <row r="39" ht="15.75" customHeight="1">
      <c r="A39" s="63" t="s">
        <v>24</v>
      </c>
      <c r="B39" s="69">
        <f t="shared" ref="B39:I39" si="5">IFERROR(IF(B38&gt;$N38,"Não válido",IF(B38&lt;$M38,"Não válido",B38)),"-")</f>
        <v>0.0042</v>
      </c>
      <c r="C39" s="69">
        <f t="shared" si="5"/>
        <v>0.00425</v>
      </c>
      <c r="D39" s="69" t="str">
        <f t="shared" si="5"/>
        <v>Não válido</v>
      </c>
      <c r="E39" s="69" t="str">
        <f t="shared" si="5"/>
        <v>Não válido</v>
      </c>
      <c r="F39" s="16" t="str">
        <f t="shared" si="5"/>
        <v>Não válido</v>
      </c>
      <c r="G39" s="16" t="str">
        <f t="shared" si="5"/>
        <v>Não válido</v>
      </c>
      <c r="H39" s="16" t="str">
        <f t="shared" si="5"/>
        <v>Não válido</v>
      </c>
      <c r="I39" s="16" t="str">
        <f t="shared" si="5"/>
        <v>Não válido</v>
      </c>
      <c r="J39" s="10" t="str">
        <f>IFERROR(IF(J38&gt;$N38,"Não válido",IF(J38&lt;$M38,"Não válido","Válido")),"-")</f>
        <v>Não válido</v>
      </c>
      <c r="K39" s="10"/>
      <c r="L39" s="1"/>
      <c r="M39" s="1"/>
      <c r="N39" s="1"/>
    </row>
    <row r="40" ht="15.75" customHeight="1">
      <c r="A40" s="70" t="s">
        <v>25</v>
      </c>
      <c r="B40" s="68">
        <f>IFERROR(MIN(B39:K39),"-")</f>
        <v>0.0042</v>
      </c>
      <c r="C40" s="71"/>
      <c r="D40" s="71"/>
      <c r="E40" s="71"/>
      <c r="F40" s="1"/>
      <c r="G40" s="1"/>
      <c r="H40" s="1"/>
      <c r="I40" s="1"/>
      <c r="J40" s="1"/>
      <c r="K40" s="1"/>
      <c r="L40" s="1"/>
      <c r="M40" s="1"/>
      <c r="N40" s="1"/>
    </row>
    <row r="41" ht="15.75" customHeight="1">
      <c r="A41" s="70" t="s">
        <v>26</v>
      </c>
      <c r="B41" s="68">
        <f>IFERROR(MEDIAN(B39:K39),"-")</f>
        <v>0.004225</v>
      </c>
      <c r="C41" s="71"/>
      <c r="D41" s="71"/>
      <c r="E41" s="71"/>
      <c r="F41" s="1"/>
      <c r="G41" s="1"/>
      <c r="H41" s="1"/>
      <c r="I41" s="1"/>
      <c r="J41" s="1"/>
      <c r="K41" s="1"/>
      <c r="L41" s="1"/>
      <c r="M41" s="1"/>
      <c r="N41" s="1"/>
    </row>
    <row r="42" ht="15.75" customHeight="1">
      <c r="A42" s="70" t="s">
        <v>27</v>
      </c>
      <c r="B42" s="68">
        <f>IFERROR(AVERAGE(B39:K39),"-")</f>
        <v>0.004225</v>
      </c>
      <c r="C42" s="71"/>
      <c r="D42" s="71"/>
      <c r="E42" s="71"/>
      <c r="F42" s="1"/>
      <c r="G42" s="1"/>
      <c r="H42" s="1"/>
      <c r="I42" s="1"/>
      <c r="J42" s="1"/>
      <c r="K42" s="1"/>
      <c r="L42" s="1"/>
      <c r="M42" s="1"/>
      <c r="N42" s="1"/>
    </row>
    <row r="43" ht="15.75" customHeight="1">
      <c r="A43" s="70" t="s">
        <v>28</v>
      </c>
      <c r="B43" s="68">
        <f>IFERROR(MAX(B39:K39),"-")</f>
        <v>0.00425</v>
      </c>
      <c r="C43" s="71"/>
      <c r="D43" s="71"/>
      <c r="E43" s="71"/>
      <c r="F43" s="1"/>
      <c r="G43" s="1"/>
      <c r="H43" s="1"/>
      <c r="I43" s="1"/>
      <c r="J43" s="1"/>
      <c r="K43" s="1"/>
      <c r="L43" s="1"/>
      <c r="M43" s="1"/>
      <c r="N43" s="1"/>
    </row>
    <row r="44" ht="15.75" customHeight="1">
      <c r="A44" s="127"/>
      <c r="B44" s="1"/>
      <c r="C44" s="1"/>
      <c r="D44" s="1"/>
      <c r="E44" s="1"/>
      <c r="F44" s="1"/>
      <c r="G44" s="1"/>
      <c r="H44" s="1"/>
      <c r="I44" s="1"/>
      <c r="J44" s="1"/>
      <c r="K44" s="1"/>
      <c r="L44" s="1"/>
      <c r="M44" s="1"/>
      <c r="N44" s="1"/>
    </row>
    <row r="45">
      <c r="A45" s="66" t="s">
        <v>1129</v>
      </c>
      <c r="B45" s="6" t="s">
        <v>2</v>
      </c>
      <c r="C45" s="6" t="s">
        <v>3</v>
      </c>
      <c r="D45" s="6" t="s">
        <v>4</v>
      </c>
      <c r="E45" s="6" t="s">
        <v>5</v>
      </c>
      <c r="F45" s="6" t="s">
        <v>6</v>
      </c>
      <c r="G45" s="6" t="s">
        <v>7</v>
      </c>
      <c r="H45" s="6" t="s">
        <v>8</v>
      </c>
      <c r="I45" s="6" t="s">
        <v>9</v>
      </c>
      <c r="J45" s="6" t="s">
        <v>10</v>
      </c>
      <c r="K45" s="6" t="s">
        <v>11</v>
      </c>
      <c r="L45" s="7" t="s">
        <v>12</v>
      </c>
      <c r="M45" s="7" t="s">
        <v>13</v>
      </c>
      <c r="N45" s="7" t="s">
        <v>14</v>
      </c>
    </row>
    <row r="46">
      <c r="A46" s="63" t="s">
        <v>15</v>
      </c>
      <c r="B46" s="9" t="s">
        <v>1117</v>
      </c>
      <c r="C46" s="9" t="s">
        <v>1118</v>
      </c>
      <c r="D46" s="9"/>
      <c r="E46" s="9"/>
      <c r="F46" s="9"/>
      <c r="G46" s="10"/>
      <c r="H46" s="10"/>
      <c r="I46" s="10"/>
      <c r="J46" s="10"/>
      <c r="K46" s="10"/>
      <c r="L46" s="11"/>
      <c r="M46" s="11"/>
      <c r="N46" s="11"/>
    </row>
    <row r="47">
      <c r="A47" s="63" t="s">
        <v>21</v>
      </c>
      <c r="B47" s="9" t="s">
        <v>1130</v>
      </c>
      <c r="C47" s="9" t="s">
        <v>1130</v>
      </c>
      <c r="D47" s="9"/>
      <c r="E47" s="9"/>
      <c r="F47" s="9"/>
      <c r="G47" s="10"/>
      <c r="H47" s="10"/>
      <c r="I47" s="10"/>
      <c r="J47" s="10"/>
      <c r="K47" s="10"/>
      <c r="L47" s="11"/>
      <c r="M47" s="11"/>
      <c r="N47" s="11"/>
    </row>
    <row r="48" ht="15.75" customHeight="1">
      <c r="A48" s="63" t="s">
        <v>1120</v>
      </c>
      <c r="B48" s="14">
        <v>13.44</v>
      </c>
      <c r="C48" s="14">
        <v>11.97</v>
      </c>
      <c r="D48" s="15"/>
      <c r="E48" s="15"/>
      <c r="F48" s="15"/>
      <c r="G48" s="16"/>
      <c r="H48" s="16"/>
      <c r="I48" s="16"/>
      <c r="J48" s="16"/>
      <c r="K48" s="16"/>
      <c r="L48" s="11"/>
      <c r="M48" s="11"/>
      <c r="N48" s="11"/>
    </row>
    <row r="49" ht="15.75" customHeight="1">
      <c r="A49" s="63" t="s">
        <v>1121</v>
      </c>
      <c r="B49" s="8">
        <v>400.0</v>
      </c>
      <c r="C49" s="8">
        <v>400.0</v>
      </c>
      <c r="D49" s="9"/>
      <c r="E49" s="9"/>
      <c r="F49" s="9"/>
      <c r="G49" s="10"/>
      <c r="H49" s="10"/>
      <c r="I49" s="10"/>
      <c r="J49" s="10"/>
      <c r="K49" s="10"/>
      <c r="L49" s="11"/>
      <c r="M49" s="11"/>
      <c r="N49" s="11"/>
    </row>
    <row r="50" ht="15.75" customHeight="1">
      <c r="A50" s="132" t="s">
        <v>1129</v>
      </c>
      <c r="B50" s="131">
        <f t="shared" ref="B50:C50" si="6">B48/B49</f>
        <v>0.0336</v>
      </c>
      <c r="C50" s="131">
        <f t="shared" si="6"/>
        <v>0.029925</v>
      </c>
      <c r="D50" s="133"/>
      <c r="E50" s="133"/>
      <c r="F50" s="133"/>
      <c r="G50" s="16"/>
      <c r="H50" s="16"/>
      <c r="I50" s="16"/>
      <c r="J50" s="16"/>
      <c r="K50" s="16"/>
      <c r="L50" s="68">
        <f>IFERROR(MEDIAN($B50:$K50),"-")</f>
        <v>0.0317625</v>
      </c>
      <c r="M50" s="68">
        <f>IFERROR(L50*(1-50%),"-")</f>
        <v>0.01588125</v>
      </c>
      <c r="N50" s="68">
        <f>IFERROR(L50*(1+50%),"-")</f>
        <v>0.04764375</v>
      </c>
    </row>
    <row r="51" ht="15.75" customHeight="1">
      <c r="A51" s="63" t="s">
        <v>24</v>
      </c>
      <c r="B51" s="69">
        <f t="shared" ref="B51:I51" si="7">IFERROR(IF(B50&gt;$N50,"Não válido",IF(B50&lt;$M50,"Não válido",B50)),"-")</f>
        <v>0.0336</v>
      </c>
      <c r="C51" s="69">
        <f t="shared" si="7"/>
        <v>0.029925</v>
      </c>
      <c r="D51" s="69" t="str">
        <f t="shared" si="7"/>
        <v>Não válido</v>
      </c>
      <c r="E51" s="69" t="str">
        <f t="shared" si="7"/>
        <v>Não válido</v>
      </c>
      <c r="F51" s="16" t="str">
        <f t="shared" si="7"/>
        <v>Não válido</v>
      </c>
      <c r="G51" s="16" t="str">
        <f t="shared" si="7"/>
        <v>Não válido</v>
      </c>
      <c r="H51" s="16" t="str">
        <f t="shared" si="7"/>
        <v>Não válido</v>
      </c>
      <c r="I51" s="16" t="str">
        <f t="shared" si="7"/>
        <v>Não válido</v>
      </c>
      <c r="J51" s="10" t="str">
        <f>IFERROR(IF(J50&gt;$N50,"Não válido",IF(J50&lt;$M50,"Não válido","Válido")),"-")</f>
        <v>Não válido</v>
      </c>
      <c r="K51" s="10"/>
      <c r="L51" s="1"/>
      <c r="M51" s="1"/>
      <c r="N51" s="1"/>
    </row>
    <row r="52" ht="15.75" customHeight="1">
      <c r="A52" s="70" t="s">
        <v>25</v>
      </c>
      <c r="B52" s="68">
        <f>IFERROR(MIN(B51:K51),"-")</f>
        <v>0.029925</v>
      </c>
      <c r="C52" s="71"/>
      <c r="D52" s="71"/>
      <c r="E52" s="71"/>
      <c r="F52" s="1"/>
      <c r="G52" s="1"/>
      <c r="H52" s="1"/>
      <c r="I52" s="1"/>
      <c r="J52" s="1"/>
      <c r="K52" s="1"/>
      <c r="L52" s="1"/>
      <c r="M52" s="1"/>
      <c r="N52" s="1"/>
    </row>
    <row r="53" ht="15.75" customHeight="1">
      <c r="A53" s="70" t="s">
        <v>26</v>
      </c>
      <c r="B53" s="68">
        <f>IFERROR(MEDIAN(B51:K51),"-")</f>
        <v>0.0317625</v>
      </c>
      <c r="C53" s="71"/>
      <c r="D53" s="71"/>
      <c r="E53" s="71"/>
      <c r="F53" s="1"/>
      <c r="G53" s="1"/>
      <c r="H53" s="1"/>
      <c r="I53" s="1"/>
      <c r="J53" s="1"/>
      <c r="K53" s="1"/>
      <c r="L53" s="1"/>
      <c r="M53" s="1"/>
      <c r="N53" s="1"/>
    </row>
    <row r="54" ht="15.75" customHeight="1">
      <c r="A54" s="70" t="s">
        <v>27</v>
      </c>
      <c r="B54" s="68">
        <f>IFERROR(AVERAGE(B51:K51),"-")</f>
        <v>0.0317625</v>
      </c>
      <c r="C54" s="71"/>
      <c r="D54" s="71"/>
      <c r="E54" s="71"/>
      <c r="F54" s="1"/>
      <c r="G54" s="1"/>
      <c r="H54" s="1"/>
      <c r="I54" s="1"/>
      <c r="J54" s="1"/>
      <c r="K54" s="1"/>
      <c r="L54" s="1"/>
      <c r="M54" s="1"/>
      <c r="N54" s="1"/>
    </row>
    <row r="55" ht="15.75" customHeight="1">
      <c r="A55" s="70" t="s">
        <v>28</v>
      </c>
      <c r="B55" s="68">
        <f>IFERROR(MAX(B51:K51),"-")</f>
        <v>0.0336</v>
      </c>
      <c r="C55" s="71"/>
      <c r="D55" s="71"/>
      <c r="E55" s="71"/>
      <c r="F55" s="1"/>
      <c r="G55" s="1"/>
      <c r="H55" s="1"/>
      <c r="I55" s="1"/>
      <c r="J55" s="1"/>
      <c r="K55" s="1"/>
      <c r="L55" s="1"/>
      <c r="M55" s="1"/>
      <c r="N55" s="1"/>
    </row>
    <row r="56" ht="15.75" customHeight="1">
      <c r="A56" s="127"/>
      <c r="B56" s="1"/>
      <c r="C56" s="1"/>
      <c r="D56" s="1"/>
      <c r="E56" s="1"/>
      <c r="F56" s="1"/>
      <c r="G56" s="1"/>
      <c r="H56" s="1"/>
      <c r="I56" s="1"/>
      <c r="J56" s="1"/>
      <c r="K56" s="1"/>
      <c r="L56" s="1"/>
      <c r="M56" s="1"/>
      <c r="N56" s="1"/>
    </row>
    <row r="57">
      <c r="A57" s="66" t="s">
        <v>1131</v>
      </c>
      <c r="B57" s="6" t="s">
        <v>2</v>
      </c>
      <c r="C57" s="6" t="s">
        <v>3</v>
      </c>
      <c r="D57" s="6" t="s">
        <v>4</v>
      </c>
      <c r="E57" s="6" t="s">
        <v>5</v>
      </c>
      <c r="F57" s="6" t="s">
        <v>6</v>
      </c>
      <c r="G57" s="6" t="s">
        <v>7</v>
      </c>
      <c r="H57" s="6" t="s">
        <v>8</v>
      </c>
      <c r="I57" s="6" t="s">
        <v>9</v>
      </c>
      <c r="J57" s="6" t="s">
        <v>10</v>
      </c>
      <c r="K57" s="6" t="s">
        <v>11</v>
      </c>
      <c r="L57" s="7" t="s">
        <v>12</v>
      </c>
      <c r="M57" s="7" t="s">
        <v>13</v>
      </c>
      <c r="N57" s="7" t="s">
        <v>14</v>
      </c>
    </row>
    <row r="58">
      <c r="A58" s="63" t="s">
        <v>15</v>
      </c>
      <c r="B58" s="9" t="s">
        <v>1117</v>
      </c>
      <c r="C58" s="9"/>
      <c r="D58" s="9"/>
      <c r="E58" s="9"/>
      <c r="F58" s="10"/>
      <c r="G58" s="10"/>
      <c r="H58" s="10"/>
      <c r="I58" s="10"/>
      <c r="J58" s="10"/>
      <c r="K58" s="10"/>
      <c r="L58" s="11"/>
      <c r="M58" s="11"/>
      <c r="N58" s="11"/>
    </row>
    <row r="59">
      <c r="A59" s="63" t="s">
        <v>21</v>
      </c>
      <c r="B59" s="9" t="s">
        <v>1132</v>
      </c>
      <c r="C59" s="9"/>
      <c r="D59" s="9"/>
      <c r="E59" s="9"/>
      <c r="F59" s="10"/>
      <c r="G59" s="10"/>
      <c r="H59" s="10"/>
      <c r="I59" s="10"/>
      <c r="J59" s="10"/>
      <c r="K59" s="10"/>
      <c r="L59" s="11"/>
      <c r="M59" s="11"/>
      <c r="N59" s="11"/>
    </row>
    <row r="60" ht="15.75" customHeight="1">
      <c r="A60" s="63" t="s">
        <v>1120</v>
      </c>
      <c r="B60" s="14">
        <v>14.03</v>
      </c>
      <c r="C60" s="15"/>
      <c r="D60" s="15"/>
      <c r="E60" s="15"/>
      <c r="F60" s="16"/>
      <c r="G60" s="16"/>
      <c r="H60" s="16"/>
      <c r="I60" s="16"/>
      <c r="J60" s="16"/>
      <c r="K60" s="16"/>
      <c r="L60" s="11"/>
      <c r="M60" s="11"/>
      <c r="N60" s="11"/>
    </row>
    <row r="61" ht="15.75" customHeight="1">
      <c r="A61" s="63" t="s">
        <v>1121</v>
      </c>
      <c r="B61" s="8">
        <v>350.0</v>
      </c>
      <c r="C61" s="9"/>
      <c r="D61" s="9"/>
      <c r="E61" s="9"/>
      <c r="F61" s="10"/>
      <c r="G61" s="10"/>
      <c r="H61" s="10"/>
      <c r="I61" s="10"/>
      <c r="J61" s="10"/>
      <c r="K61" s="10"/>
      <c r="L61" s="11"/>
      <c r="M61" s="11"/>
      <c r="N61" s="11"/>
    </row>
    <row r="62">
      <c r="A62" s="132" t="s">
        <v>1131</v>
      </c>
      <c r="B62" s="131">
        <f>B60/B61</f>
        <v>0.04008571429</v>
      </c>
      <c r="C62" s="16"/>
      <c r="D62" s="16"/>
      <c r="E62" s="16"/>
      <c r="F62" s="16"/>
      <c r="G62" s="16"/>
      <c r="H62" s="16"/>
      <c r="I62" s="16"/>
      <c r="J62" s="16"/>
      <c r="K62" s="16"/>
      <c r="L62" s="68">
        <f>IFERROR(MEDIAN($B62:$K62),"-")</f>
        <v>0.04008571429</v>
      </c>
      <c r="M62" s="68">
        <f>IFERROR(L62*(1-50%),"-")</f>
        <v>0.02004285714</v>
      </c>
      <c r="N62" s="68">
        <f>IFERROR(L62*(1+50%),"-")</f>
        <v>0.06012857143</v>
      </c>
    </row>
    <row r="63" ht="15.75" customHeight="1">
      <c r="A63" s="63" t="s">
        <v>24</v>
      </c>
      <c r="B63" s="69">
        <f t="shared" ref="B63:I63" si="8">IFERROR(IF(B62&gt;$N62,"Não válido",IF(B62&lt;$M62,"Não válido",B62)),"-")</f>
        <v>0.04008571429</v>
      </c>
      <c r="C63" s="69" t="str">
        <f t="shared" si="8"/>
        <v>Não válido</v>
      </c>
      <c r="D63" s="69" t="str">
        <f t="shared" si="8"/>
        <v>Não válido</v>
      </c>
      <c r="E63" s="69" t="str">
        <f t="shared" si="8"/>
        <v>Não válido</v>
      </c>
      <c r="F63" s="16" t="str">
        <f t="shared" si="8"/>
        <v>Não válido</v>
      </c>
      <c r="G63" s="16" t="str">
        <f t="shared" si="8"/>
        <v>Não válido</v>
      </c>
      <c r="H63" s="16" t="str">
        <f t="shared" si="8"/>
        <v>Não válido</v>
      </c>
      <c r="I63" s="16" t="str">
        <f t="shared" si="8"/>
        <v>Não válido</v>
      </c>
      <c r="J63" s="10" t="str">
        <f>IFERROR(IF(J62&gt;$N62,"Não válido",IF(J62&lt;$M62,"Não válido","Válido")),"-")</f>
        <v>Não válido</v>
      </c>
      <c r="K63" s="10"/>
      <c r="L63" s="1"/>
      <c r="M63" s="1"/>
      <c r="N63" s="1"/>
    </row>
    <row r="64" ht="15.75" customHeight="1">
      <c r="A64" s="70" t="s">
        <v>25</v>
      </c>
      <c r="B64" s="68">
        <f>IFERROR(MIN(B63:K63),"-")</f>
        <v>0.04008571429</v>
      </c>
      <c r="C64" s="71"/>
      <c r="D64" s="71"/>
      <c r="E64" s="71"/>
      <c r="F64" s="1"/>
      <c r="G64" s="1"/>
      <c r="H64" s="1"/>
      <c r="I64" s="1"/>
      <c r="J64" s="1"/>
      <c r="K64" s="1"/>
      <c r="L64" s="1"/>
      <c r="M64" s="1"/>
      <c r="N64" s="1"/>
    </row>
    <row r="65" ht="15.75" customHeight="1">
      <c r="A65" s="70" t="s">
        <v>26</v>
      </c>
      <c r="B65" s="68">
        <f>IFERROR(MEDIAN(B63:K63),"-")</f>
        <v>0.04008571429</v>
      </c>
      <c r="C65" s="71"/>
      <c r="D65" s="71"/>
      <c r="E65" s="71"/>
      <c r="F65" s="1"/>
      <c r="G65" s="1"/>
      <c r="H65" s="1"/>
      <c r="I65" s="1"/>
      <c r="J65" s="1"/>
      <c r="K65" s="1"/>
      <c r="L65" s="1"/>
      <c r="M65" s="1"/>
      <c r="N65" s="1"/>
    </row>
    <row r="66" ht="15.75" customHeight="1">
      <c r="A66" s="70" t="s">
        <v>27</v>
      </c>
      <c r="B66" s="68">
        <f>IFERROR(AVERAGE(B63:K63),"-")</f>
        <v>0.04008571429</v>
      </c>
      <c r="C66" s="71"/>
      <c r="D66" s="71"/>
      <c r="E66" s="71"/>
      <c r="F66" s="1"/>
      <c r="G66" s="1"/>
      <c r="H66" s="1"/>
      <c r="I66" s="1"/>
      <c r="J66" s="1"/>
      <c r="K66" s="1"/>
      <c r="L66" s="1"/>
      <c r="M66" s="1"/>
      <c r="N66" s="1"/>
    </row>
    <row r="67" ht="15.75" customHeight="1">
      <c r="A67" s="70" t="s">
        <v>28</v>
      </c>
      <c r="B67" s="68">
        <f>IFERROR(MAX(B63:K63),"-")</f>
        <v>0.04008571429</v>
      </c>
      <c r="C67" s="71"/>
      <c r="D67" s="71"/>
      <c r="E67" s="71"/>
      <c r="F67" s="1"/>
      <c r="G67" s="1"/>
      <c r="H67" s="1"/>
      <c r="I67" s="1"/>
      <c r="J67" s="1"/>
      <c r="K67" s="1"/>
      <c r="L67" s="1"/>
      <c r="M67" s="1"/>
      <c r="N67" s="1"/>
    </row>
    <row r="68" ht="15.75" customHeight="1">
      <c r="A68" s="127"/>
      <c r="B68" s="1"/>
      <c r="C68" s="1"/>
      <c r="D68" s="1"/>
      <c r="E68" s="1"/>
      <c r="F68" s="1"/>
      <c r="G68" s="1"/>
      <c r="H68" s="1"/>
      <c r="I68" s="1"/>
      <c r="J68" s="1"/>
      <c r="K68" s="1"/>
      <c r="L68" s="1"/>
      <c r="M68" s="1"/>
      <c r="N68" s="1"/>
    </row>
    <row r="69">
      <c r="A69" s="66" t="s">
        <v>1133</v>
      </c>
      <c r="B69" s="6" t="s">
        <v>2</v>
      </c>
      <c r="C69" s="6" t="s">
        <v>3</v>
      </c>
      <c r="D69" s="6" t="s">
        <v>4</v>
      </c>
      <c r="E69" s="6" t="s">
        <v>5</v>
      </c>
      <c r="F69" s="6" t="s">
        <v>6</v>
      </c>
      <c r="G69" s="6" t="s">
        <v>7</v>
      </c>
      <c r="H69" s="6" t="s">
        <v>8</v>
      </c>
      <c r="I69" s="6" t="s">
        <v>9</v>
      </c>
      <c r="J69" s="6" t="s">
        <v>10</v>
      </c>
      <c r="K69" s="6" t="s">
        <v>11</v>
      </c>
      <c r="L69" s="7" t="s">
        <v>12</v>
      </c>
      <c r="M69" s="7" t="s">
        <v>13</v>
      </c>
      <c r="N69" s="7" t="s">
        <v>14</v>
      </c>
    </row>
    <row r="70" ht="15.75" customHeight="1">
      <c r="A70" s="63" t="s">
        <v>15</v>
      </c>
      <c r="B70" s="9" t="s">
        <v>1117</v>
      </c>
      <c r="C70" s="9"/>
      <c r="D70" s="9"/>
      <c r="E70" s="9"/>
      <c r="F70" s="10"/>
      <c r="G70" s="10"/>
      <c r="H70" s="10"/>
      <c r="I70" s="10"/>
      <c r="J70" s="10"/>
      <c r="K70" s="10"/>
      <c r="L70" s="11"/>
      <c r="M70" s="11"/>
      <c r="N70" s="11"/>
    </row>
    <row r="71">
      <c r="A71" s="63" t="s">
        <v>21</v>
      </c>
      <c r="B71" s="9" t="s">
        <v>1134</v>
      </c>
      <c r="C71" s="9"/>
      <c r="D71" s="9"/>
      <c r="E71" s="9"/>
      <c r="F71" s="10"/>
      <c r="G71" s="10"/>
      <c r="H71" s="10"/>
      <c r="I71" s="10"/>
      <c r="J71" s="10"/>
      <c r="K71" s="10"/>
      <c r="L71" s="11"/>
      <c r="M71" s="11"/>
      <c r="N71" s="11"/>
    </row>
    <row r="72" ht="15.75" customHeight="1">
      <c r="A72" s="63" t="s">
        <v>1120</v>
      </c>
      <c r="B72" s="14">
        <v>5.0481667</v>
      </c>
      <c r="C72" s="15"/>
      <c r="D72" s="15"/>
      <c r="E72" s="15"/>
      <c r="F72" s="16"/>
      <c r="G72" s="16"/>
      <c r="H72" s="16"/>
      <c r="I72" s="16"/>
      <c r="J72" s="16"/>
      <c r="K72" s="16"/>
      <c r="L72" s="11"/>
      <c r="M72" s="11"/>
      <c r="N72" s="11"/>
    </row>
    <row r="73" ht="15.75" customHeight="1">
      <c r="A73" s="63" t="s">
        <v>1121</v>
      </c>
      <c r="B73" s="8">
        <v>1000.0</v>
      </c>
      <c r="C73" s="9"/>
      <c r="D73" s="9"/>
      <c r="E73" s="9"/>
      <c r="F73" s="10"/>
      <c r="G73" s="10"/>
      <c r="H73" s="10"/>
      <c r="I73" s="10"/>
      <c r="J73" s="10"/>
      <c r="K73" s="10"/>
      <c r="L73" s="11"/>
      <c r="M73" s="11"/>
      <c r="N73" s="11"/>
    </row>
    <row r="74" ht="15.75" customHeight="1">
      <c r="A74" s="132" t="s">
        <v>1133</v>
      </c>
      <c r="B74" s="131">
        <f>B72/B73</f>
        <v>0.0050481667</v>
      </c>
      <c r="C74" s="16"/>
      <c r="D74" s="16"/>
      <c r="E74" s="16"/>
      <c r="F74" s="16"/>
      <c r="G74" s="16"/>
      <c r="H74" s="16"/>
      <c r="I74" s="16"/>
      <c r="J74" s="16"/>
      <c r="K74" s="16"/>
      <c r="L74" s="68">
        <f>IFERROR(MEDIAN($B74:$K74),"-")</f>
        <v>0.0050481667</v>
      </c>
      <c r="M74" s="68">
        <f>IFERROR(L74*(1-50%),"-")</f>
        <v>0.00252408335</v>
      </c>
      <c r="N74" s="68">
        <f>IFERROR(L74*(1+50%),"-")</f>
        <v>0.00757225005</v>
      </c>
    </row>
    <row r="75" ht="15.75" customHeight="1">
      <c r="A75" s="63" t="s">
        <v>24</v>
      </c>
      <c r="B75" s="69">
        <f t="shared" ref="B75:I75" si="9">IFERROR(IF(B74&gt;$N74,"Não válido",IF(B74&lt;$M74,"Não válido",B74)),"-")</f>
        <v>0.0050481667</v>
      </c>
      <c r="C75" s="69" t="str">
        <f t="shared" si="9"/>
        <v>Não válido</v>
      </c>
      <c r="D75" s="69" t="str">
        <f t="shared" si="9"/>
        <v>Não válido</v>
      </c>
      <c r="E75" s="69" t="str">
        <f t="shared" si="9"/>
        <v>Não válido</v>
      </c>
      <c r="F75" s="16" t="str">
        <f t="shared" si="9"/>
        <v>Não válido</v>
      </c>
      <c r="G75" s="16" t="str">
        <f t="shared" si="9"/>
        <v>Não válido</v>
      </c>
      <c r="H75" s="16" t="str">
        <f t="shared" si="9"/>
        <v>Não válido</v>
      </c>
      <c r="I75" s="16" t="str">
        <f t="shared" si="9"/>
        <v>Não válido</v>
      </c>
      <c r="J75" s="10" t="str">
        <f>IFERROR(IF(J74&gt;$N74,"Não válido",IF(J74&lt;$M74,"Não válido","Válido")),"-")</f>
        <v>Não válido</v>
      </c>
      <c r="K75" s="10"/>
      <c r="L75" s="1"/>
      <c r="M75" s="1"/>
      <c r="N75" s="1"/>
    </row>
    <row r="76" ht="15.75" customHeight="1">
      <c r="A76" s="70" t="s">
        <v>25</v>
      </c>
      <c r="B76" s="68">
        <f>IFERROR(MIN(B75:K75),"-")</f>
        <v>0.0050481667</v>
      </c>
      <c r="C76" s="71"/>
      <c r="D76" s="71"/>
      <c r="E76" s="71"/>
      <c r="F76" s="1"/>
      <c r="G76" s="1"/>
      <c r="H76" s="1"/>
      <c r="I76" s="1"/>
      <c r="J76" s="1"/>
      <c r="K76" s="1"/>
      <c r="L76" s="1"/>
      <c r="M76" s="1"/>
      <c r="N76" s="1"/>
    </row>
    <row r="77" ht="15.75" customHeight="1">
      <c r="A77" s="70" t="s">
        <v>26</v>
      </c>
      <c r="B77" s="68">
        <f>IFERROR(MEDIAN(B75:K75),"-")</f>
        <v>0.0050481667</v>
      </c>
      <c r="C77" s="71"/>
      <c r="D77" s="71"/>
      <c r="E77" s="71"/>
      <c r="F77" s="1"/>
      <c r="G77" s="1"/>
      <c r="H77" s="1"/>
      <c r="I77" s="1"/>
      <c r="J77" s="1"/>
      <c r="K77" s="1"/>
      <c r="L77" s="1"/>
      <c r="M77" s="1"/>
      <c r="N77" s="1"/>
    </row>
    <row r="78" ht="15.75" customHeight="1">
      <c r="A78" s="70" t="s">
        <v>27</v>
      </c>
      <c r="B78" s="68">
        <f>IFERROR(AVERAGE(B75:K75),"-")</f>
        <v>0.0050481667</v>
      </c>
      <c r="C78" s="71"/>
      <c r="D78" s="71"/>
      <c r="E78" s="71"/>
      <c r="F78" s="1"/>
      <c r="G78" s="1"/>
      <c r="H78" s="1"/>
      <c r="I78" s="1"/>
      <c r="J78" s="1"/>
      <c r="K78" s="1"/>
      <c r="L78" s="1"/>
      <c r="M78" s="1"/>
      <c r="N78" s="1"/>
    </row>
    <row r="79" ht="15.75" customHeight="1">
      <c r="A79" s="70" t="s">
        <v>28</v>
      </c>
      <c r="B79" s="68">
        <f>IFERROR(MAX(B75:K75),"-")</f>
        <v>0.0050481667</v>
      </c>
      <c r="C79" s="71"/>
      <c r="D79" s="71"/>
      <c r="E79" s="71"/>
      <c r="F79" s="1"/>
      <c r="G79" s="1"/>
      <c r="H79" s="1"/>
      <c r="I79" s="1"/>
      <c r="J79" s="1"/>
      <c r="K79" s="1"/>
      <c r="L79" s="1"/>
      <c r="M79" s="1"/>
      <c r="N79" s="1"/>
    </row>
    <row r="80" ht="15.75" customHeight="1">
      <c r="A80" s="127"/>
      <c r="B80" s="1"/>
      <c r="C80" s="1"/>
      <c r="D80" s="1"/>
      <c r="E80" s="1"/>
      <c r="F80" s="1"/>
      <c r="G80" s="1"/>
      <c r="H80" s="1"/>
      <c r="I80" s="1"/>
      <c r="J80" s="1"/>
      <c r="K80" s="1"/>
      <c r="L80" s="1"/>
      <c r="M80" s="1"/>
      <c r="N80" s="1"/>
    </row>
    <row r="81" ht="15.75" customHeight="1">
      <c r="A81" s="66" t="s">
        <v>1135</v>
      </c>
      <c r="B81" s="6" t="s">
        <v>2</v>
      </c>
      <c r="C81" s="6" t="s">
        <v>3</v>
      </c>
      <c r="D81" s="6" t="s">
        <v>4</v>
      </c>
      <c r="E81" s="6" t="s">
        <v>5</v>
      </c>
      <c r="F81" s="6" t="s">
        <v>6</v>
      </c>
      <c r="G81" s="6" t="s">
        <v>7</v>
      </c>
      <c r="H81" s="6" t="s">
        <v>8</v>
      </c>
      <c r="I81" s="6" t="s">
        <v>9</v>
      </c>
      <c r="J81" s="6" t="s">
        <v>10</v>
      </c>
      <c r="K81" s="6" t="s">
        <v>11</v>
      </c>
      <c r="L81" s="7" t="s">
        <v>12</v>
      </c>
      <c r="M81" s="7" t="s">
        <v>13</v>
      </c>
      <c r="N81" s="7" t="s">
        <v>14</v>
      </c>
    </row>
    <row r="82" ht="15.75" customHeight="1">
      <c r="A82" s="63" t="s">
        <v>15</v>
      </c>
      <c r="B82" s="9" t="s">
        <v>1117</v>
      </c>
      <c r="C82" s="9"/>
      <c r="D82" s="9"/>
      <c r="E82" s="9"/>
      <c r="F82" s="9"/>
      <c r="G82" s="9"/>
      <c r="H82" s="9"/>
      <c r="I82" s="9"/>
      <c r="J82" s="10"/>
      <c r="K82" s="10"/>
      <c r="L82" s="11"/>
      <c r="M82" s="11"/>
      <c r="N82" s="11"/>
    </row>
    <row r="83" ht="15.75" customHeight="1">
      <c r="A83" s="63" t="s">
        <v>21</v>
      </c>
      <c r="B83" s="9" t="s">
        <v>1136</v>
      </c>
      <c r="C83" s="9"/>
      <c r="D83" s="9"/>
      <c r="E83" s="9"/>
      <c r="F83" s="9"/>
      <c r="G83" s="9"/>
      <c r="H83" s="9"/>
      <c r="I83" s="9"/>
      <c r="J83" s="10"/>
      <c r="K83" s="10"/>
      <c r="L83" s="11"/>
      <c r="M83" s="11"/>
      <c r="N83" s="11"/>
    </row>
    <row r="84" ht="15.75" customHeight="1">
      <c r="A84" s="63" t="s">
        <v>1120</v>
      </c>
      <c r="B84" s="14">
        <v>2.7501587</v>
      </c>
      <c r="C84" s="15"/>
      <c r="D84" s="15"/>
      <c r="E84" s="15"/>
      <c r="F84" s="15"/>
      <c r="G84" s="15"/>
      <c r="H84" s="15"/>
      <c r="I84" s="15"/>
      <c r="J84" s="16"/>
      <c r="K84" s="16"/>
      <c r="L84" s="11"/>
      <c r="M84" s="11"/>
      <c r="N84" s="11"/>
    </row>
    <row r="85" ht="15.75" customHeight="1">
      <c r="A85" s="63" t="s">
        <v>1121</v>
      </c>
      <c r="B85" s="8">
        <v>10.0</v>
      </c>
      <c r="C85" s="9"/>
      <c r="D85" s="9"/>
      <c r="E85" s="9"/>
      <c r="F85" s="9"/>
      <c r="G85" s="9"/>
      <c r="H85" s="9"/>
      <c r="I85" s="9"/>
      <c r="J85" s="10"/>
      <c r="K85" s="10"/>
      <c r="L85" s="11"/>
      <c r="M85" s="11"/>
      <c r="N85" s="11"/>
    </row>
    <row r="86" ht="15.75" customHeight="1">
      <c r="A86" s="134" t="s">
        <v>1135</v>
      </c>
      <c r="B86" s="131">
        <f>B84/B85</f>
        <v>0.27501587</v>
      </c>
      <c r="C86" s="16"/>
      <c r="D86" s="16"/>
      <c r="E86" s="16"/>
      <c r="F86" s="16"/>
      <c r="G86" s="16"/>
      <c r="H86" s="16"/>
      <c r="I86" s="16"/>
      <c r="J86" s="16"/>
      <c r="K86" s="16"/>
      <c r="L86" s="68">
        <f>IFERROR(MEDIAN($B86:$K86),"-")</f>
        <v>0.27501587</v>
      </c>
      <c r="M86" s="68">
        <f>IFERROR(L86*(1-50%),"-")</f>
        <v>0.137507935</v>
      </c>
      <c r="N86" s="68">
        <f>IFERROR(L86*(1+50%),"-")</f>
        <v>0.412523805</v>
      </c>
    </row>
    <row r="87" ht="15.75" customHeight="1">
      <c r="A87" s="63" t="s">
        <v>24</v>
      </c>
      <c r="B87" s="69">
        <f t="shared" ref="B87:I87" si="10">IFERROR(IF(B86&gt;$N86,"Não válido",IF(B86&lt;$M86,"Não válido",B86)),"-")</f>
        <v>0.27501587</v>
      </c>
      <c r="C87" s="69" t="str">
        <f t="shared" si="10"/>
        <v>Não válido</v>
      </c>
      <c r="D87" s="69" t="str">
        <f t="shared" si="10"/>
        <v>Não válido</v>
      </c>
      <c r="E87" s="69" t="str">
        <f t="shared" si="10"/>
        <v>Não válido</v>
      </c>
      <c r="F87" s="16" t="str">
        <f t="shared" si="10"/>
        <v>Não válido</v>
      </c>
      <c r="G87" s="16" t="str">
        <f t="shared" si="10"/>
        <v>Não válido</v>
      </c>
      <c r="H87" s="16" t="str">
        <f t="shared" si="10"/>
        <v>Não válido</v>
      </c>
      <c r="I87" s="16" t="str">
        <f t="shared" si="10"/>
        <v>Não válido</v>
      </c>
      <c r="J87" s="10" t="str">
        <f>IFERROR(IF(J86&gt;$N86,"Não válido",IF(J86&lt;$M86,"Não válido","Válido")),"-")</f>
        <v>Não válido</v>
      </c>
      <c r="K87" s="10"/>
      <c r="L87" s="1"/>
      <c r="M87" s="1"/>
      <c r="N87" s="1"/>
    </row>
    <row r="88" ht="15.75" customHeight="1">
      <c r="A88" s="70" t="s">
        <v>25</v>
      </c>
      <c r="B88" s="68">
        <f>IFERROR(MIN(B87:K87),"-")</f>
        <v>0.27501587</v>
      </c>
      <c r="C88" s="71"/>
      <c r="D88" s="71"/>
      <c r="E88" s="71"/>
      <c r="F88" s="1"/>
      <c r="G88" s="1"/>
      <c r="H88" s="1"/>
      <c r="I88" s="1"/>
      <c r="J88" s="1"/>
      <c r="K88" s="1"/>
      <c r="L88" s="1"/>
      <c r="M88" s="1"/>
      <c r="N88" s="1"/>
    </row>
    <row r="89" ht="15.75" customHeight="1">
      <c r="A89" s="70" t="s">
        <v>26</v>
      </c>
      <c r="B89" s="68">
        <f>IFERROR(MEDIAN(B87:K87),"-")</f>
        <v>0.27501587</v>
      </c>
      <c r="C89" s="71"/>
      <c r="D89" s="71"/>
      <c r="E89" s="71"/>
      <c r="F89" s="1"/>
      <c r="G89" s="1"/>
      <c r="H89" s="1"/>
      <c r="I89" s="1"/>
      <c r="J89" s="1"/>
      <c r="K89" s="1"/>
      <c r="L89" s="1"/>
      <c r="M89" s="1"/>
      <c r="N89" s="1"/>
    </row>
    <row r="90" ht="15.75" customHeight="1">
      <c r="A90" s="70" t="s">
        <v>27</v>
      </c>
      <c r="B90" s="68">
        <f>IFERROR(AVERAGE(B87:K87),"-")</f>
        <v>0.27501587</v>
      </c>
      <c r="C90" s="71"/>
      <c r="D90" s="71"/>
      <c r="E90" s="71"/>
      <c r="F90" s="1"/>
      <c r="G90" s="1"/>
      <c r="H90" s="1"/>
      <c r="I90" s="1"/>
      <c r="J90" s="1"/>
      <c r="K90" s="1"/>
      <c r="L90" s="1"/>
      <c r="M90" s="1"/>
      <c r="N90" s="1"/>
    </row>
    <row r="91" ht="15.75" customHeight="1">
      <c r="A91" s="70" t="s">
        <v>28</v>
      </c>
      <c r="B91" s="68">
        <f>IFERROR(MAX(B87:K87),"-")</f>
        <v>0.27501587</v>
      </c>
      <c r="C91" s="71"/>
      <c r="D91" s="71"/>
      <c r="E91" s="71"/>
      <c r="F91" s="1"/>
      <c r="G91" s="1"/>
      <c r="H91" s="1"/>
      <c r="I91" s="1"/>
      <c r="J91" s="1"/>
      <c r="K91" s="1"/>
      <c r="L91" s="1"/>
      <c r="M91" s="1"/>
      <c r="N91" s="1"/>
    </row>
    <row r="92" ht="15.75" customHeight="1">
      <c r="A92" s="127"/>
      <c r="B92" s="1"/>
      <c r="C92" s="1"/>
      <c r="D92" s="1"/>
      <c r="E92" s="1"/>
      <c r="F92" s="1"/>
      <c r="G92" s="1"/>
      <c r="H92" s="1"/>
      <c r="I92" s="1"/>
      <c r="J92" s="1"/>
      <c r="K92" s="1"/>
      <c r="L92" s="1"/>
      <c r="M92" s="1"/>
      <c r="N92" s="1"/>
    </row>
    <row r="93" ht="15.75" customHeight="1">
      <c r="A93" s="66" t="s">
        <v>1137</v>
      </c>
      <c r="B93" s="6" t="s">
        <v>2</v>
      </c>
      <c r="C93" s="6" t="s">
        <v>3</v>
      </c>
      <c r="D93" s="6" t="s">
        <v>4</v>
      </c>
      <c r="E93" s="6" t="s">
        <v>5</v>
      </c>
      <c r="F93" s="6" t="s">
        <v>6</v>
      </c>
      <c r="G93" s="6" t="s">
        <v>7</v>
      </c>
      <c r="H93" s="6" t="s">
        <v>8</v>
      </c>
      <c r="I93" s="6" t="s">
        <v>9</v>
      </c>
      <c r="J93" s="6" t="s">
        <v>10</v>
      </c>
      <c r="K93" s="6" t="s">
        <v>11</v>
      </c>
      <c r="L93" s="7" t="s">
        <v>12</v>
      </c>
      <c r="M93" s="7" t="s">
        <v>13</v>
      </c>
      <c r="N93" s="7" t="s">
        <v>14</v>
      </c>
    </row>
    <row r="94">
      <c r="A94" s="63" t="s">
        <v>15</v>
      </c>
      <c r="B94" s="9" t="s">
        <v>1117</v>
      </c>
      <c r="C94" s="9"/>
      <c r="D94" s="9"/>
      <c r="E94" s="9"/>
      <c r="F94" s="9"/>
      <c r="G94" s="9"/>
      <c r="H94" s="9"/>
      <c r="I94" s="9"/>
      <c r="J94" s="10"/>
      <c r="K94" s="10"/>
      <c r="L94" s="11"/>
      <c r="M94" s="11"/>
      <c r="N94" s="11"/>
    </row>
    <row r="95">
      <c r="A95" s="63" t="s">
        <v>21</v>
      </c>
      <c r="B95" s="9" t="s">
        <v>1138</v>
      </c>
      <c r="C95" s="9"/>
      <c r="D95" s="9"/>
      <c r="E95" s="9"/>
      <c r="F95" s="9"/>
      <c r="G95" s="9"/>
      <c r="H95" s="9"/>
      <c r="I95" s="9"/>
      <c r="J95" s="10"/>
      <c r="K95" s="10"/>
      <c r="L95" s="11"/>
      <c r="M95" s="11"/>
      <c r="N95" s="11"/>
    </row>
    <row r="96" ht="15.75" customHeight="1">
      <c r="A96" s="63" t="s">
        <v>1120</v>
      </c>
      <c r="B96" s="14">
        <v>6.187923</v>
      </c>
      <c r="C96" s="15"/>
      <c r="D96" s="15"/>
      <c r="E96" s="15"/>
      <c r="F96" s="15"/>
      <c r="G96" s="15"/>
      <c r="H96" s="15"/>
      <c r="I96" s="15"/>
      <c r="J96" s="16"/>
      <c r="K96" s="16"/>
      <c r="L96" s="11"/>
      <c r="M96" s="11"/>
      <c r="N96" s="11"/>
    </row>
    <row r="97" ht="15.75" customHeight="1">
      <c r="A97" s="63" t="s">
        <v>1121</v>
      </c>
      <c r="B97" s="8">
        <v>400.0</v>
      </c>
      <c r="C97" s="9"/>
      <c r="D97" s="9"/>
      <c r="E97" s="9"/>
      <c r="F97" s="9"/>
      <c r="G97" s="9"/>
      <c r="H97" s="9"/>
      <c r="I97" s="9"/>
      <c r="J97" s="10"/>
      <c r="K97" s="10"/>
      <c r="L97" s="11"/>
      <c r="M97" s="11"/>
      <c r="N97" s="11"/>
    </row>
    <row r="98" ht="15.75" customHeight="1">
      <c r="A98" s="134" t="s">
        <v>1139</v>
      </c>
      <c r="B98" s="131">
        <f>B96/B97</f>
        <v>0.0154698075</v>
      </c>
      <c r="C98" s="16"/>
      <c r="D98" s="16"/>
      <c r="E98" s="16"/>
      <c r="F98" s="16"/>
      <c r="G98" s="16"/>
      <c r="H98" s="16"/>
      <c r="I98" s="16"/>
      <c r="J98" s="16"/>
      <c r="K98" s="16"/>
      <c r="L98" s="68">
        <f>IFERROR(MEDIAN($B98:$K98),"-")</f>
        <v>0.0154698075</v>
      </c>
      <c r="M98" s="68">
        <f>IFERROR(L98*(1-50%),"-")</f>
        <v>0.00773490375</v>
      </c>
      <c r="N98" s="68">
        <f>IFERROR(L98*(1+50%),"-")</f>
        <v>0.02320471125</v>
      </c>
    </row>
    <row r="99" ht="15.75" customHeight="1">
      <c r="A99" s="63" t="s">
        <v>24</v>
      </c>
      <c r="B99" s="69">
        <f t="shared" ref="B99:I99" si="11">IFERROR(IF(B98&gt;$N98,"Não válido",IF(B98&lt;$M98,"Não válido",B98)),"-")</f>
        <v>0.0154698075</v>
      </c>
      <c r="C99" s="69" t="str">
        <f t="shared" si="11"/>
        <v>Não válido</v>
      </c>
      <c r="D99" s="69" t="str">
        <f t="shared" si="11"/>
        <v>Não válido</v>
      </c>
      <c r="E99" s="69" t="str">
        <f t="shared" si="11"/>
        <v>Não válido</v>
      </c>
      <c r="F99" s="16" t="str">
        <f t="shared" si="11"/>
        <v>Não válido</v>
      </c>
      <c r="G99" s="16" t="str">
        <f t="shared" si="11"/>
        <v>Não válido</v>
      </c>
      <c r="H99" s="16" t="str">
        <f t="shared" si="11"/>
        <v>Não válido</v>
      </c>
      <c r="I99" s="16" t="str">
        <f t="shared" si="11"/>
        <v>Não válido</v>
      </c>
      <c r="J99" s="10" t="str">
        <f>IFERROR(IF(J98&gt;$N98,"Não válido",IF(J98&lt;$M98,"Não válido","Válido")),"-")</f>
        <v>Não válido</v>
      </c>
      <c r="K99" s="10"/>
      <c r="L99" s="1"/>
      <c r="M99" s="1"/>
      <c r="N99" s="1"/>
    </row>
    <row r="100" ht="15.75" customHeight="1">
      <c r="A100" s="70" t="s">
        <v>25</v>
      </c>
      <c r="B100" s="68">
        <f>IFERROR(MIN(B99:K99),"-")</f>
        <v>0.0154698075</v>
      </c>
      <c r="C100" s="71"/>
      <c r="D100" s="71"/>
      <c r="E100" s="71"/>
      <c r="F100" s="1"/>
      <c r="G100" s="1"/>
      <c r="H100" s="1"/>
      <c r="I100" s="1"/>
      <c r="J100" s="1"/>
      <c r="K100" s="1"/>
      <c r="L100" s="1"/>
      <c r="M100" s="1"/>
      <c r="N100" s="1"/>
    </row>
    <row r="101" ht="15.75" customHeight="1">
      <c r="A101" s="70" t="s">
        <v>26</v>
      </c>
      <c r="B101" s="68">
        <f>IFERROR(MEDIAN(B99:K99),"-")</f>
        <v>0.0154698075</v>
      </c>
      <c r="C101" s="71"/>
      <c r="D101" s="71"/>
      <c r="E101" s="71"/>
      <c r="F101" s="1"/>
      <c r="G101" s="1"/>
      <c r="H101" s="1"/>
      <c r="I101" s="1"/>
      <c r="J101" s="1"/>
      <c r="K101" s="1"/>
      <c r="L101" s="1"/>
      <c r="M101" s="1"/>
      <c r="N101" s="1"/>
    </row>
    <row r="102" ht="15.75" customHeight="1">
      <c r="A102" s="70" t="s">
        <v>27</v>
      </c>
      <c r="B102" s="68">
        <f>IFERROR(AVERAGE(B99:K99),"-")</f>
        <v>0.0154698075</v>
      </c>
      <c r="C102" s="71"/>
      <c r="D102" s="71"/>
      <c r="E102" s="71"/>
      <c r="F102" s="1"/>
      <c r="G102" s="1"/>
      <c r="H102" s="1"/>
      <c r="I102" s="1"/>
      <c r="J102" s="1"/>
      <c r="K102" s="1"/>
      <c r="L102" s="1"/>
      <c r="M102" s="1"/>
      <c r="N102" s="1"/>
    </row>
    <row r="103" ht="15.75" customHeight="1">
      <c r="A103" s="70" t="s">
        <v>28</v>
      </c>
      <c r="B103" s="68">
        <f>IFERROR(MAX(B99:K99),"-")</f>
        <v>0.0154698075</v>
      </c>
      <c r="C103" s="71"/>
      <c r="D103" s="71"/>
      <c r="E103" s="71"/>
      <c r="F103" s="1"/>
      <c r="G103" s="1"/>
      <c r="H103" s="1"/>
      <c r="I103" s="1"/>
      <c r="J103" s="1"/>
      <c r="K103" s="1"/>
      <c r="L103" s="1"/>
      <c r="M103" s="1"/>
      <c r="N103" s="1"/>
    </row>
    <row r="104" ht="15.75" customHeight="1">
      <c r="A104" s="127"/>
      <c r="B104" s="1"/>
      <c r="C104" s="1"/>
      <c r="D104" s="1"/>
      <c r="E104" s="1"/>
      <c r="F104" s="1"/>
      <c r="G104" s="1"/>
      <c r="H104" s="1"/>
      <c r="I104" s="1"/>
      <c r="J104" s="1"/>
      <c r="K104" s="1"/>
      <c r="L104" s="1"/>
      <c r="M104" s="1"/>
      <c r="N104" s="1"/>
    </row>
    <row r="105" ht="15.75" customHeight="1">
      <c r="A105" s="66" t="s">
        <v>1140</v>
      </c>
      <c r="B105" s="6" t="s">
        <v>2</v>
      </c>
      <c r="C105" s="6" t="s">
        <v>3</v>
      </c>
      <c r="D105" s="6" t="s">
        <v>4</v>
      </c>
      <c r="E105" s="6" t="s">
        <v>5</v>
      </c>
      <c r="F105" s="6" t="s">
        <v>6</v>
      </c>
      <c r="G105" s="6" t="s">
        <v>7</v>
      </c>
      <c r="H105" s="6" t="s">
        <v>8</v>
      </c>
      <c r="I105" s="6" t="s">
        <v>9</v>
      </c>
      <c r="J105" s="6" t="s">
        <v>10</v>
      </c>
      <c r="K105" s="6" t="s">
        <v>11</v>
      </c>
      <c r="L105" s="7" t="s">
        <v>12</v>
      </c>
      <c r="M105" s="7" t="s">
        <v>13</v>
      </c>
      <c r="N105" s="7" t="s">
        <v>14</v>
      </c>
    </row>
    <row r="106" ht="15.75" customHeight="1">
      <c r="A106" s="63" t="s">
        <v>15</v>
      </c>
      <c r="B106" s="9" t="s">
        <v>1117</v>
      </c>
      <c r="C106" s="9"/>
      <c r="D106" s="9"/>
      <c r="E106" s="9"/>
      <c r="F106" s="9"/>
      <c r="G106" s="9"/>
      <c r="H106" s="9"/>
      <c r="I106" s="9"/>
      <c r="J106" s="10"/>
      <c r="K106" s="10"/>
      <c r="L106" s="11"/>
      <c r="M106" s="11"/>
      <c r="N106" s="11"/>
    </row>
    <row r="107" ht="15.75" customHeight="1">
      <c r="A107" s="63" t="s">
        <v>21</v>
      </c>
      <c r="B107" s="9" t="s">
        <v>1141</v>
      </c>
      <c r="C107" s="9"/>
      <c r="D107" s="9"/>
      <c r="E107" s="9"/>
      <c r="F107" s="9"/>
      <c r="G107" s="9"/>
      <c r="H107" s="9"/>
      <c r="I107" s="9"/>
      <c r="J107" s="10"/>
      <c r="K107" s="10"/>
      <c r="L107" s="11"/>
      <c r="M107" s="11"/>
      <c r="N107" s="11"/>
    </row>
    <row r="108" ht="15.75" customHeight="1">
      <c r="A108" s="63" t="s">
        <v>1120</v>
      </c>
      <c r="B108" s="14">
        <v>4.2931876</v>
      </c>
      <c r="C108" s="15"/>
      <c r="D108" s="15"/>
      <c r="E108" s="15"/>
      <c r="F108" s="15"/>
      <c r="G108" s="15"/>
      <c r="H108" s="15"/>
      <c r="I108" s="15"/>
      <c r="J108" s="16"/>
      <c r="K108" s="16"/>
      <c r="L108" s="11"/>
      <c r="M108" s="11"/>
      <c r="N108" s="11"/>
    </row>
    <row r="109" ht="15.75" customHeight="1">
      <c r="A109" s="63" t="s">
        <v>1121</v>
      </c>
      <c r="B109" s="8">
        <v>450.0</v>
      </c>
      <c r="C109" s="9"/>
      <c r="D109" s="9"/>
      <c r="E109" s="9"/>
      <c r="F109" s="9"/>
      <c r="G109" s="9"/>
      <c r="H109" s="9"/>
      <c r="I109" s="9"/>
      <c r="J109" s="10"/>
      <c r="K109" s="10"/>
      <c r="L109" s="11"/>
      <c r="M109" s="11"/>
      <c r="N109" s="11"/>
    </row>
    <row r="110" ht="15.75" customHeight="1">
      <c r="A110" s="66" t="s">
        <v>1140</v>
      </c>
      <c r="B110" s="131">
        <f>B108/B109</f>
        <v>0.009540416889</v>
      </c>
      <c r="C110" s="133"/>
      <c r="D110" s="133"/>
      <c r="E110" s="133"/>
      <c r="F110" s="133"/>
      <c r="G110" s="133"/>
      <c r="H110" s="133"/>
      <c r="I110" s="133"/>
      <c r="J110" s="16"/>
      <c r="K110" s="16"/>
      <c r="L110" s="68">
        <f>IFERROR(MEDIAN($B110:$K110),"-")</f>
        <v>0.009540416889</v>
      </c>
      <c r="M110" s="68">
        <f>IFERROR(L110*(1-50%),"-")</f>
        <v>0.004770208444</v>
      </c>
      <c r="N110" s="68">
        <f>IFERROR(L110*(1+50%),"-")</f>
        <v>0.01431062533</v>
      </c>
    </row>
    <row r="111" ht="15.75" customHeight="1">
      <c r="A111" s="63" t="s">
        <v>24</v>
      </c>
      <c r="B111" s="69">
        <f t="shared" ref="B111:E111" si="12">IFERROR(IF(B110&gt;$N110,"Não válido",IF(B110&lt;$M110,"Não válido",B110)),"-")</f>
        <v>0.009540416889</v>
      </c>
      <c r="C111" s="69" t="str">
        <f t="shared" si="12"/>
        <v>Não válido</v>
      </c>
      <c r="D111" s="69" t="str">
        <f t="shared" si="12"/>
        <v>Não válido</v>
      </c>
      <c r="E111" s="69" t="str">
        <f t="shared" si="12"/>
        <v>Não válido</v>
      </c>
      <c r="F111" s="10" t="str">
        <f t="shared" ref="F111:J111" si="13">IFERROR(IF(F110&gt;$N110,"Não válido",IF(F110&lt;$M110,"Não válido","Válido")),"-")</f>
        <v>Não válido</v>
      </c>
      <c r="G111" s="10" t="str">
        <f t="shared" si="13"/>
        <v>Não válido</v>
      </c>
      <c r="H111" s="10" t="str">
        <f t="shared" si="13"/>
        <v>Não válido</v>
      </c>
      <c r="I111" s="10" t="str">
        <f t="shared" si="13"/>
        <v>Não válido</v>
      </c>
      <c r="J111" s="10" t="str">
        <f t="shared" si="13"/>
        <v>Não válido</v>
      </c>
      <c r="K111" s="10"/>
      <c r="L111" s="1"/>
      <c r="M111" s="1"/>
      <c r="N111" s="1"/>
    </row>
    <row r="112" ht="15.75" customHeight="1">
      <c r="A112" s="70" t="s">
        <v>25</v>
      </c>
      <c r="B112" s="68">
        <f>IFERROR(MIN(B111:K111),"-")</f>
        <v>0.009540416889</v>
      </c>
      <c r="C112" s="71"/>
      <c r="D112" s="71"/>
      <c r="E112" s="71"/>
      <c r="F112" s="1"/>
      <c r="G112" s="1"/>
      <c r="H112" s="1"/>
      <c r="I112" s="1"/>
      <c r="J112" s="1"/>
      <c r="K112" s="1"/>
      <c r="L112" s="1"/>
      <c r="M112" s="1"/>
      <c r="N112" s="1"/>
    </row>
    <row r="113" ht="15.75" customHeight="1">
      <c r="A113" s="70" t="s">
        <v>26</v>
      </c>
      <c r="B113" s="68">
        <f>IFERROR(MEDIAN(B111:K111),"-")</f>
        <v>0.009540416889</v>
      </c>
      <c r="C113" s="71"/>
      <c r="D113" s="71"/>
      <c r="E113" s="71"/>
      <c r="F113" s="1"/>
      <c r="G113" s="1"/>
      <c r="H113" s="1"/>
      <c r="I113" s="1"/>
      <c r="J113" s="1"/>
      <c r="K113" s="1"/>
      <c r="L113" s="1"/>
      <c r="M113" s="1"/>
      <c r="N113" s="1"/>
    </row>
    <row r="114" ht="15.75" customHeight="1">
      <c r="A114" s="70" t="s">
        <v>27</v>
      </c>
      <c r="B114" s="68">
        <f>IFERROR(AVERAGE(B111:K111),"-")</f>
        <v>0.009540416889</v>
      </c>
      <c r="C114" s="71"/>
      <c r="D114" s="71"/>
      <c r="E114" s="71"/>
      <c r="F114" s="1"/>
      <c r="G114" s="1"/>
      <c r="H114" s="1"/>
      <c r="I114" s="1"/>
      <c r="J114" s="1"/>
      <c r="K114" s="1"/>
      <c r="L114" s="1"/>
      <c r="M114" s="1"/>
      <c r="N114" s="1"/>
    </row>
    <row r="115" ht="15.75" customHeight="1">
      <c r="A115" s="70" t="s">
        <v>28</v>
      </c>
      <c r="B115" s="68">
        <f>IFERROR(MAX(B111:K111),"-")</f>
        <v>0.009540416889</v>
      </c>
      <c r="C115" s="71"/>
      <c r="D115" s="71"/>
      <c r="E115" s="71"/>
      <c r="F115" s="1"/>
      <c r="G115" s="1"/>
      <c r="H115" s="1"/>
      <c r="I115" s="1"/>
      <c r="J115" s="1"/>
      <c r="K115" s="1"/>
      <c r="L115" s="1"/>
      <c r="M115" s="1"/>
      <c r="N115" s="1"/>
    </row>
    <row r="116" ht="15.75" customHeight="1">
      <c r="A116" s="127"/>
      <c r="B116" s="1"/>
      <c r="C116" s="1"/>
      <c r="D116" s="1"/>
      <c r="E116" s="1"/>
      <c r="F116" s="1"/>
      <c r="G116" s="1"/>
      <c r="H116" s="1"/>
      <c r="I116" s="1"/>
      <c r="J116" s="1"/>
      <c r="K116" s="1"/>
      <c r="L116" s="1"/>
      <c r="M116" s="1"/>
      <c r="N116" s="1"/>
    </row>
    <row r="117">
      <c r="A117" s="66" t="s">
        <v>1142</v>
      </c>
      <c r="B117" s="6" t="s">
        <v>2</v>
      </c>
      <c r="C117" s="6" t="s">
        <v>3</v>
      </c>
      <c r="D117" s="6" t="s">
        <v>4</v>
      </c>
      <c r="E117" s="6" t="s">
        <v>5</v>
      </c>
      <c r="F117" s="6" t="s">
        <v>6</v>
      </c>
      <c r="G117" s="6" t="s">
        <v>7</v>
      </c>
      <c r="H117" s="6" t="s">
        <v>8</v>
      </c>
      <c r="I117" s="6" t="s">
        <v>9</v>
      </c>
      <c r="J117" s="6" t="s">
        <v>10</v>
      </c>
      <c r="K117" s="6" t="s">
        <v>11</v>
      </c>
      <c r="L117" s="7" t="s">
        <v>12</v>
      </c>
      <c r="M117" s="7" t="s">
        <v>13</v>
      </c>
      <c r="N117" s="7" t="s">
        <v>14</v>
      </c>
    </row>
    <row r="118">
      <c r="A118" s="63" t="s">
        <v>15</v>
      </c>
      <c r="B118" s="9" t="s">
        <v>1117</v>
      </c>
      <c r="C118" s="9"/>
      <c r="D118" s="9"/>
      <c r="E118" s="9"/>
      <c r="F118" s="9"/>
      <c r="G118" s="10"/>
      <c r="H118" s="10"/>
      <c r="I118" s="10"/>
      <c r="J118" s="10"/>
      <c r="K118" s="10"/>
      <c r="L118" s="11"/>
      <c r="M118" s="11"/>
      <c r="N118" s="11"/>
    </row>
    <row r="119">
      <c r="A119" s="63" t="s">
        <v>21</v>
      </c>
      <c r="B119" s="9" t="s">
        <v>1143</v>
      </c>
      <c r="C119" s="9"/>
      <c r="D119" s="9"/>
      <c r="E119" s="9"/>
      <c r="F119" s="9"/>
      <c r="G119" s="10"/>
      <c r="H119" s="10"/>
      <c r="I119" s="10"/>
      <c r="J119" s="10"/>
      <c r="K119" s="10"/>
      <c r="L119" s="11"/>
      <c r="M119" s="11"/>
      <c r="N119" s="11"/>
    </row>
    <row r="120" ht="15.75" customHeight="1">
      <c r="A120" s="63" t="s">
        <v>1120</v>
      </c>
      <c r="B120" s="14">
        <v>3.4781884</v>
      </c>
      <c r="C120" s="15"/>
      <c r="D120" s="15"/>
      <c r="E120" s="15"/>
      <c r="F120" s="15"/>
      <c r="G120" s="16"/>
      <c r="H120" s="16"/>
      <c r="I120" s="16"/>
      <c r="J120" s="16"/>
      <c r="K120" s="16"/>
      <c r="L120" s="11"/>
      <c r="M120" s="11"/>
      <c r="N120" s="11"/>
    </row>
    <row r="121" ht="15.75" customHeight="1">
      <c r="A121" s="63" t="s">
        <v>1121</v>
      </c>
      <c r="B121" s="8">
        <v>170.0</v>
      </c>
      <c r="C121" s="9"/>
      <c r="D121" s="9"/>
      <c r="E121" s="9"/>
      <c r="F121" s="9"/>
      <c r="G121" s="10"/>
      <c r="H121" s="10"/>
      <c r="I121" s="10"/>
      <c r="J121" s="10"/>
      <c r="K121" s="10"/>
      <c r="L121" s="11"/>
      <c r="M121" s="11"/>
      <c r="N121" s="11"/>
    </row>
    <row r="122" ht="15.75" customHeight="1">
      <c r="A122" s="66" t="s">
        <v>1142</v>
      </c>
      <c r="B122" s="131">
        <f>B120/B121</f>
        <v>0.02045993176</v>
      </c>
      <c r="C122" s="135"/>
      <c r="D122" s="135"/>
      <c r="E122" s="135"/>
      <c r="F122" s="135"/>
      <c r="G122" s="135"/>
      <c r="H122" s="135"/>
      <c r="I122" s="135"/>
      <c r="J122" s="135"/>
      <c r="K122" s="135"/>
      <c r="L122" s="68">
        <f>IFERROR(MEDIAN($B122:$K122),"-")</f>
        <v>0.02045993176</v>
      </c>
      <c r="M122" s="68">
        <f>IFERROR(L122*(1-50%),"-")</f>
        <v>0.01022996588</v>
      </c>
      <c r="N122" s="68">
        <f>IFERROR(L122*(1+50%),"-")</f>
        <v>0.03068989765</v>
      </c>
    </row>
    <row r="123" ht="15.75" customHeight="1">
      <c r="A123" s="63" t="s">
        <v>24</v>
      </c>
      <c r="B123" s="69">
        <f t="shared" ref="B123:K123" si="14">IFERROR(IF(B122&gt;$N122,"Não válido",IF(B122&lt;$M122,"Não válido",B122)),"-")</f>
        <v>0.02045993176</v>
      </c>
      <c r="C123" s="69" t="str">
        <f t="shared" si="14"/>
        <v>Não válido</v>
      </c>
      <c r="D123" s="69" t="str">
        <f t="shared" si="14"/>
        <v>Não válido</v>
      </c>
      <c r="E123" s="69" t="str">
        <f t="shared" si="14"/>
        <v>Não válido</v>
      </c>
      <c r="F123" s="69" t="str">
        <f t="shared" si="14"/>
        <v>Não válido</v>
      </c>
      <c r="G123" s="69" t="str">
        <f t="shared" si="14"/>
        <v>Não válido</v>
      </c>
      <c r="H123" s="69" t="str">
        <f t="shared" si="14"/>
        <v>Não válido</v>
      </c>
      <c r="I123" s="69" t="str">
        <f t="shared" si="14"/>
        <v>Não válido</v>
      </c>
      <c r="J123" s="69" t="str">
        <f t="shared" si="14"/>
        <v>Não válido</v>
      </c>
      <c r="K123" s="69" t="str">
        <f t="shared" si="14"/>
        <v>Não válido</v>
      </c>
      <c r="L123" s="1"/>
      <c r="M123" s="1"/>
      <c r="N123" s="1"/>
    </row>
    <row r="124" ht="15.75" customHeight="1">
      <c r="A124" s="70" t="s">
        <v>25</v>
      </c>
      <c r="B124" s="68">
        <f>IFERROR(MIN(B123:K123),"-")</f>
        <v>0.02045993176</v>
      </c>
      <c r="C124" s="71"/>
      <c r="D124" s="71"/>
      <c r="E124" s="71"/>
      <c r="F124" s="1"/>
      <c r="G124" s="1"/>
      <c r="H124" s="1"/>
      <c r="I124" s="1"/>
      <c r="J124" s="1"/>
      <c r="K124" s="1"/>
      <c r="L124" s="1"/>
      <c r="M124" s="1"/>
      <c r="N124" s="1"/>
    </row>
    <row r="125" ht="15.75" customHeight="1">
      <c r="A125" s="70" t="s">
        <v>26</v>
      </c>
      <c r="B125" s="68">
        <f>IFERROR(MEDIAN(B123:K123),"-")</f>
        <v>0.02045993176</v>
      </c>
      <c r="C125" s="71"/>
      <c r="D125" s="71"/>
      <c r="E125" s="71"/>
      <c r="F125" s="1"/>
      <c r="G125" s="1"/>
      <c r="H125" s="1"/>
      <c r="I125" s="1"/>
      <c r="J125" s="1"/>
      <c r="K125" s="1"/>
      <c r="L125" s="1"/>
      <c r="M125" s="1"/>
      <c r="N125" s="1"/>
    </row>
    <row r="126" ht="15.75" customHeight="1">
      <c r="A126" s="70" t="s">
        <v>27</v>
      </c>
      <c r="B126" s="68">
        <f>IFERROR(AVERAGE(B123:K123),"-")</f>
        <v>0.02045993176</v>
      </c>
      <c r="C126" s="71"/>
      <c r="D126" s="71"/>
      <c r="E126" s="71"/>
      <c r="F126" s="1"/>
      <c r="G126" s="1"/>
      <c r="H126" s="1"/>
      <c r="I126" s="1"/>
      <c r="J126" s="1"/>
      <c r="K126" s="1"/>
      <c r="L126" s="1"/>
      <c r="M126" s="1"/>
      <c r="N126" s="1"/>
    </row>
    <row r="127" ht="15.75" customHeight="1">
      <c r="A127" s="70" t="s">
        <v>28</v>
      </c>
      <c r="B127" s="68">
        <f>IFERROR(MAX(B123:K123),"-")</f>
        <v>0.02045993176</v>
      </c>
      <c r="C127" s="71"/>
      <c r="D127" s="71"/>
      <c r="E127" s="71"/>
      <c r="F127" s="1"/>
      <c r="G127" s="1"/>
      <c r="H127" s="1"/>
      <c r="I127" s="1"/>
      <c r="J127" s="1"/>
      <c r="K127" s="1"/>
      <c r="L127" s="1"/>
      <c r="M127" s="1"/>
      <c r="N127" s="1"/>
    </row>
    <row r="128" ht="15.75" customHeight="1">
      <c r="A128" s="127"/>
      <c r="B128" s="1"/>
      <c r="C128" s="1"/>
      <c r="D128" s="1"/>
      <c r="E128" s="1"/>
      <c r="F128" s="1"/>
      <c r="G128" s="1"/>
      <c r="H128" s="1"/>
      <c r="I128" s="1"/>
      <c r="J128" s="1"/>
      <c r="K128" s="1"/>
      <c r="L128" s="1"/>
      <c r="M128" s="1"/>
      <c r="N128" s="1"/>
    </row>
    <row r="129" ht="15.75" customHeight="1">
      <c r="A129" s="66" t="s">
        <v>1144</v>
      </c>
      <c r="B129" s="6" t="s">
        <v>2</v>
      </c>
      <c r="C129" s="6" t="s">
        <v>3</v>
      </c>
      <c r="D129" s="6" t="s">
        <v>4</v>
      </c>
      <c r="E129" s="6" t="s">
        <v>5</v>
      </c>
      <c r="F129" s="6" t="s">
        <v>6</v>
      </c>
      <c r="G129" s="6" t="s">
        <v>7</v>
      </c>
      <c r="H129" s="6" t="s">
        <v>8</v>
      </c>
      <c r="I129" s="6" t="s">
        <v>9</v>
      </c>
      <c r="J129" s="6" t="s">
        <v>10</v>
      </c>
      <c r="K129" s="6" t="s">
        <v>11</v>
      </c>
      <c r="L129" s="7" t="s">
        <v>12</v>
      </c>
      <c r="M129" s="7" t="s">
        <v>13</v>
      </c>
      <c r="N129" s="7" t="s">
        <v>14</v>
      </c>
    </row>
    <row r="130" ht="15.75" customHeight="1">
      <c r="A130" s="63" t="s">
        <v>15</v>
      </c>
      <c r="B130" s="9" t="s">
        <v>1117</v>
      </c>
      <c r="C130" s="9"/>
      <c r="D130" s="9"/>
      <c r="E130" s="9"/>
      <c r="F130" s="9"/>
      <c r="G130" s="10"/>
      <c r="H130" s="10"/>
      <c r="I130" s="10"/>
      <c r="J130" s="10"/>
      <c r="K130" s="10"/>
      <c r="L130" s="11"/>
      <c r="M130" s="11"/>
      <c r="N130" s="11"/>
    </row>
    <row r="131">
      <c r="A131" s="63" t="s">
        <v>21</v>
      </c>
      <c r="B131" s="9" t="s">
        <v>1145</v>
      </c>
      <c r="C131" s="9"/>
      <c r="D131" s="9"/>
      <c r="E131" s="9"/>
      <c r="F131" s="9"/>
      <c r="G131" s="10"/>
      <c r="H131" s="10"/>
      <c r="I131" s="10"/>
      <c r="J131" s="10"/>
      <c r="K131" s="10"/>
      <c r="L131" s="11"/>
      <c r="M131" s="11"/>
      <c r="N131" s="11"/>
    </row>
    <row r="132" ht="15.75" customHeight="1">
      <c r="A132" s="63" t="s">
        <v>1120</v>
      </c>
      <c r="B132" s="14">
        <v>16.532982</v>
      </c>
      <c r="C132" s="16"/>
      <c r="D132" s="15"/>
      <c r="E132" s="15"/>
      <c r="F132" s="15"/>
      <c r="G132" s="16"/>
      <c r="H132" s="16"/>
      <c r="I132" s="16"/>
      <c r="J132" s="16"/>
      <c r="K132" s="16"/>
      <c r="L132" s="11"/>
      <c r="M132" s="11"/>
      <c r="N132" s="11"/>
    </row>
    <row r="133" ht="15.75" customHeight="1">
      <c r="A133" s="63" t="s">
        <v>1121</v>
      </c>
      <c r="B133" s="8">
        <v>2040.0</v>
      </c>
      <c r="C133" s="10"/>
      <c r="D133" s="10"/>
      <c r="E133" s="10"/>
      <c r="F133" s="10"/>
      <c r="G133" s="10"/>
      <c r="H133" s="10"/>
      <c r="I133" s="10"/>
      <c r="J133" s="10"/>
      <c r="K133" s="10"/>
      <c r="L133" s="11"/>
      <c r="M133" s="11"/>
      <c r="N133" s="11"/>
    </row>
    <row r="134" ht="15.75" customHeight="1">
      <c r="A134" s="66" t="s">
        <v>1144</v>
      </c>
      <c r="B134" s="131">
        <f>B132/B133</f>
        <v>0.008104402941</v>
      </c>
      <c r="C134" s="10"/>
      <c r="D134" s="10"/>
      <c r="E134" s="10"/>
      <c r="F134" s="10"/>
      <c r="G134" s="135"/>
      <c r="H134" s="135"/>
      <c r="I134" s="135"/>
      <c r="J134" s="135"/>
      <c r="K134" s="135"/>
      <c r="L134" s="68">
        <f>IFERROR(MEDIAN($B134:$K134),"-")</f>
        <v>0.008104402941</v>
      </c>
      <c r="M134" s="68">
        <f>IFERROR(L134*(1-50%),"-")</f>
        <v>0.004052201471</v>
      </c>
      <c r="N134" s="68">
        <f>IFERROR(L134*(1+50%),"-")</f>
        <v>0.01215660441</v>
      </c>
    </row>
    <row r="135" ht="15.75" customHeight="1">
      <c r="A135" s="63" t="s">
        <v>24</v>
      </c>
      <c r="B135" s="69">
        <f t="shared" ref="B135:K135" si="15">IFERROR(IF(B134&gt;$N134,"Não válido",IF(B134&lt;$M134,"Não válido",B134)),"-")</f>
        <v>0.008104402941</v>
      </c>
      <c r="C135" s="69" t="str">
        <f t="shared" si="15"/>
        <v>Não válido</v>
      </c>
      <c r="D135" s="69" t="str">
        <f t="shared" si="15"/>
        <v>Não válido</v>
      </c>
      <c r="E135" s="69" t="str">
        <f t="shared" si="15"/>
        <v>Não válido</v>
      </c>
      <c r="F135" s="69" t="str">
        <f t="shared" si="15"/>
        <v>Não válido</v>
      </c>
      <c r="G135" s="69" t="str">
        <f t="shared" si="15"/>
        <v>Não válido</v>
      </c>
      <c r="H135" s="69" t="str">
        <f t="shared" si="15"/>
        <v>Não válido</v>
      </c>
      <c r="I135" s="69" t="str">
        <f t="shared" si="15"/>
        <v>Não válido</v>
      </c>
      <c r="J135" s="69" t="str">
        <f t="shared" si="15"/>
        <v>Não válido</v>
      </c>
      <c r="K135" s="69" t="str">
        <f t="shared" si="15"/>
        <v>Não válido</v>
      </c>
      <c r="L135" s="1"/>
      <c r="M135" s="1"/>
      <c r="N135" s="1"/>
    </row>
    <row r="136" ht="15.75" customHeight="1">
      <c r="A136" s="70" t="s">
        <v>25</v>
      </c>
      <c r="B136" s="68">
        <f>IFERROR(MIN(B135:K135),"-")</f>
        <v>0.008104402941</v>
      </c>
      <c r="C136" s="71"/>
      <c r="D136" s="71"/>
      <c r="E136" s="71"/>
      <c r="F136" s="1"/>
      <c r="G136" s="1"/>
      <c r="H136" s="1"/>
      <c r="I136" s="1"/>
      <c r="J136" s="1"/>
      <c r="K136" s="1"/>
      <c r="L136" s="1"/>
      <c r="M136" s="1"/>
      <c r="N136" s="1"/>
    </row>
    <row r="137" ht="15.75" customHeight="1">
      <c r="A137" s="70" t="s">
        <v>26</v>
      </c>
      <c r="B137" s="68">
        <f>IFERROR(MEDIAN(B135:K135),"-")</f>
        <v>0.008104402941</v>
      </c>
      <c r="C137" s="71"/>
      <c r="D137" s="71"/>
      <c r="E137" s="71"/>
      <c r="F137" s="1"/>
      <c r="G137" s="1"/>
      <c r="H137" s="1"/>
      <c r="I137" s="1"/>
      <c r="J137" s="1"/>
      <c r="K137" s="1"/>
      <c r="L137" s="1"/>
      <c r="M137" s="1"/>
      <c r="N137" s="1"/>
    </row>
    <row r="138" ht="15.75" customHeight="1">
      <c r="A138" s="70" t="s">
        <v>27</v>
      </c>
      <c r="B138" s="68">
        <f>IFERROR(AVERAGE(B135:K135),"-")</f>
        <v>0.008104402941</v>
      </c>
      <c r="C138" s="71"/>
      <c r="D138" s="71"/>
      <c r="E138" s="71"/>
      <c r="F138" s="1"/>
      <c r="G138" s="1"/>
      <c r="H138" s="1"/>
      <c r="I138" s="1"/>
      <c r="J138" s="1"/>
      <c r="K138" s="1"/>
      <c r="L138" s="1"/>
      <c r="M138" s="1"/>
      <c r="N138" s="1"/>
    </row>
    <row r="139" ht="15.75" customHeight="1">
      <c r="A139" s="70" t="s">
        <v>28</v>
      </c>
      <c r="B139" s="68">
        <f>IFERROR(MAX(B135:K135),"-")</f>
        <v>0.008104402941</v>
      </c>
      <c r="C139" s="71"/>
      <c r="D139" s="71"/>
      <c r="E139" s="71"/>
      <c r="F139" s="1"/>
      <c r="G139" s="1"/>
      <c r="H139" s="1"/>
      <c r="I139" s="1"/>
      <c r="J139" s="1"/>
      <c r="K139" s="1"/>
      <c r="L139" s="1"/>
      <c r="M139" s="1"/>
      <c r="N139" s="1"/>
    </row>
    <row r="140" ht="15.75" customHeight="1">
      <c r="A140" s="127"/>
      <c r="B140" s="1"/>
      <c r="C140" s="1"/>
      <c r="D140" s="1"/>
      <c r="E140" s="1"/>
      <c r="F140" s="1"/>
      <c r="G140" s="1"/>
      <c r="H140" s="1"/>
      <c r="I140" s="1"/>
      <c r="J140" s="1"/>
      <c r="K140" s="1"/>
      <c r="L140" s="1"/>
      <c r="M140" s="1"/>
      <c r="N140" s="1"/>
    </row>
    <row r="141" ht="15.75" customHeight="1">
      <c r="A141" s="66" t="s">
        <v>1146</v>
      </c>
      <c r="B141" s="6" t="s">
        <v>2</v>
      </c>
      <c r="C141" s="6" t="s">
        <v>3</v>
      </c>
      <c r="D141" s="6" t="s">
        <v>4</v>
      </c>
      <c r="E141" s="6" t="s">
        <v>5</v>
      </c>
      <c r="F141" s="6" t="s">
        <v>6</v>
      </c>
      <c r="G141" s="6" t="s">
        <v>7</v>
      </c>
      <c r="H141" s="6" t="s">
        <v>8</v>
      </c>
      <c r="I141" s="6" t="s">
        <v>9</v>
      </c>
      <c r="J141" s="6" t="s">
        <v>10</v>
      </c>
      <c r="K141" s="6" t="s">
        <v>11</v>
      </c>
      <c r="L141" s="7" t="s">
        <v>12</v>
      </c>
      <c r="M141" s="7" t="s">
        <v>13</v>
      </c>
      <c r="N141" s="7" t="s">
        <v>14</v>
      </c>
    </row>
    <row r="142">
      <c r="A142" s="63" t="s">
        <v>15</v>
      </c>
      <c r="B142" s="9" t="s">
        <v>1117</v>
      </c>
      <c r="C142" s="9"/>
      <c r="D142" s="9"/>
      <c r="E142" s="9"/>
      <c r="F142" s="9"/>
      <c r="G142" s="10"/>
      <c r="H142" s="10"/>
      <c r="I142" s="10"/>
      <c r="J142" s="10"/>
      <c r="K142" s="10"/>
      <c r="L142" s="11"/>
      <c r="M142" s="11"/>
      <c r="N142" s="11"/>
    </row>
    <row r="143">
      <c r="A143" s="63" t="s">
        <v>21</v>
      </c>
      <c r="B143" s="9" t="s">
        <v>1147</v>
      </c>
      <c r="C143" s="9"/>
      <c r="D143" s="9"/>
      <c r="E143" s="9"/>
      <c r="F143" s="9"/>
      <c r="G143" s="10"/>
      <c r="H143" s="10"/>
      <c r="I143" s="10"/>
      <c r="J143" s="10"/>
      <c r="K143" s="10"/>
      <c r="L143" s="11"/>
      <c r="M143" s="11"/>
      <c r="N143" s="11"/>
    </row>
    <row r="144" ht="15.75" customHeight="1">
      <c r="A144" s="63" t="s">
        <v>1120</v>
      </c>
      <c r="B144" s="14">
        <v>2.4554217</v>
      </c>
      <c r="C144" s="15"/>
      <c r="D144" s="15"/>
      <c r="E144" s="15"/>
      <c r="F144" s="15"/>
      <c r="G144" s="16"/>
      <c r="H144" s="16"/>
      <c r="I144" s="16"/>
      <c r="J144" s="16"/>
      <c r="K144" s="16"/>
      <c r="L144" s="11"/>
      <c r="M144" s="11"/>
      <c r="N144" s="11"/>
    </row>
    <row r="145" ht="15.75" customHeight="1">
      <c r="A145" s="63" t="s">
        <v>1121</v>
      </c>
      <c r="B145" s="8">
        <v>170.0</v>
      </c>
      <c r="C145" s="9"/>
      <c r="D145" s="9"/>
      <c r="E145" s="9"/>
      <c r="F145" s="9"/>
      <c r="G145" s="10"/>
      <c r="H145" s="10"/>
      <c r="I145" s="10"/>
      <c r="J145" s="10"/>
      <c r="K145" s="10"/>
      <c r="L145" s="11"/>
      <c r="M145" s="11"/>
      <c r="N145" s="11"/>
    </row>
    <row r="146" ht="15.75" customHeight="1">
      <c r="A146" s="66" t="s">
        <v>1146</v>
      </c>
      <c r="B146" s="131">
        <f>B144/B145</f>
        <v>0.01444365706</v>
      </c>
      <c r="C146" s="9"/>
      <c r="D146" s="9"/>
      <c r="E146" s="9"/>
      <c r="F146" s="9"/>
      <c r="G146" s="135"/>
      <c r="H146" s="135"/>
      <c r="I146" s="135"/>
      <c r="J146" s="135"/>
      <c r="K146" s="135"/>
      <c r="L146" s="68">
        <f>IFERROR(MEDIAN($B146:$K146),"-")</f>
        <v>0.01444365706</v>
      </c>
      <c r="M146" s="68">
        <f>IFERROR(L146*(1-50%),"-")</f>
        <v>0.007221828529</v>
      </c>
      <c r="N146" s="68">
        <f>IFERROR(L146*(1+50%),"-")</f>
        <v>0.02166548559</v>
      </c>
    </row>
    <row r="147" ht="15.75" customHeight="1">
      <c r="A147" s="63" t="s">
        <v>24</v>
      </c>
      <c r="B147" s="69">
        <f t="shared" ref="B147:K147" si="16">IFERROR(IF(B146&gt;$N146,"Não válido",IF(B146&lt;$M146,"Não válido",B146)),"-")</f>
        <v>0.01444365706</v>
      </c>
      <c r="C147" s="69" t="str">
        <f t="shared" si="16"/>
        <v>Não válido</v>
      </c>
      <c r="D147" s="69" t="str">
        <f t="shared" si="16"/>
        <v>Não válido</v>
      </c>
      <c r="E147" s="69" t="str">
        <f t="shared" si="16"/>
        <v>Não válido</v>
      </c>
      <c r="F147" s="69" t="str">
        <f t="shared" si="16"/>
        <v>Não válido</v>
      </c>
      <c r="G147" s="69" t="str">
        <f t="shared" si="16"/>
        <v>Não válido</v>
      </c>
      <c r="H147" s="69" t="str">
        <f t="shared" si="16"/>
        <v>Não válido</v>
      </c>
      <c r="I147" s="69" t="str">
        <f t="shared" si="16"/>
        <v>Não válido</v>
      </c>
      <c r="J147" s="69" t="str">
        <f t="shared" si="16"/>
        <v>Não válido</v>
      </c>
      <c r="K147" s="69" t="str">
        <f t="shared" si="16"/>
        <v>Não válido</v>
      </c>
      <c r="L147" s="1"/>
      <c r="M147" s="1"/>
      <c r="N147" s="1"/>
    </row>
    <row r="148" ht="15.75" customHeight="1">
      <c r="A148" s="70" t="s">
        <v>25</v>
      </c>
      <c r="B148" s="68">
        <f>IFERROR(MIN(B147:K147),"-")</f>
        <v>0.01444365706</v>
      </c>
      <c r="C148" s="71"/>
      <c r="D148" s="71"/>
      <c r="E148" s="71"/>
      <c r="F148" s="1"/>
      <c r="G148" s="1"/>
      <c r="H148" s="1"/>
      <c r="I148" s="1"/>
      <c r="J148" s="1"/>
      <c r="K148" s="1"/>
      <c r="L148" s="1"/>
      <c r="M148" s="1"/>
      <c r="N148" s="1"/>
    </row>
    <row r="149" ht="15.75" customHeight="1">
      <c r="A149" s="70" t="s">
        <v>26</v>
      </c>
      <c r="B149" s="68">
        <f>IFERROR(MEDIAN(B147:K147),"-")</f>
        <v>0.01444365706</v>
      </c>
      <c r="C149" s="71"/>
      <c r="D149" s="71"/>
      <c r="E149" s="71"/>
      <c r="F149" s="1"/>
      <c r="G149" s="1"/>
      <c r="H149" s="1"/>
      <c r="I149" s="1"/>
      <c r="J149" s="1"/>
      <c r="K149" s="1"/>
      <c r="L149" s="1"/>
      <c r="M149" s="1"/>
      <c r="N149" s="1"/>
    </row>
    <row r="150" ht="15.75" customHeight="1">
      <c r="A150" s="70" t="s">
        <v>27</v>
      </c>
      <c r="B150" s="68">
        <f>IFERROR(AVERAGE(B147:K147),"-")</f>
        <v>0.01444365706</v>
      </c>
      <c r="C150" s="71"/>
      <c r="D150" s="71"/>
      <c r="E150" s="71"/>
      <c r="F150" s="1"/>
      <c r="G150" s="1"/>
      <c r="H150" s="1"/>
      <c r="I150" s="1"/>
      <c r="J150" s="1"/>
      <c r="K150" s="1"/>
      <c r="L150" s="1"/>
      <c r="M150" s="1"/>
      <c r="N150" s="1"/>
    </row>
    <row r="151" ht="15.75" customHeight="1">
      <c r="A151" s="70" t="s">
        <v>28</v>
      </c>
      <c r="B151" s="68">
        <f>IFERROR(MAX(B147:K147),"-")</f>
        <v>0.01444365706</v>
      </c>
      <c r="C151" s="71"/>
      <c r="D151" s="71"/>
      <c r="E151" s="71"/>
      <c r="F151" s="1"/>
      <c r="G151" s="1"/>
      <c r="H151" s="1"/>
      <c r="I151" s="1"/>
      <c r="J151" s="1"/>
      <c r="K151" s="1"/>
      <c r="L151" s="1"/>
      <c r="M151" s="1"/>
      <c r="N151" s="1"/>
    </row>
    <row r="152" ht="15.75" customHeight="1">
      <c r="A152" s="127"/>
      <c r="B152" s="1"/>
      <c r="C152" s="1"/>
      <c r="D152" s="1"/>
      <c r="E152" s="1"/>
      <c r="F152" s="1"/>
      <c r="G152" s="1"/>
      <c r="H152" s="1"/>
      <c r="I152" s="1"/>
      <c r="J152" s="1"/>
      <c r="K152" s="1"/>
      <c r="L152" s="1"/>
      <c r="M152" s="1"/>
      <c r="N152" s="1"/>
    </row>
    <row r="153" ht="15.75" customHeight="1">
      <c r="A153" s="66" t="s">
        <v>1148</v>
      </c>
      <c r="B153" s="6" t="s">
        <v>2</v>
      </c>
      <c r="C153" s="6" t="s">
        <v>3</v>
      </c>
      <c r="D153" s="6" t="s">
        <v>4</v>
      </c>
      <c r="E153" s="6" t="s">
        <v>5</v>
      </c>
      <c r="F153" s="6" t="s">
        <v>6</v>
      </c>
      <c r="G153" s="6" t="s">
        <v>7</v>
      </c>
      <c r="H153" s="6" t="s">
        <v>8</v>
      </c>
      <c r="I153" s="6" t="s">
        <v>9</v>
      </c>
      <c r="J153" s="6" t="s">
        <v>10</v>
      </c>
      <c r="K153" s="6" t="s">
        <v>11</v>
      </c>
      <c r="L153" s="7" t="s">
        <v>12</v>
      </c>
      <c r="M153" s="7" t="s">
        <v>13</v>
      </c>
      <c r="N153" s="7" t="s">
        <v>14</v>
      </c>
    </row>
    <row r="154">
      <c r="A154" s="63" t="s">
        <v>15</v>
      </c>
      <c r="B154" s="9" t="s">
        <v>1117</v>
      </c>
      <c r="C154" s="9" t="s">
        <v>1118</v>
      </c>
      <c r="D154" s="9"/>
      <c r="E154" s="9"/>
      <c r="F154" s="9"/>
      <c r="G154" s="10"/>
      <c r="H154" s="10"/>
      <c r="I154" s="10"/>
      <c r="J154" s="10"/>
      <c r="K154" s="10"/>
      <c r="L154" s="11"/>
      <c r="M154" s="11"/>
      <c r="N154" s="11"/>
    </row>
    <row r="155">
      <c r="A155" s="63" t="s">
        <v>21</v>
      </c>
      <c r="B155" s="9" t="s">
        <v>1149</v>
      </c>
      <c r="C155" s="9" t="s">
        <v>1150</v>
      </c>
      <c r="D155" s="9"/>
      <c r="E155" s="9"/>
      <c r="F155" s="9"/>
      <c r="G155" s="10"/>
      <c r="H155" s="10"/>
      <c r="I155" s="10"/>
      <c r="J155" s="10"/>
      <c r="K155" s="10"/>
      <c r="L155" s="11"/>
      <c r="M155" s="11"/>
      <c r="N155" s="11"/>
    </row>
    <row r="156" ht="15.75" customHeight="1">
      <c r="A156" s="63" t="s">
        <v>1120</v>
      </c>
      <c r="B156" s="14">
        <v>6.3492433</v>
      </c>
      <c r="C156" s="14">
        <v>3.8414285714</v>
      </c>
      <c r="D156" s="15"/>
      <c r="E156" s="15"/>
      <c r="F156" s="15"/>
      <c r="G156" s="16"/>
      <c r="H156" s="16"/>
      <c r="I156" s="16"/>
      <c r="J156" s="16"/>
      <c r="K156" s="16"/>
      <c r="L156" s="11"/>
      <c r="M156" s="11"/>
      <c r="N156" s="11"/>
    </row>
    <row r="157" ht="15.75" customHeight="1">
      <c r="A157" s="63" t="s">
        <v>1121</v>
      </c>
      <c r="B157" s="8">
        <v>200.0</v>
      </c>
      <c r="C157" s="8">
        <v>200.0</v>
      </c>
      <c r="D157" s="9"/>
      <c r="E157" s="9"/>
      <c r="F157" s="9"/>
      <c r="G157" s="10"/>
      <c r="H157" s="10"/>
      <c r="I157" s="10"/>
      <c r="J157" s="10"/>
      <c r="K157" s="10"/>
      <c r="L157" s="11"/>
      <c r="M157" s="11"/>
      <c r="N157" s="11"/>
    </row>
    <row r="158" ht="15.75" customHeight="1">
      <c r="A158" s="66" t="s">
        <v>1148</v>
      </c>
      <c r="B158" s="131">
        <f t="shared" ref="B158:C158" si="17">B156/B157</f>
        <v>0.0317462165</v>
      </c>
      <c r="C158" s="131">
        <f t="shared" si="17"/>
        <v>0.01920714286</v>
      </c>
      <c r="D158" s="9"/>
      <c r="E158" s="9"/>
      <c r="F158" s="9"/>
      <c r="G158" s="135"/>
      <c r="H158" s="135"/>
      <c r="I158" s="135"/>
      <c r="J158" s="135"/>
      <c r="K158" s="135"/>
      <c r="L158" s="68">
        <f>IFERROR(MEDIAN($B158:$K158),"-")</f>
        <v>0.02547667968</v>
      </c>
      <c r="M158" s="68">
        <f>IFERROR(L158*(1-50%),"-")</f>
        <v>0.01273833984</v>
      </c>
      <c r="N158" s="68">
        <f>IFERROR(L158*(1+50%),"-")</f>
        <v>0.03821501952</v>
      </c>
    </row>
    <row r="159" ht="15.75" customHeight="1">
      <c r="A159" s="63" t="s">
        <v>24</v>
      </c>
      <c r="B159" s="69">
        <f t="shared" ref="B159:K159" si="18">IFERROR(IF(B158&gt;$N158,"Não válido",IF(B158&lt;$M158,"Não válido",B158)),"-")</f>
        <v>0.0317462165</v>
      </c>
      <c r="C159" s="69">
        <f t="shared" si="18"/>
        <v>0.01920714286</v>
      </c>
      <c r="D159" s="69" t="str">
        <f t="shared" si="18"/>
        <v>Não válido</v>
      </c>
      <c r="E159" s="69" t="str">
        <f t="shared" si="18"/>
        <v>Não válido</v>
      </c>
      <c r="F159" s="69" t="str">
        <f t="shared" si="18"/>
        <v>Não válido</v>
      </c>
      <c r="G159" s="69" t="str">
        <f t="shared" si="18"/>
        <v>Não válido</v>
      </c>
      <c r="H159" s="69" t="str">
        <f t="shared" si="18"/>
        <v>Não válido</v>
      </c>
      <c r="I159" s="69" t="str">
        <f t="shared" si="18"/>
        <v>Não válido</v>
      </c>
      <c r="J159" s="69" t="str">
        <f t="shared" si="18"/>
        <v>Não válido</v>
      </c>
      <c r="K159" s="69" t="str">
        <f t="shared" si="18"/>
        <v>Não válido</v>
      </c>
      <c r="L159" s="1"/>
      <c r="M159" s="1"/>
      <c r="N159" s="1"/>
    </row>
    <row r="160" ht="15.75" customHeight="1">
      <c r="A160" s="70" t="s">
        <v>25</v>
      </c>
      <c r="B160" s="68">
        <f>IFERROR(MIN(B159:K159),"-")</f>
        <v>0.01920714286</v>
      </c>
      <c r="C160" s="71"/>
      <c r="D160" s="71"/>
      <c r="E160" s="71"/>
      <c r="F160" s="1"/>
      <c r="G160" s="1"/>
      <c r="H160" s="1"/>
      <c r="I160" s="1"/>
      <c r="J160" s="1"/>
      <c r="K160" s="1"/>
      <c r="L160" s="1"/>
      <c r="M160" s="1"/>
      <c r="N160" s="1"/>
    </row>
    <row r="161" ht="15.75" customHeight="1">
      <c r="A161" s="70" t="s">
        <v>26</v>
      </c>
      <c r="B161" s="68">
        <f>IFERROR(MEDIAN(B159:K159),"-")</f>
        <v>0.02547667968</v>
      </c>
      <c r="C161" s="71"/>
      <c r="D161" s="71"/>
      <c r="E161" s="71"/>
      <c r="F161" s="1"/>
      <c r="G161" s="1"/>
      <c r="H161" s="1"/>
      <c r="I161" s="1"/>
      <c r="J161" s="1"/>
      <c r="K161" s="1"/>
      <c r="L161" s="1"/>
      <c r="M161" s="1"/>
      <c r="N161" s="1"/>
    </row>
    <row r="162" ht="15.75" customHeight="1">
      <c r="A162" s="70" t="s">
        <v>27</v>
      </c>
      <c r="B162" s="68">
        <f>IFERROR(AVERAGE(B159:K159),"-")</f>
        <v>0.02547667968</v>
      </c>
      <c r="C162" s="71"/>
      <c r="D162" s="71"/>
      <c r="E162" s="71"/>
      <c r="F162" s="1"/>
      <c r="G162" s="1"/>
      <c r="H162" s="1"/>
      <c r="I162" s="1"/>
      <c r="J162" s="1"/>
      <c r="K162" s="1"/>
      <c r="L162" s="1"/>
      <c r="M162" s="1"/>
      <c r="N162" s="1"/>
    </row>
    <row r="163" ht="15.75" customHeight="1">
      <c r="A163" s="70" t="s">
        <v>28</v>
      </c>
      <c r="B163" s="68">
        <f>IFERROR(MAX(B159:K159),"-")</f>
        <v>0.0317462165</v>
      </c>
      <c r="C163" s="71"/>
      <c r="D163" s="71"/>
      <c r="E163" s="71"/>
      <c r="F163" s="1"/>
      <c r="G163" s="1"/>
      <c r="H163" s="1"/>
      <c r="I163" s="1"/>
      <c r="J163" s="1"/>
      <c r="K163" s="1"/>
      <c r="L163" s="1"/>
      <c r="M163" s="1"/>
      <c r="N163" s="1"/>
    </row>
    <row r="164" ht="15.75" customHeight="1">
      <c r="A164" s="127"/>
      <c r="B164" s="1"/>
      <c r="C164" s="1"/>
      <c r="D164" s="1"/>
      <c r="E164" s="1"/>
      <c r="F164" s="1"/>
      <c r="G164" s="1"/>
      <c r="H164" s="1"/>
      <c r="I164" s="1"/>
      <c r="J164" s="1"/>
      <c r="K164" s="1"/>
      <c r="L164" s="1"/>
      <c r="M164" s="1"/>
      <c r="N164" s="1"/>
    </row>
    <row r="165" ht="15.75" customHeight="1">
      <c r="A165" s="66" t="s">
        <v>1151</v>
      </c>
      <c r="B165" s="6" t="s">
        <v>2</v>
      </c>
      <c r="C165" s="6" t="s">
        <v>3</v>
      </c>
      <c r="D165" s="6" t="s">
        <v>4</v>
      </c>
      <c r="E165" s="6" t="s">
        <v>5</v>
      </c>
      <c r="F165" s="6" t="s">
        <v>6</v>
      </c>
      <c r="G165" s="6" t="s">
        <v>7</v>
      </c>
      <c r="H165" s="6" t="s">
        <v>8</v>
      </c>
      <c r="I165" s="6" t="s">
        <v>9</v>
      </c>
      <c r="J165" s="6" t="s">
        <v>10</v>
      </c>
      <c r="K165" s="6" t="s">
        <v>11</v>
      </c>
      <c r="L165" s="7" t="s">
        <v>12</v>
      </c>
      <c r="M165" s="7" t="s">
        <v>13</v>
      </c>
      <c r="N165" s="7" t="s">
        <v>14</v>
      </c>
    </row>
    <row r="166" ht="15.75" customHeight="1">
      <c r="A166" s="63" t="s">
        <v>15</v>
      </c>
      <c r="B166" s="9" t="s">
        <v>1117</v>
      </c>
      <c r="C166" s="9"/>
      <c r="D166" s="9"/>
      <c r="E166" s="9"/>
      <c r="F166" s="9"/>
      <c r="G166" s="10"/>
      <c r="H166" s="10"/>
      <c r="I166" s="10"/>
      <c r="J166" s="10"/>
      <c r="K166" s="10"/>
      <c r="L166" s="11"/>
      <c r="M166" s="11"/>
      <c r="N166" s="11"/>
    </row>
    <row r="167">
      <c r="A167" s="63" t="s">
        <v>21</v>
      </c>
      <c r="B167" s="9" t="s">
        <v>1152</v>
      </c>
      <c r="C167" s="9"/>
      <c r="D167" s="9"/>
      <c r="E167" s="9"/>
      <c r="F167" s="9"/>
      <c r="G167" s="10"/>
      <c r="H167" s="10"/>
      <c r="I167" s="10"/>
      <c r="J167" s="10"/>
      <c r="K167" s="10"/>
      <c r="L167" s="11"/>
      <c r="M167" s="11"/>
      <c r="N167" s="11"/>
    </row>
    <row r="168" ht="15.75" customHeight="1">
      <c r="A168" s="63" t="s">
        <v>1120</v>
      </c>
      <c r="B168" s="14">
        <v>15.79</v>
      </c>
      <c r="C168" s="15"/>
      <c r="D168" s="15"/>
      <c r="E168" s="15"/>
      <c r="F168" s="15"/>
      <c r="G168" s="16"/>
      <c r="H168" s="16"/>
      <c r="I168" s="16"/>
      <c r="J168" s="16"/>
      <c r="K168" s="16"/>
      <c r="L168" s="11"/>
      <c r="M168" s="11"/>
      <c r="N168" s="11"/>
    </row>
    <row r="169" ht="15.75" customHeight="1">
      <c r="A169" s="63" t="s">
        <v>1121</v>
      </c>
      <c r="B169" s="8">
        <v>500.0</v>
      </c>
      <c r="C169" s="9"/>
      <c r="D169" s="9"/>
      <c r="E169" s="9"/>
      <c r="F169" s="9"/>
      <c r="G169" s="10"/>
      <c r="H169" s="10"/>
      <c r="I169" s="10"/>
      <c r="J169" s="10"/>
      <c r="K169" s="10"/>
      <c r="L169" s="11"/>
      <c r="M169" s="11"/>
      <c r="N169" s="11"/>
    </row>
    <row r="170" ht="15.75" customHeight="1">
      <c r="A170" s="66" t="s">
        <v>1151</v>
      </c>
      <c r="B170" s="131">
        <f>B168/B169</f>
        <v>0.03158</v>
      </c>
      <c r="C170" s="9"/>
      <c r="D170" s="9"/>
      <c r="E170" s="9"/>
      <c r="F170" s="9"/>
      <c r="G170" s="135"/>
      <c r="H170" s="135"/>
      <c r="I170" s="135"/>
      <c r="J170" s="135"/>
      <c r="K170" s="135"/>
      <c r="L170" s="68">
        <f>IFERROR(MEDIAN($B170:$K170),"-")</f>
        <v>0.03158</v>
      </c>
      <c r="M170" s="68">
        <f>IFERROR(L170*(1-50%),"-")</f>
        <v>0.01579</v>
      </c>
      <c r="N170" s="68">
        <f>IFERROR(L170*(1+50%),"-")</f>
        <v>0.04737</v>
      </c>
    </row>
    <row r="171" ht="15.75" customHeight="1">
      <c r="A171" s="63" t="s">
        <v>24</v>
      </c>
      <c r="B171" s="69">
        <f t="shared" ref="B171:K171" si="19">IFERROR(IF(B170&gt;$N170,"Não válido",IF(B170&lt;$M170,"Não válido",B170)),"-")</f>
        <v>0.03158</v>
      </c>
      <c r="C171" s="69" t="str">
        <f t="shared" si="19"/>
        <v>Não válido</v>
      </c>
      <c r="D171" s="69" t="str">
        <f t="shared" si="19"/>
        <v>Não válido</v>
      </c>
      <c r="E171" s="69" t="str">
        <f t="shared" si="19"/>
        <v>Não válido</v>
      </c>
      <c r="F171" s="69" t="str">
        <f t="shared" si="19"/>
        <v>Não válido</v>
      </c>
      <c r="G171" s="69" t="str">
        <f t="shared" si="19"/>
        <v>Não válido</v>
      </c>
      <c r="H171" s="69" t="str">
        <f t="shared" si="19"/>
        <v>Não válido</v>
      </c>
      <c r="I171" s="69" t="str">
        <f t="shared" si="19"/>
        <v>Não válido</v>
      </c>
      <c r="J171" s="69" t="str">
        <f t="shared" si="19"/>
        <v>Não válido</v>
      </c>
      <c r="K171" s="69" t="str">
        <f t="shared" si="19"/>
        <v>Não válido</v>
      </c>
      <c r="L171" s="1"/>
      <c r="M171" s="1"/>
      <c r="N171" s="1"/>
    </row>
    <row r="172" ht="15.75" customHeight="1">
      <c r="A172" s="70" t="s">
        <v>25</v>
      </c>
      <c r="B172" s="68">
        <f>IFERROR(MIN(B171:K171),"-")</f>
        <v>0.03158</v>
      </c>
      <c r="C172" s="71"/>
      <c r="D172" s="71"/>
      <c r="E172" s="71"/>
      <c r="F172" s="1"/>
      <c r="G172" s="1"/>
      <c r="H172" s="1"/>
      <c r="I172" s="1"/>
      <c r="J172" s="1"/>
      <c r="K172" s="1"/>
      <c r="L172" s="1"/>
      <c r="M172" s="1"/>
      <c r="N172" s="1"/>
    </row>
    <row r="173" ht="15.75" customHeight="1">
      <c r="A173" s="70" t="s">
        <v>26</v>
      </c>
      <c r="B173" s="68">
        <f>IFERROR(MEDIAN(B171:K171),"-")</f>
        <v>0.03158</v>
      </c>
      <c r="C173" s="71"/>
      <c r="D173" s="71"/>
      <c r="E173" s="71"/>
      <c r="F173" s="1"/>
      <c r="G173" s="1"/>
      <c r="H173" s="1"/>
      <c r="I173" s="1"/>
      <c r="J173" s="1"/>
      <c r="K173" s="1"/>
      <c r="L173" s="1"/>
      <c r="M173" s="1"/>
      <c r="N173" s="1"/>
    </row>
    <row r="174" ht="15.75" customHeight="1">
      <c r="A174" s="70" t="s">
        <v>27</v>
      </c>
      <c r="B174" s="68">
        <f>IFERROR(AVERAGE(B171:K171),"-")</f>
        <v>0.03158</v>
      </c>
      <c r="C174" s="71"/>
      <c r="D174" s="71"/>
      <c r="E174" s="71"/>
      <c r="F174" s="1"/>
      <c r="G174" s="1"/>
      <c r="H174" s="1"/>
      <c r="I174" s="1"/>
      <c r="J174" s="1"/>
      <c r="K174" s="1"/>
      <c r="L174" s="1"/>
      <c r="M174" s="1"/>
      <c r="N174" s="1"/>
    </row>
    <row r="175" ht="15.75" customHeight="1">
      <c r="A175" s="70" t="s">
        <v>28</v>
      </c>
      <c r="B175" s="68">
        <f>IFERROR(MAX(B171:K171),"-")</f>
        <v>0.03158</v>
      </c>
      <c r="C175" s="71"/>
      <c r="D175" s="71"/>
      <c r="E175" s="71"/>
      <c r="F175" s="1"/>
      <c r="G175" s="1"/>
      <c r="H175" s="1"/>
      <c r="I175" s="1"/>
      <c r="J175" s="1"/>
      <c r="K175" s="1"/>
      <c r="L175" s="1"/>
      <c r="M175" s="1"/>
      <c r="N175" s="1"/>
    </row>
    <row r="176" ht="15.75" customHeight="1">
      <c r="A176" s="127"/>
      <c r="B176" s="1"/>
      <c r="C176" s="1"/>
      <c r="D176" s="1"/>
      <c r="E176" s="1"/>
      <c r="F176" s="1"/>
      <c r="G176" s="1"/>
      <c r="H176" s="1"/>
      <c r="I176" s="1"/>
      <c r="J176" s="1"/>
      <c r="K176" s="1"/>
      <c r="L176" s="1"/>
      <c r="M176" s="1"/>
      <c r="N176" s="1"/>
    </row>
    <row r="177" ht="15.75" customHeight="1">
      <c r="A177" s="66" t="s">
        <v>1153</v>
      </c>
      <c r="B177" s="6" t="s">
        <v>2</v>
      </c>
      <c r="C177" s="6" t="s">
        <v>3</v>
      </c>
      <c r="D177" s="6" t="s">
        <v>4</v>
      </c>
      <c r="E177" s="6" t="s">
        <v>5</v>
      </c>
      <c r="F177" s="6" t="s">
        <v>6</v>
      </c>
      <c r="G177" s="6" t="s">
        <v>7</v>
      </c>
      <c r="H177" s="6" t="s">
        <v>8</v>
      </c>
      <c r="I177" s="6" t="s">
        <v>9</v>
      </c>
      <c r="J177" s="6" t="s">
        <v>10</v>
      </c>
      <c r="K177" s="6" t="s">
        <v>11</v>
      </c>
      <c r="L177" s="7" t="s">
        <v>12</v>
      </c>
      <c r="M177" s="7" t="s">
        <v>13</v>
      </c>
      <c r="N177" s="7" t="s">
        <v>14</v>
      </c>
    </row>
    <row r="178" ht="15.75" customHeight="1">
      <c r="A178" s="63" t="s">
        <v>15</v>
      </c>
      <c r="B178" s="9" t="s">
        <v>1117</v>
      </c>
      <c r="C178" s="9" t="s">
        <v>1118</v>
      </c>
      <c r="D178" s="9"/>
      <c r="E178" s="9"/>
      <c r="F178" s="9"/>
      <c r="G178" s="10"/>
      <c r="H178" s="10"/>
      <c r="I178" s="10"/>
      <c r="J178" s="10"/>
      <c r="K178" s="10"/>
      <c r="L178" s="11"/>
      <c r="M178" s="11"/>
      <c r="N178" s="11"/>
    </row>
    <row r="179" ht="15.75" customHeight="1">
      <c r="A179" s="63" t="s">
        <v>21</v>
      </c>
      <c r="B179" s="9" t="s">
        <v>1154</v>
      </c>
      <c r="C179" s="9" t="s">
        <v>1155</v>
      </c>
      <c r="D179" s="9"/>
      <c r="E179" s="9"/>
      <c r="F179" s="9"/>
      <c r="G179" s="10"/>
      <c r="H179" s="10"/>
      <c r="I179" s="10"/>
      <c r="J179" s="10"/>
      <c r="K179" s="10"/>
      <c r="L179" s="11"/>
      <c r="M179" s="11"/>
      <c r="N179" s="11"/>
    </row>
    <row r="180" ht="15.75" customHeight="1">
      <c r="A180" s="63" t="s">
        <v>1120</v>
      </c>
      <c r="B180" s="14">
        <v>4.2858065</v>
      </c>
      <c r="C180" s="14">
        <v>2.955</v>
      </c>
      <c r="D180" s="15"/>
      <c r="E180" s="15"/>
      <c r="F180" s="15"/>
      <c r="G180" s="16"/>
      <c r="H180" s="16"/>
      <c r="I180" s="16"/>
      <c r="J180" s="16"/>
      <c r="K180" s="16"/>
      <c r="L180" s="11"/>
      <c r="M180" s="11"/>
      <c r="N180" s="11"/>
    </row>
    <row r="181" ht="15.75" customHeight="1">
      <c r="A181" s="63" t="s">
        <v>1121</v>
      </c>
      <c r="B181" s="8">
        <v>500.0</v>
      </c>
      <c r="C181" s="8">
        <v>500.0</v>
      </c>
      <c r="D181" s="9"/>
      <c r="E181" s="9"/>
      <c r="F181" s="9"/>
      <c r="G181" s="10"/>
      <c r="H181" s="10"/>
      <c r="I181" s="10"/>
      <c r="J181" s="10"/>
      <c r="K181" s="10"/>
      <c r="L181" s="11"/>
      <c r="M181" s="11"/>
      <c r="N181" s="11"/>
    </row>
    <row r="182" ht="15.75" customHeight="1">
      <c r="A182" s="66" t="s">
        <v>1153</v>
      </c>
      <c r="B182" s="131">
        <f t="shared" ref="B182:C182" si="20">B180/B181</f>
        <v>0.008571613</v>
      </c>
      <c r="C182" s="131">
        <f t="shared" si="20"/>
        <v>0.00591</v>
      </c>
      <c r="D182" s="9"/>
      <c r="E182" s="9"/>
      <c r="F182" s="9"/>
      <c r="G182" s="135"/>
      <c r="H182" s="135"/>
      <c r="I182" s="135"/>
      <c r="J182" s="135"/>
      <c r="K182" s="135"/>
      <c r="L182" s="68">
        <f>IFERROR(MEDIAN($B182:$K182),"-")</f>
        <v>0.0072408065</v>
      </c>
      <c r="M182" s="68">
        <f>IFERROR(L182*(1-50%),"-")</f>
        <v>0.00362040325</v>
      </c>
      <c r="N182" s="68">
        <f>IFERROR(L182*(1+50%),"-")</f>
        <v>0.01086120975</v>
      </c>
    </row>
    <row r="183" ht="15.75" customHeight="1">
      <c r="A183" s="63" t="s">
        <v>24</v>
      </c>
      <c r="B183" s="69">
        <f t="shared" ref="B183:K183" si="21">IFERROR(IF(B182&gt;$N182,"Não válido",IF(B182&lt;$M182,"Não válido",B182)),"-")</f>
        <v>0.008571613</v>
      </c>
      <c r="C183" s="69">
        <f t="shared" si="21"/>
        <v>0.00591</v>
      </c>
      <c r="D183" s="69" t="str">
        <f t="shared" si="21"/>
        <v>Não válido</v>
      </c>
      <c r="E183" s="69" t="str">
        <f t="shared" si="21"/>
        <v>Não válido</v>
      </c>
      <c r="F183" s="69" t="str">
        <f t="shared" si="21"/>
        <v>Não válido</v>
      </c>
      <c r="G183" s="69" t="str">
        <f t="shared" si="21"/>
        <v>Não válido</v>
      </c>
      <c r="H183" s="69" t="str">
        <f t="shared" si="21"/>
        <v>Não válido</v>
      </c>
      <c r="I183" s="69" t="str">
        <f t="shared" si="21"/>
        <v>Não válido</v>
      </c>
      <c r="J183" s="69" t="str">
        <f t="shared" si="21"/>
        <v>Não válido</v>
      </c>
      <c r="K183" s="69" t="str">
        <f t="shared" si="21"/>
        <v>Não válido</v>
      </c>
      <c r="L183" s="1"/>
      <c r="M183" s="1"/>
      <c r="N183" s="1"/>
    </row>
    <row r="184" ht="15.75" customHeight="1">
      <c r="A184" s="70" t="s">
        <v>25</v>
      </c>
      <c r="B184" s="68">
        <f>IFERROR(MIN(B183:K183),"-")</f>
        <v>0.00591</v>
      </c>
      <c r="C184" s="71"/>
      <c r="D184" s="71"/>
      <c r="E184" s="71"/>
      <c r="F184" s="1"/>
      <c r="G184" s="1"/>
      <c r="H184" s="1"/>
      <c r="I184" s="1"/>
      <c r="J184" s="1"/>
      <c r="K184" s="1"/>
      <c r="L184" s="1"/>
      <c r="M184" s="1"/>
      <c r="N184" s="1"/>
    </row>
    <row r="185" ht="15.75" customHeight="1">
      <c r="A185" s="70" t="s">
        <v>26</v>
      </c>
      <c r="B185" s="68">
        <f>IFERROR(MEDIAN(B183:K183),"-")</f>
        <v>0.0072408065</v>
      </c>
      <c r="C185" s="71"/>
      <c r="D185" s="71"/>
      <c r="E185" s="71"/>
      <c r="F185" s="1"/>
      <c r="G185" s="1"/>
      <c r="H185" s="1"/>
      <c r="I185" s="1"/>
      <c r="J185" s="1"/>
      <c r="K185" s="1"/>
      <c r="L185" s="1"/>
      <c r="M185" s="1"/>
      <c r="N185" s="1"/>
    </row>
    <row r="186" ht="15.75" customHeight="1">
      <c r="A186" s="70" t="s">
        <v>27</v>
      </c>
      <c r="B186" s="68">
        <f>IFERROR(AVERAGE(B183:K183),"-")</f>
        <v>0.0072408065</v>
      </c>
      <c r="C186" s="71"/>
      <c r="D186" s="71"/>
      <c r="E186" s="71"/>
      <c r="F186" s="1"/>
      <c r="G186" s="1"/>
      <c r="H186" s="1"/>
      <c r="I186" s="1"/>
      <c r="J186" s="1"/>
      <c r="K186" s="1"/>
      <c r="L186" s="1"/>
      <c r="M186" s="1"/>
      <c r="N186" s="1"/>
    </row>
    <row r="187" ht="15.75" customHeight="1">
      <c r="A187" s="70" t="s">
        <v>28</v>
      </c>
      <c r="B187" s="68">
        <f>IFERROR(MAX(B183:K183),"-")</f>
        <v>0.008571613</v>
      </c>
      <c r="C187" s="71"/>
      <c r="D187" s="71"/>
      <c r="E187" s="71"/>
      <c r="F187" s="1"/>
      <c r="G187" s="1"/>
      <c r="H187" s="1"/>
      <c r="I187" s="1"/>
      <c r="J187" s="1"/>
      <c r="K187" s="1"/>
      <c r="L187" s="1"/>
      <c r="M187" s="1"/>
      <c r="N187" s="1"/>
    </row>
    <row r="188" ht="15.75" customHeight="1">
      <c r="A188" s="127"/>
      <c r="B188" s="1"/>
      <c r="C188" s="1"/>
      <c r="D188" s="1"/>
      <c r="E188" s="1"/>
      <c r="F188" s="1"/>
      <c r="G188" s="1"/>
      <c r="H188" s="1"/>
      <c r="I188" s="1"/>
      <c r="J188" s="1"/>
      <c r="K188" s="1"/>
      <c r="L188" s="1"/>
      <c r="M188" s="1"/>
      <c r="N188" s="1"/>
    </row>
    <row r="189" ht="15.75" customHeight="1">
      <c r="A189" s="66" t="s">
        <v>1156</v>
      </c>
      <c r="B189" s="6" t="s">
        <v>2</v>
      </c>
      <c r="C189" s="6" t="s">
        <v>3</v>
      </c>
      <c r="D189" s="6" t="s">
        <v>4</v>
      </c>
      <c r="E189" s="6" t="s">
        <v>5</v>
      </c>
      <c r="F189" s="6" t="s">
        <v>6</v>
      </c>
      <c r="G189" s="6" t="s">
        <v>7</v>
      </c>
      <c r="H189" s="6" t="s">
        <v>8</v>
      </c>
      <c r="I189" s="6" t="s">
        <v>9</v>
      </c>
      <c r="J189" s="6" t="s">
        <v>10</v>
      </c>
      <c r="K189" s="6" t="s">
        <v>11</v>
      </c>
      <c r="L189" s="7" t="s">
        <v>12</v>
      </c>
      <c r="M189" s="7" t="s">
        <v>13</v>
      </c>
      <c r="N189" s="7" t="s">
        <v>14</v>
      </c>
    </row>
    <row r="190" ht="15.75" customHeight="1">
      <c r="A190" s="63" t="s">
        <v>15</v>
      </c>
      <c r="B190" s="9" t="s">
        <v>1117</v>
      </c>
      <c r="C190" s="9" t="s">
        <v>1118</v>
      </c>
      <c r="D190" s="9"/>
      <c r="E190" s="9"/>
      <c r="F190" s="9"/>
      <c r="G190" s="10"/>
      <c r="H190" s="10"/>
      <c r="I190" s="10"/>
      <c r="J190" s="10"/>
      <c r="K190" s="10"/>
      <c r="L190" s="11"/>
      <c r="M190" s="11"/>
      <c r="N190" s="11"/>
    </row>
    <row r="191">
      <c r="A191" s="63" t="s">
        <v>21</v>
      </c>
      <c r="B191" s="9" t="s">
        <v>1157</v>
      </c>
      <c r="C191" s="9" t="s">
        <v>1157</v>
      </c>
      <c r="D191" s="9"/>
      <c r="E191" s="9"/>
      <c r="F191" s="9"/>
      <c r="G191" s="10"/>
      <c r="H191" s="10"/>
      <c r="I191" s="10"/>
      <c r="J191" s="10"/>
      <c r="K191" s="10"/>
      <c r="L191" s="11"/>
      <c r="M191" s="11"/>
      <c r="N191" s="11"/>
    </row>
    <row r="192" ht="15.75" customHeight="1">
      <c r="A192" s="63" t="s">
        <v>1120</v>
      </c>
      <c r="B192" s="14">
        <v>6.7245291</v>
      </c>
      <c r="C192" s="14">
        <v>4.685</v>
      </c>
      <c r="D192" s="15"/>
      <c r="E192" s="15"/>
      <c r="F192" s="15"/>
      <c r="G192" s="16"/>
      <c r="H192" s="16"/>
      <c r="I192" s="16"/>
      <c r="J192" s="16"/>
      <c r="K192" s="16"/>
      <c r="L192" s="11"/>
      <c r="M192" s="11"/>
      <c r="N192" s="11"/>
    </row>
    <row r="193" ht="15.75" customHeight="1">
      <c r="A193" s="63" t="s">
        <v>1121</v>
      </c>
      <c r="B193" s="8">
        <v>1000.0</v>
      </c>
      <c r="C193" s="8">
        <v>500.0</v>
      </c>
      <c r="D193" s="9"/>
      <c r="E193" s="9"/>
      <c r="F193" s="9"/>
      <c r="G193" s="10"/>
      <c r="H193" s="10"/>
      <c r="I193" s="10"/>
      <c r="J193" s="10"/>
      <c r="K193" s="10"/>
      <c r="L193" s="11"/>
      <c r="M193" s="11"/>
      <c r="N193" s="11"/>
    </row>
    <row r="194" ht="15.75" customHeight="1">
      <c r="A194" s="66" t="s">
        <v>1156</v>
      </c>
      <c r="B194" s="131">
        <f t="shared" ref="B194:C194" si="22">B192/B193</f>
        <v>0.0067245291</v>
      </c>
      <c r="C194" s="131">
        <f t="shared" si="22"/>
        <v>0.00937</v>
      </c>
      <c r="D194" s="9"/>
      <c r="E194" s="9"/>
      <c r="F194" s="9"/>
      <c r="G194" s="135"/>
      <c r="H194" s="135"/>
      <c r="I194" s="135"/>
      <c r="J194" s="135"/>
      <c r="K194" s="135"/>
      <c r="L194" s="68">
        <f>IFERROR(MEDIAN($B194:$K194),"-")</f>
        <v>0.00804726455</v>
      </c>
      <c r="M194" s="68">
        <f>IFERROR(L194*(1-50%),"-")</f>
        <v>0.004023632275</v>
      </c>
      <c r="N194" s="68">
        <f>IFERROR(L194*(1+50%),"-")</f>
        <v>0.01207089683</v>
      </c>
    </row>
    <row r="195" ht="15.75" customHeight="1">
      <c r="A195" s="63" t="s">
        <v>24</v>
      </c>
      <c r="B195" s="69">
        <f t="shared" ref="B195:K195" si="23">IFERROR(IF(B194&gt;$N194,"Não válido",IF(B194&lt;$M194,"Não válido",B194)),"-")</f>
        <v>0.0067245291</v>
      </c>
      <c r="C195" s="69">
        <f t="shared" si="23"/>
        <v>0.00937</v>
      </c>
      <c r="D195" s="69" t="str">
        <f t="shared" si="23"/>
        <v>Não válido</v>
      </c>
      <c r="E195" s="69" t="str">
        <f t="shared" si="23"/>
        <v>Não válido</v>
      </c>
      <c r="F195" s="69" t="str">
        <f t="shared" si="23"/>
        <v>Não válido</v>
      </c>
      <c r="G195" s="69" t="str">
        <f t="shared" si="23"/>
        <v>Não válido</v>
      </c>
      <c r="H195" s="69" t="str">
        <f t="shared" si="23"/>
        <v>Não válido</v>
      </c>
      <c r="I195" s="69" t="str">
        <f t="shared" si="23"/>
        <v>Não válido</v>
      </c>
      <c r="J195" s="69" t="str">
        <f t="shared" si="23"/>
        <v>Não válido</v>
      </c>
      <c r="K195" s="69" t="str">
        <f t="shared" si="23"/>
        <v>Não válido</v>
      </c>
      <c r="L195" s="1"/>
      <c r="M195" s="1"/>
      <c r="N195" s="1"/>
    </row>
    <row r="196" ht="15.75" customHeight="1">
      <c r="A196" s="70" t="s">
        <v>25</v>
      </c>
      <c r="B196" s="68">
        <f>IFERROR(MIN(B195:K195),"-")</f>
        <v>0.0067245291</v>
      </c>
      <c r="C196" s="71"/>
      <c r="D196" s="71"/>
      <c r="E196" s="71"/>
      <c r="F196" s="1"/>
      <c r="G196" s="1"/>
      <c r="H196" s="1"/>
      <c r="I196" s="1"/>
      <c r="J196" s="1"/>
      <c r="K196" s="1"/>
      <c r="L196" s="1"/>
      <c r="M196" s="1"/>
      <c r="N196" s="1"/>
    </row>
    <row r="197" ht="15.75" customHeight="1">
      <c r="A197" s="70" t="s">
        <v>26</v>
      </c>
      <c r="B197" s="68">
        <f>IFERROR(MEDIAN(B195:K195),"-")</f>
        <v>0.00804726455</v>
      </c>
      <c r="C197" s="71"/>
      <c r="D197" s="71"/>
      <c r="E197" s="71"/>
      <c r="F197" s="1"/>
      <c r="G197" s="1"/>
      <c r="H197" s="1"/>
      <c r="I197" s="1"/>
      <c r="J197" s="1"/>
      <c r="K197" s="1"/>
      <c r="L197" s="1"/>
      <c r="M197" s="1"/>
      <c r="N197" s="1"/>
    </row>
    <row r="198" ht="15.75" customHeight="1">
      <c r="A198" s="70" t="s">
        <v>27</v>
      </c>
      <c r="B198" s="68">
        <f>IFERROR(AVERAGE(B195:K195),"-")</f>
        <v>0.00804726455</v>
      </c>
      <c r="C198" s="71"/>
      <c r="D198" s="71"/>
      <c r="E198" s="71"/>
      <c r="F198" s="1"/>
      <c r="G198" s="1"/>
      <c r="H198" s="1"/>
      <c r="I198" s="1"/>
      <c r="J198" s="1"/>
      <c r="K198" s="1"/>
      <c r="L198" s="1"/>
      <c r="M198" s="1"/>
      <c r="N198" s="1"/>
    </row>
    <row r="199" ht="15.75" customHeight="1">
      <c r="A199" s="70" t="s">
        <v>28</v>
      </c>
      <c r="B199" s="68">
        <f>IFERROR(MAX(B195:K195),"-")</f>
        <v>0.00937</v>
      </c>
      <c r="C199" s="71"/>
      <c r="D199" s="71"/>
      <c r="E199" s="71"/>
      <c r="F199" s="1"/>
      <c r="G199" s="1"/>
      <c r="H199" s="1"/>
      <c r="I199" s="1"/>
      <c r="J199" s="1"/>
      <c r="K199" s="1"/>
      <c r="L199" s="1"/>
      <c r="M199" s="1"/>
      <c r="N199" s="1"/>
    </row>
    <row r="200" ht="15.75" customHeight="1">
      <c r="A200" s="58"/>
      <c r="B200" s="1"/>
      <c r="C200" s="1"/>
      <c r="D200" s="1"/>
      <c r="E200" s="1"/>
      <c r="F200" s="1"/>
      <c r="G200" s="1"/>
      <c r="H200" s="1"/>
      <c r="I200" s="1"/>
      <c r="J200" s="1"/>
      <c r="K200" s="1"/>
      <c r="L200" s="1"/>
      <c r="M200" s="1"/>
      <c r="N200" s="1"/>
    </row>
    <row r="201">
      <c r="A201" s="77" t="s">
        <v>1158</v>
      </c>
      <c r="B201" s="1"/>
      <c r="C201" s="1"/>
      <c r="D201" s="1"/>
      <c r="E201" s="1"/>
      <c r="F201" s="1"/>
      <c r="G201" s="1"/>
      <c r="H201" s="1"/>
      <c r="I201" s="1"/>
      <c r="J201" s="1"/>
      <c r="K201" s="1"/>
      <c r="L201" s="1"/>
      <c r="M201" s="1"/>
      <c r="N201" s="1"/>
    </row>
    <row r="202" ht="15.75" customHeight="1">
      <c r="A202" s="127"/>
      <c r="B202" s="1"/>
      <c r="C202" s="1"/>
      <c r="D202" s="1"/>
      <c r="E202" s="1"/>
      <c r="F202" s="1"/>
      <c r="G202" s="1"/>
      <c r="H202" s="1"/>
      <c r="I202" s="1"/>
      <c r="J202" s="1"/>
      <c r="K202" s="1"/>
      <c r="L202" s="1"/>
      <c r="M202" s="1"/>
      <c r="N202" s="1"/>
    </row>
    <row r="203" ht="15.75" customHeight="1">
      <c r="A203" s="66" t="s">
        <v>1159</v>
      </c>
      <c r="B203" s="6" t="s">
        <v>2</v>
      </c>
      <c r="C203" s="6" t="s">
        <v>3</v>
      </c>
      <c r="D203" s="6" t="s">
        <v>4</v>
      </c>
      <c r="E203" s="6" t="s">
        <v>5</v>
      </c>
      <c r="F203" s="6" t="s">
        <v>6</v>
      </c>
      <c r="G203" s="6" t="s">
        <v>7</v>
      </c>
      <c r="H203" s="6" t="s">
        <v>8</v>
      </c>
      <c r="I203" s="6" t="s">
        <v>9</v>
      </c>
      <c r="J203" s="6" t="s">
        <v>10</v>
      </c>
      <c r="K203" s="6" t="s">
        <v>11</v>
      </c>
      <c r="L203" s="7" t="s">
        <v>12</v>
      </c>
      <c r="M203" s="7" t="s">
        <v>13</v>
      </c>
      <c r="N203" s="7" t="s">
        <v>14</v>
      </c>
    </row>
    <row r="204" ht="15.75" customHeight="1">
      <c r="A204" s="63" t="s">
        <v>15</v>
      </c>
      <c r="B204" s="9" t="s">
        <v>1117</v>
      </c>
      <c r="C204" s="9"/>
      <c r="D204" s="9"/>
      <c r="E204" s="9"/>
      <c r="F204" s="10"/>
      <c r="G204" s="10"/>
      <c r="H204" s="10"/>
      <c r="I204" s="10"/>
      <c r="J204" s="10"/>
      <c r="K204" s="10"/>
      <c r="L204" s="11"/>
      <c r="M204" s="11"/>
      <c r="N204" s="11"/>
    </row>
    <row r="205" ht="15.75" customHeight="1">
      <c r="A205" s="63" t="s">
        <v>21</v>
      </c>
      <c r="B205" s="9" t="s">
        <v>1160</v>
      </c>
      <c r="C205" s="9"/>
      <c r="D205" s="9"/>
      <c r="E205" s="9"/>
      <c r="F205" s="10"/>
      <c r="G205" s="10"/>
      <c r="H205" s="10"/>
      <c r="I205" s="10"/>
      <c r="J205" s="10"/>
      <c r="K205" s="10"/>
      <c r="L205" s="11"/>
      <c r="M205" s="11"/>
      <c r="N205" s="11"/>
    </row>
    <row r="206" ht="15.75" customHeight="1">
      <c r="A206" s="63" t="s">
        <v>1120</v>
      </c>
      <c r="B206" s="20">
        <v>4.570699</v>
      </c>
      <c r="C206" s="15"/>
      <c r="D206" s="15"/>
      <c r="E206" s="15"/>
      <c r="F206" s="16"/>
      <c r="G206" s="16"/>
      <c r="H206" s="16"/>
      <c r="I206" s="16"/>
      <c r="J206" s="16"/>
      <c r="K206" s="16"/>
      <c r="L206" s="11"/>
      <c r="M206" s="11"/>
      <c r="N206" s="11"/>
    </row>
    <row r="207" ht="15.75" customHeight="1">
      <c r="A207" s="63" t="s">
        <v>1121</v>
      </c>
      <c r="B207" s="46">
        <v>500.0</v>
      </c>
      <c r="C207" s="9"/>
      <c r="D207" s="9"/>
      <c r="E207" s="9"/>
      <c r="F207" s="10"/>
      <c r="G207" s="10"/>
      <c r="H207" s="10"/>
      <c r="I207" s="10"/>
      <c r="J207" s="10"/>
      <c r="K207" s="10"/>
      <c r="L207" s="11"/>
      <c r="M207" s="11"/>
      <c r="N207" s="11"/>
    </row>
    <row r="208" ht="15.75" customHeight="1">
      <c r="A208" s="66" t="s">
        <v>1159</v>
      </c>
      <c r="B208" s="131">
        <f>B206/B207</f>
        <v>0.009141398</v>
      </c>
      <c r="C208" s="9"/>
      <c r="D208" s="9"/>
      <c r="E208" s="9"/>
      <c r="F208" s="16"/>
      <c r="G208" s="16"/>
      <c r="H208" s="16"/>
      <c r="I208" s="16"/>
      <c r="J208" s="16"/>
      <c r="K208" s="16"/>
      <c r="L208" s="68">
        <f>IFERROR(MEDIAN($B208:$K208),"-")</f>
        <v>0.009141398</v>
      </c>
      <c r="M208" s="68">
        <f>IFERROR(L208*(1-50%),"-")</f>
        <v>0.004570699</v>
      </c>
      <c r="N208" s="68">
        <f>IFERROR(L208*(1+50%),"-")</f>
        <v>0.013712097</v>
      </c>
    </row>
    <row r="209" ht="15.75" customHeight="1">
      <c r="A209" s="63" t="s">
        <v>24</v>
      </c>
      <c r="B209" s="69">
        <f t="shared" ref="B209:K209" si="24">IFERROR(IF(B208&gt;$N208,"Não válido",IF(B208&lt;$M208,"Não válido",B208)),"-")</f>
        <v>0.009141398</v>
      </c>
      <c r="C209" s="69" t="str">
        <f t="shared" si="24"/>
        <v>Não válido</v>
      </c>
      <c r="D209" s="69" t="str">
        <f t="shared" si="24"/>
        <v>Não válido</v>
      </c>
      <c r="E209" s="69" t="str">
        <f t="shared" si="24"/>
        <v>Não válido</v>
      </c>
      <c r="F209" s="69" t="str">
        <f t="shared" si="24"/>
        <v>Não válido</v>
      </c>
      <c r="G209" s="69" t="str">
        <f t="shared" si="24"/>
        <v>Não válido</v>
      </c>
      <c r="H209" s="69" t="str">
        <f t="shared" si="24"/>
        <v>Não válido</v>
      </c>
      <c r="I209" s="69" t="str">
        <f t="shared" si="24"/>
        <v>Não válido</v>
      </c>
      <c r="J209" s="69" t="str">
        <f t="shared" si="24"/>
        <v>Não válido</v>
      </c>
      <c r="K209" s="69" t="str">
        <f t="shared" si="24"/>
        <v>Não válido</v>
      </c>
      <c r="L209" s="1"/>
      <c r="M209" s="1"/>
      <c r="N209" s="1"/>
    </row>
    <row r="210" ht="15.75" customHeight="1">
      <c r="A210" s="70" t="s">
        <v>25</v>
      </c>
      <c r="B210" s="68">
        <f>IFERROR(MIN(B209:K209),"-")</f>
        <v>0.009141398</v>
      </c>
      <c r="C210" s="71"/>
      <c r="D210" s="71"/>
      <c r="E210" s="71"/>
      <c r="F210" s="71"/>
      <c r="G210" s="71"/>
      <c r="H210" s="71"/>
      <c r="I210" s="71"/>
      <c r="J210" s="71"/>
      <c r="K210" s="71"/>
      <c r="L210" s="1"/>
      <c r="M210" s="1"/>
      <c r="N210" s="1"/>
    </row>
    <row r="211" ht="15.75" customHeight="1">
      <c r="A211" s="70" t="s">
        <v>26</v>
      </c>
      <c r="B211" s="68">
        <f>IFERROR(MEDIAN(B209:K209),"-")</f>
        <v>0.009141398</v>
      </c>
      <c r="C211" s="71"/>
      <c r="D211" s="71"/>
      <c r="E211" s="71"/>
      <c r="F211" s="71"/>
      <c r="G211" s="71"/>
      <c r="H211" s="71"/>
      <c r="I211" s="71"/>
      <c r="J211" s="71"/>
      <c r="K211" s="71"/>
      <c r="L211" s="1"/>
      <c r="M211" s="1"/>
      <c r="N211" s="1"/>
    </row>
    <row r="212" ht="15.75" customHeight="1">
      <c r="A212" s="70" t="s">
        <v>27</v>
      </c>
      <c r="B212" s="68">
        <f>IFERROR(AVERAGE(B209:K209),"-")</f>
        <v>0.009141398</v>
      </c>
      <c r="C212" s="71"/>
      <c r="D212" s="71"/>
      <c r="E212" s="71"/>
      <c r="F212" s="71"/>
      <c r="G212" s="71"/>
      <c r="H212" s="71"/>
      <c r="I212" s="71"/>
      <c r="J212" s="71"/>
      <c r="K212" s="71"/>
      <c r="L212" s="1"/>
      <c r="M212" s="1"/>
      <c r="N212" s="1"/>
    </row>
    <row r="213" ht="15.75" customHeight="1">
      <c r="A213" s="70" t="s">
        <v>28</v>
      </c>
      <c r="B213" s="68">
        <f>IFERROR(MAX(B209:K209),"-")</f>
        <v>0.009141398</v>
      </c>
      <c r="C213" s="71"/>
      <c r="D213" s="71"/>
      <c r="E213" s="71"/>
      <c r="F213" s="71"/>
      <c r="G213" s="71"/>
      <c r="H213" s="71"/>
      <c r="I213" s="71"/>
      <c r="J213" s="71"/>
      <c r="K213" s="71"/>
      <c r="L213" s="1"/>
      <c r="M213" s="1"/>
      <c r="N213" s="1"/>
    </row>
    <row r="214" ht="15.75" customHeight="1">
      <c r="A214" s="127"/>
      <c r="B214" s="1"/>
      <c r="C214" s="1"/>
      <c r="D214" s="1"/>
      <c r="E214" s="1"/>
      <c r="F214" s="1"/>
      <c r="G214" s="1"/>
      <c r="H214" s="1"/>
      <c r="I214" s="1"/>
      <c r="J214" s="1"/>
      <c r="K214" s="1"/>
      <c r="L214" s="1"/>
      <c r="M214" s="1"/>
      <c r="N214" s="1"/>
    </row>
    <row r="215" ht="15.75" customHeight="1">
      <c r="A215" s="66" t="s">
        <v>1161</v>
      </c>
      <c r="B215" s="6" t="s">
        <v>2</v>
      </c>
      <c r="C215" s="6" t="s">
        <v>3</v>
      </c>
      <c r="D215" s="6" t="s">
        <v>4</v>
      </c>
      <c r="E215" s="6" t="s">
        <v>5</v>
      </c>
      <c r="F215" s="6" t="s">
        <v>6</v>
      </c>
      <c r="G215" s="6" t="s">
        <v>7</v>
      </c>
      <c r="H215" s="6" t="s">
        <v>8</v>
      </c>
      <c r="I215" s="6" t="s">
        <v>9</v>
      </c>
      <c r="J215" s="6" t="s">
        <v>10</v>
      </c>
      <c r="K215" s="6" t="s">
        <v>11</v>
      </c>
      <c r="L215" s="7" t="s">
        <v>12</v>
      </c>
      <c r="M215" s="7" t="s">
        <v>13</v>
      </c>
      <c r="N215" s="7" t="s">
        <v>14</v>
      </c>
    </row>
    <row r="216" ht="15.75" customHeight="1">
      <c r="A216" s="63" t="s">
        <v>15</v>
      </c>
      <c r="B216" s="9" t="s">
        <v>1117</v>
      </c>
      <c r="C216" s="9"/>
      <c r="D216" s="9"/>
      <c r="E216" s="9"/>
      <c r="F216" s="10"/>
      <c r="G216" s="10"/>
      <c r="H216" s="10"/>
      <c r="I216" s="10"/>
      <c r="J216" s="10"/>
      <c r="K216" s="10"/>
      <c r="L216" s="11"/>
      <c r="M216" s="11"/>
      <c r="N216" s="11"/>
    </row>
    <row r="217" ht="15.75" customHeight="1">
      <c r="A217" s="63" t="s">
        <v>21</v>
      </c>
      <c r="B217" s="9"/>
      <c r="C217" s="9"/>
      <c r="D217" s="9"/>
      <c r="E217" s="9"/>
      <c r="F217" s="10"/>
      <c r="G217" s="10"/>
      <c r="H217" s="10"/>
      <c r="I217" s="10"/>
      <c r="J217" s="10"/>
      <c r="K217" s="10"/>
      <c r="L217" s="11"/>
      <c r="M217" s="11"/>
      <c r="N217" s="11"/>
    </row>
    <row r="218" ht="15.75" customHeight="1">
      <c r="A218" s="63" t="s">
        <v>1120</v>
      </c>
      <c r="B218" s="14">
        <v>4.3038572</v>
      </c>
      <c r="C218" s="15"/>
      <c r="D218" s="15"/>
      <c r="E218" s="15"/>
      <c r="F218" s="16"/>
      <c r="G218" s="16"/>
      <c r="H218" s="16"/>
      <c r="I218" s="16"/>
      <c r="J218" s="16"/>
      <c r="K218" s="16"/>
      <c r="L218" s="11"/>
      <c r="M218" s="11"/>
      <c r="N218" s="11"/>
    </row>
    <row r="219" ht="15.75" customHeight="1">
      <c r="A219" s="63" t="s">
        <v>1121</v>
      </c>
      <c r="B219" s="8">
        <v>500.0</v>
      </c>
      <c r="C219" s="9"/>
      <c r="D219" s="9"/>
      <c r="E219" s="9"/>
      <c r="F219" s="10"/>
      <c r="G219" s="10"/>
      <c r="H219" s="10"/>
      <c r="I219" s="10"/>
      <c r="J219" s="10"/>
      <c r="K219" s="10"/>
      <c r="L219" s="11"/>
      <c r="M219" s="11"/>
      <c r="N219" s="11"/>
    </row>
    <row r="220" ht="15.75" customHeight="1">
      <c r="A220" s="66" t="s">
        <v>1161</v>
      </c>
      <c r="B220" s="131">
        <f>B218/B219</f>
        <v>0.0086077144</v>
      </c>
      <c r="C220" s="9"/>
      <c r="D220" s="9"/>
      <c r="E220" s="9"/>
      <c r="F220" s="16"/>
      <c r="G220" s="16"/>
      <c r="H220" s="16"/>
      <c r="I220" s="16"/>
      <c r="J220" s="16"/>
      <c r="K220" s="16"/>
      <c r="L220" s="68">
        <f>IFERROR(MEDIAN($B220:$K220),"-")</f>
        <v>0.0086077144</v>
      </c>
      <c r="M220" s="68">
        <f>IFERROR(L220*(1-50%),"-")</f>
        <v>0.0043038572</v>
      </c>
      <c r="N220" s="68">
        <f>IFERROR(L220*(1+50%),"-")</f>
        <v>0.0129115716</v>
      </c>
    </row>
    <row r="221" ht="15.75" customHeight="1">
      <c r="A221" s="63" t="s">
        <v>24</v>
      </c>
      <c r="B221" s="69">
        <f t="shared" ref="B221:K221" si="25">IFERROR(IF(B220&gt;$N220,"Não válido",IF(B220&lt;$M220,"Não válido",B220)),"-")</f>
        <v>0.0086077144</v>
      </c>
      <c r="C221" s="69" t="str">
        <f t="shared" si="25"/>
        <v>Não válido</v>
      </c>
      <c r="D221" s="69" t="str">
        <f t="shared" si="25"/>
        <v>Não válido</v>
      </c>
      <c r="E221" s="69" t="str">
        <f t="shared" si="25"/>
        <v>Não válido</v>
      </c>
      <c r="F221" s="69" t="str">
        <f t="shared" si="25"/>
        <v>Não válido</v>
      </c>
      <c r="G221" s="69" t="str">
        <f t="shared" si="25"/>
        <v>Não válido</v>
      </c>
      <c r="H221" s="69" t="str">
        <f t="shared" si="25"/>
        <v>Não válido</v>
      </c>
      <c r="I221" s="69" t="str">
        <f t="shared" si="25"/>
        <v>Não válido</v>
      </c>
      <c r="J221" s="69" t="str">
        <f t="shared" si="25"/>
        <v>Não válido</v>
      </c>
      <c r="K221" s="69" t="str">
        <f t="shared" si="25"/>
        <v>Não válido</v>
      </c>
      <c r="L221" s="1"/>
      <c r="M221" s="1"/>
      <c r="N221" s="1"/>
    </row>
    <row r="222" ht="15.75" customHeight="1">
      <c r="A222" s="70" t="s">
        <v>25</v>
      </c>
      <c r="B222" s="68">
        <f>IFERROR(MIN(B221:K221),"-")</f>
        <v>0.0086077144</v>
      </c>
      <c r="C222" s="71"/>
      <c r="D222" s="71"/>
      <c r="E222" s="71"/>
      <c r="F222" s="71"/>
      <c r="G222" s="71"/>
      <c r="H222" s="71"/>
      <c r="I222" s="71"/>
      <c r="J222" s="71"/>
      <c r="K222" s="71"/>
      <c r="L222" s="1"/>
      <c r="M222" s="1"/>
      <c r="N222" s="1"/>
    </row>
    <row r="223" ht="15.75" customHeight="1">
      <c r="A223" s="70" t="s">
        <v>26</v>
      </c>
      <c r="B223" s="68">
        <f>IFERROR(MEDIAN(B221:K221),"-")</f>
        <v>0.0086077144</v>
      </c>
      <c r="C223" s="71"/>
      <c r="D223" s="71"/>
      <c r="E223" s="71"/>
      <c r="F223" s="71"/>
      <c r="G223" s="71"/>
      <c r="H223" s="71"/>
      <c r="I223" s="71"/>
      <c r="J223" s="71"/>
      <c r="K223" s="71"/>
      <c r="L223" s="1"/>
      <c r="M223" s="1"/>
      <c r="N223" s="1"/>
    </row>
    <row r="224" ht="15.75" customHeight="1">
      <c r="A224" s="70" t="s">
        <v>27</v>
      </c>
      <c r="B224" s="68">
        <f>IFERROR(AVERAGE(B221:K221),"-")</f>
        <v>0.0086077144</v>
      </c>
      <c r="C224" s="71"/>
      <c r="D224" s="71"/>
      <c r="E224" s="71"/>
      <c r="F224" s="71"/>
      <c r="G224" s="71"/>
      <c r="H224" s="71"/>
      <c r="I224" s="71"/>
      <c r="J224" s="71"/>
      <c r="K224" s="71"/>
      <c r="L224" s="1"/>
      <c r="M224" s="1"/>
      <c r="N224" s="1"/>
    </row>
    <row r="225" ht="15.75" customHeight="1">
      <c r="A225" s="70" t="s">
        <v>28</v>
      </c>
      <c r="B225" s="68">
        <f>IFERROR(MAX(B221:K221),"-")</f>
        <v>0.0086077144</v>
      </c>
      <c r="C225" s="71"/>
      <c r="D225" s="71"/>
      <c r="E225" s="71"/>
      <c r="F225" s="71"/>
      <c r="G225" s="71"/>
      <c r="H225" s="71"/>
      <c r="I225" s="71"/>
      <c r="J225" s="71"/>
      <c r="K225" s="71"/>
      <c r="L225" s="1"/>
      <c r="M225" s="1"/>
      <c r="N225" s="1"/>
    </row>
    <row r="226" ht="15.75" customHeight="1">
      <c r="A226" s="127"/>
      <c r="B226" s="1"/>
      <c r="C226" s="1"/>
      <c r="D226" s="1"/>
      <c r="E226" s="1"/>
      <c r="F226" s="1"/>
      <c r="G226" s="1"/>
      <c r="H226" s="1"/>
      <c r="I226" s="1"/>
      <c r="J226" s="1"/>
      <c r="K226" s="1"/>
      <c r="L226" s="1"/>
      <c r="M226" s="1"/>
      <c r="N226" s="1"/>
    </row>
    <row r="227" ht="15.75" customHeight="1">
      <c r="A227" s="66" t="s">
        <v>1162</v>
      </c>
      <c r="B227" s="6" t="s">
        <v>2</v>
      </c>
      <c r="C227" s="6" t="s">
        <v>3</v>
      </c>
      <c r="D227" s="6" t="s">
        <v>4</v>
      </c>
      <c r="E227" s="6" t="s">
        <v>5</v>
      </c>
      <c r="F227" s="6" t="s">
        <v>6</v>
      </c>
      <c r="G227" s="6" t="s">
        <v>7</v>
      </c>
      <c r="H227" s="6" t="s">
        <v>8</v>
      </c>
      <c r="I227" s="6" t="s">
        <v>9</v>
      </c>
      <c r="J227" s="6" t="s">
        <v>10</v>
      </c>
      <c r="K227" s="6" t="s">
        <v>11</v>
      </c>
      <c r="L227" s="7" t="s">
        <v>12</v>
      </c>
      <c r="M227" s="7" t="s">
        <v>13</v>
      </c>
      <c r="N227" s="7" t="s">
        <v>14</v>
      </c>
    </row>
    <row r="228" ht="15.75" customHeight="1">
      <c r="A228" s="63" t="s">
        <v>15</v>
      </c>
      <c r="B228" s="9" t="s">
        <v>1117</v>
      </c>
      <c r="C228" s="9"/>
      <c r="D228" s="9"/>
      <c r="E228" s="9"/>
      <c r="F228" s="10"/>
      <c r="G228" s="10"/>
      <c r="H228" s="10"/>
      <c r="I228" s="10"/>
      <c r="J228" s="10"/>
      <c r="K228" s="10"/>
      <c r="L228" s="11"/>
      <c r="M228" s="11"/>
      <c r="N228" s="11"/>
    </row>
    <row r="229" ht="15.75" customHeight="1">
      <c r="A229" s="63" t="s">
        <v>21</v>
      </c>
      <c r="B229" s="9" t="s">
        <v>1163</v>
      </c>
      <c r="C229" s="9"/>
      <c r="D229" s="9"/>
      <c r="E229" s="9"/>
      <c r="F229" s="10"/>
      <c r="G229" s="10"/>
      <c r="H229" s="10"/>
      <c r="I229" s="10"/>
      <c r="J229" s="10"/>
      <c r="K229" s="10"/>
      <c r="L229" s="11"/>
      <c r="M229" s="11"/>
      <c r="N229" s="11"/>
    </row>
    <row r="230" ht="15.75" customHeight="1">
      <c r="A230" s="63" t="s">
        <v>1120</v>
      </c>
      <c r="B230" s="14">
        <v>0.56592058</v>
      </c>
      <c r="C230" s="15"/>
      <c r="D230" s="15"/>
      <c r="E230" s="15"/>
      <c r="F230" s="16"/>
      <c r="G230" s="16"/>
      <c r="H230" s="16"/>
      <c r="I230" s="16"/>
      <c r="J230" s="16"/>
      <c r="K230" s="16"/>
      <c r="L230" s="11"/>
      <c r="M230" s="11"/>
      <c r="N230" s="11"/>
    </row>
    <row r="231" ht="15.75" customHeight="1">
      <c r="A231" s="63" t="s">
        <v>1121</v>
      </c>
      <c r="B231" s="8">
        <v>50.0</v>
      </c>
      <c r="C231" s="9"/>
      <c r="D231" s="9"/>
      <c r="E231" s="9"/>
      <c r="F231" s="10"/>
      <c r="G231" s="10"/>
      <c r="H231" s="10"/>
      <c r="I231" s="10"/>
      <c r="J231" s="10"/>
      <c r="K231" s="10"/>
      <c r="L231" s="11"/>
      <c r="M231" s="11"/>
      <c r="N231" s="11"/>
    </row>
    <row r="232" ht="15.75" customHeight="1">
      <c r="A232" s="66" t="s">
        <v>1162</v>
      </c>
      <c r="B232" s="131">
        <f>B230/B231</f>
        <v>0.0113184116</v>
      </c>
      <c r="C232" s="9"/>
      <c r="D232" s="9"/>
      <c r="E232" s="9"/>
      <c r="F232" s="16"/>
      <c r="G232" s="16"/>
      <c r="H232" s="16"/>
      <c r="I232" s="16"/>
      <c r="J232" s="16"/>
      <c r="K232" s="16"/>
      <c r="L232" s="68">
        <f>IFERROR(MEDIAN($B232:$K232),"-")</f>
        <v>0.0113184116</v>
      </c>
      <c r="M232" s="68">
        <f>IFERROR(L232*(1-50%),"-")</f>
        <v>0.0056592058</v>
      </c>
      <c r="N232" s="68">
        <f>IFERROR(L232*(1+50%),"-")</f>
        <v>0.0169776174</v>
      </c>
    </row>
    <row r="233" ht="15.75" customHeight="1">
      <c r="A233" s="63" t="s">
        <v>24</v>
      </c>
      <c r="B233" s="69">
        <f t="shared" ref="B233:K233" si="26">IFERROR(IF(B232&gt;$N232,"Não válido",IF(B232&lt;$M232,"Não válido",B232)),"-")</f>
        <v>0.0113184116</v>
      </c>
      <c r="C233" s="69" t="str">
        <f t="shared" si="26"/>
        <v>Não válido</v>
      </c>
      <c r="D233" s="69" t="str">
        <f t="shared" si="26"/>
        <v>Não válido</v>
      </c>
      <c r="E233" s="69" t="str">
        <f t="shared" si="26"/>
        <v>Não válido</v>
      </c>
      <c r="F233" s="69" t="str">
        <f t="shared" si="26"/>
        <v>Não válido</v>
      </c>
      <c r="G233" s="69" t="str">
        <f t="shared" si="26"/>
        <v>Não válido</v>
      </c>
      <c r="H233" s="69" t="str">
        <f t="shared" si="26"/>
        <v>Não válido</v>
      </c>
      <c r="I233" s="69" t="str">
        <f t="shared" si="26"/>
        <v>Não válido</v>
      </c>
      <c r="J233" s="69" t="str">
        <f t="shared" si="26"/>
        <v>Não válido</v>
      </c>
      <c r="K233" s="69" t="str">
        <f t="shared" si="26"/>
        <v>Não válido</v>
      </c>
      <c r="L233" s="1"/>
      <c r="M233" s="1"/>
      <c r="N233" s="1"/>
    </row>
    <row r="234" ht="15.75" customHeight="1">
      <c r="A234" s="70" t="s">
        <v>25</v>
      </c>
      <c r="B234" s="68">
        <f>IFERROR(MIN(B233:K233),"-")</f>
        <v>0.0113184116</v>
      </c>
      <c r="C234" s="71"/>
      <c r="D234" s="71"/>
      <c r="E234" s="71"/>
      <c r="F234" s="71"/>
      <c r="G234" s="71"/>
      <c r="H234" s="71"/>
      <c r="I234" s="71"/>
      <c r="J234" s="71"/>
      <c r="K234" s="71"/>
      <c r="L234" s="1"/>
      <c r="M234" s="1"/>
      <c r="N234" s="1"/>
    </row>
    <row r="235" ht="15.75" customHeight="1">
      <c r="A235" s="70" t="s">
        <v>26</v>
      </c>
      <c r="B235" s="68">
        <f>IFERROR(MEDIAN(B233:K233),"-")</f>
        <v>0.0113184116</v>
      </c>
      <c r="C235" s="71"/>
      <c r="D235" s="71"/>
      <c r="E235" s="71"/>
      <c r="F235" s="71"/>
      <c r="G235" s="71"/>
      <c r="H235" s="71"/>
      <c r="I235" s="71"/>
      <c r="J235" s="71"/>
      <c r="K235" s="71"/>
      <c r="L235" s="1"/>
      <c r="M235" s="1"/>
      <c r="N235" s="1"/>
    </row>
    <row r="236" ht="15.75" customHeight="1">
      <c r="A236" s="70" t="s">
        <v>27</v>
      </c>
      <c r="B236" s="68">
        <f>IFERROR(AVERAGE(B233:K233),"-")</f>
        <v>0.0113184116</v>
      </c>
      <c r="C236" s="71"/>
      <c r="D236" s="71"/>
      <c r="E236" s="71"/>
      <c r="F236" s="71"/>
      <c r="G236" s="71"/>
      <c r="H236" s="71"/>
      <c r="I236" s="71"/>
      <c r="J236" s="71"/>
      <c r="K236" s="71"/>
      <c r="L236" s="1"/>
      <c r="M236" s="1"/>
      <c r="N236" s="1"/>
    </row>
    <row r="237" ht="15.75" customHeight="1">
      <c r="A237" s="70" t="s">
        <v>28</v>
      </c>
      <c r="B237" s="68">
        <f>IFERROR(MAX(B233:K233),"-")</f>
        <v>0.0113184116</v>
      </c>
      <c r="C237" s="71"/>
      <c r="D237" s="71"/>
      <c r="E237" s="71"/>
      <c r="F237" s="71"/>
      <c r="G237" s="71"/>
      <c r="H237" s="71"/>
      <c r="I237" s="71"/>
      <c r="J237" s="71"/>
      <c r="K237" s="71"/>
      <c r="L237" s="1"/>
      <c r="M237" s="1"/>
      <c r="N237" s="1"/>
    </row>
    <row r="238" ht="15.75" customHeight="1">
      <c r="A238" s="127"/>
      <c r="B238" s="1"/>
      <c r="C238" s="1"/>
      <c r="D238" s="1"/>
      <c r="E238" s="1"/>
      <c r="F238" s="1"/>
      <c r="G238" s="1"/>
      <c r="H238" s="1"/>
      <c r="I238" s="1"/>
      <c r="J238" s="1"/>
      <c r="K238" s="1"/>
      <c r="L238" s="1"/>
      <c r="M238" s="1"/>
      <c r="N238" s="1"/>
    </row>
    <row r="239">
      <c r="A239" s="66" t="s">
        <v>1164</v>
      </c>
      <c r="B239" s="6" t="s">
        <v>2</v>
      </c>
      <c r="C239" s="6" t="s">
        <v>3</v>
      </c>
      <c r="D239" s="6" t="s">
        <v>4</v>
      </c>
      <c r="E239" s="6" t="s">
        <v>5</v>
      </c>
      <c r="F239" s="6" t="s">
        <v>6</v>
      </c>
      <c r="G239" s="6" t="s">
        <v>7</v>
      </c>
      <c r="H239" s="6" t="s">
        <v>8</v>
      </c>
      <c r="I239" s="6" t="s">
        <v>9</v>
      </c>
      <c r="J239" s="6" t="s">
        <v>10</v>
      </c>
      <c r="K239" s="6" t="s">
        <v>11</v>
      </c>
      <c r="L239" s="7" t="s">
        <v>12</v>
      </c>
      <c r="M239" s="7" t="s">
        <v>13</v>
      </c>
      <c r="N239" s="7" t="s">
        <v>14</v>
      </c>
    </row>
    <row r="240" ht="15.75" customHeight="1">
      <c r="A240" s="63" t="s">
        <v>15</v>
      </c>
      <c r="B240" s="9" t="s">
        <v>1117</v>
      </c>
      <c r="C240" s="9" t="s">
        <v>1118</v>
      </c>
      <c r="D240" s="9"/>
      <c r="E240" s="9"/>
      <c r="F240" s="10"/>
      <c r="G240" s="10"/>
      <c r="H240" s="10"/>
      <c r="I240" s="10"/>
      <c r="J240" s="10"/>
      <c r="K240" s="10"/>
      <c r="L240" s="11"/>
      <c r="M240" s="11"/>
      <c r="N240" s="11"/>
    </row>
    <row r="241">
      <c r="A241" s="63" t="s">
        <v>21</v>
      </c>
      <c r="B241" s="9" t="s">
        <v>1165</v>
      </c>
      <c r="C241" s="9" t="s">
        <v>1165</v>
      </c>
      <c r="D241" s="9"/>
      <c r="E241" s="9"/>
      <c r="F241" s="10"/>
      <c r="G241" s="10"/>
      <c r="H241" s="10"/>
      <c r="I241" s="10"/>
      <c r="J241" s="10"/>
      <c r="K241" s="10"/>
      <c r="L241" s="11"/>
      <c r="M241" s="11"/>
      <c r="N241" s="11"/>
    </row>
    <row r="242" ht="15.75" customHeight="1">
      <c r="A242" s="63" t="s">
        <v>1120</v>
      </c>
      <c r="B242" s="14">
        <v>3.8302757333</v>
      </c>
      <c r="C242" s="14">
        <v>5.05</v>
      </c>
      <c r="D242" s="15"/>
      <c r="E242" s="15"/>
      <c r="F242" s="16"/>
      <c r="G242" s="16"/>
      <c r="H242" s="16"/>
      <c r="I242" s="16"/>
      <c r="J242" s="16"/>
      <c r="K242" s="16"/>
      <c r="L242" s="11"/>
      <c r="M242" s="11"/>
      <c r="N242" s="11"/>
    </row>
    <row r="243" ht="15.75" customHeight="1">
      <c r="A243" s="63" t="s">
        <v>1121</v>
      </c>
      <c r="B243" s="8">
        <v>400.0</v>
      </c>
      <c r="C243" s="8">
        <v>400.0</v>
      </c>
      <c r="D243" s="9"/>
      <c r="E243" s="9"/>
      <c r="F243" s="10"/>
      <c r="G243" s="10"/>
      <c r="H243" s="10"/>
      <c r="I243" s="10"/>
      <c r="J243" s="10"/>
      <c r="K243" s="10"/>
      <c r="L243" s="11"/>
      <c r="M243" s="11"/>
      <c r="N243" s="11"/>
    </row>
    <row r="244" ht="15.75" customHeight="1">
      <c r="A244" s="66" t="s">
        <v>1164</v>
      </c>
      <c r="B244" s="131">
        <f t="shared" ref="B244:C244" si="27">B242/B243</f>
        <v>0.009575689333</v>
      </c>
      <c r="C244" s="131">
        <f t="shared" si="27"/>
        <v>0.012625</v>
      </c>
      <c r="D244" s="9"/>
      <c r="E244" s="9"/>
      <c r="F244" s="16"/>
      <c r="G244" s="16"/>
      <c r="H244" s="16"/>
      <c r="I244" s="16"/>
      <c r="J244" s="16"/>
      <c r="K244" s="16"/>
      <c r="L244" s="68">
        <f>IFERROR(MEDIAN($B244:$K244),"-")</f>
        <v>0.01110034467</v>
      </c>
      <c r="M244" s="68">
        <f>IFERROR(L244*(1-50%),"-")</f>
        <v>0.005550172333</v>
      </c>
      <c r="N244" s="68">
        <f>IFERROR(L244*(1+50%),"-")</f>
        <v>0.016650517</v>
      </c>
    </row>
    <row r="245" ht="15.75" customHeight="1">
      <c r="A245" s="63" t="s">
        <v>24</v>
      </c>
      <c r="B245" s="69">
        <f t="shared" ref="B245:K245" si="28">IFERROR(IF(B244&gt;$N244,"Não válido",IF(B244&lt;$M244,"Não válido",B244)),"-")</f>
        <v>0.009575689333</v>
      </c>
      <c r="C245" s="69">
        <f t="shared" si="28"/>
        <v>0.012625</v>
      </c>
      <c r="D245" s="69" t="str">
        <f t="shared" si="28"/>
        <v>Não válido</v>
      </c>
      <c r="E245" s="69" t="str">
        <f t="shared" si="28"/>
        <v>Não válido</v>
      </c>
      <c r="F245" s="69" t="str">
        <f t="shared" si="28"/>
        <v>Não válido</v>
      </c>
      <c r="G245" s="69" t="str">
        <f t="shared" si="28"/>
        <v>Não válido</v>
      </c>
      <c r="H245" s="69" t="str">
        <f t="shared" si="28"/>
        <v>Não válido</v>
      </c>
      <c r="I245" s="69" t="str">
        <f t="shared" si="28"/>
        <v>Não válido</v>
      </c>
      <c r="J245" s="69" t="str">
        <f t="shared" si="28"/>
        <v>Não válido</v>
      </c>
      <c r="K245" s="69" t="str">
        <f t="shared" si="28"/>
        <v>Não válido</v>
      </c>
      <c r="L245" s="1"/>
      <c r="M245" s="1"/>
      <c r="N245" s="1"/>
    </row>
    <row r="246" ht="15.75" customHeight="1">
      <c r="A246" s="70" t="s">
        <v>25</v>
      </c>
      <c r="B246" s="68">
        <f>IFERROR(MIN(B245:K245),"-")</f>
        <v>0.009575689333</v>
      </c>
      <c r="C246" s="71"/>
      <c r="D246" s="71"/>
      <c r="E246" s="71"/>
      <c r="F246" s="1"/>
      <c r="G246" s="1"/>
      <c r="H246" s="1"/>
      <c r="I246" s="1"/>
      <c r="J246" s="1"/>
      <c r="K246" s="1"/>
      <c r="L246" s="1"/>
      <c r="M246" s="1"/>
      <c r="N246" s="1"/>
    </row>
    <row r="247" ht="15.75" customHeight="1">
      <c r="A247" s="70" t="s">
        <v>26</v>
      </c>
      <c r="B247" s="68">
        <f>IFERROR(MEDIAN(B245:K245),"-")</f>
        <v>0.01110034467</v>
      </c>
      <c r="C247" s="71"/>
      <c r="D247" s="71"/>
      <c r="E247" s="71"/>
      <c r="F247" s="1"/>
      <c r="G247" s="1"/>
      <c r="H247" s="1"/>
      <c r="I247" s="1"/>
      <c r="J247" s="1"/>
      <c r="K247" s="1"/>
      <c r="L247" s="1"/>
      <c r="M247" s="1"/>
      <c r="N247" s="1"/>
    </row>
    <row r="248" ht="15.75" customHeight="1">
      <c r="A248" s="70" t="s">
        <v>27</v>
      </c>
      <c r="B248" s="68">
        <f>IFERROR(AVERAGE(B245:K245),"-")</f>
        <v>0.01110034467</v>
      </c>
      <c r="C248" s="71"/>
      <c r="D248" s="71"/>
      <c r="E248" s="71"/>
      <c r="F248" s="1"/>
      <c r="G248" s="1"/>
      <c r="H248" s="1"/>
      <c r="I248" s="1"/>
      <c r="J248" s="1"/>
      <c r="K248" s="1"/>
      <c r="L248" s="1"/>
      <c r="M248" s="1"/>
      <c r="N248" s="1"/>
    </row>
    <row r="249" ht="15.75" customHeight="1">
      <c r="A249" s="70" t="s">
        <v>28</v>
      </c>
      <c r="B249" s="68">
        <f>IFERROR(MAX(B245:K245),"-")</f>
        <v>0.012625</v>
      </c>
      <c r="C249" s="71"/>
      <c r="D249" s="71"/>
      <c r="E249" s="71"/>
      <c r="F249" s="1"/>
      <c r="G249" s="1"/>
      <c r="H249" s="1"/>
      <c r="I249" s="1"/>
      <c r="J249" s="1"/>
      <c r="K249" s="1"/>
      <c r="L249" s="1"/>
      <c r="M249" s="1"/>
      <c r="N249" s="1"/>
    </row>
    <row r="250" ht="15.75" customHeight="1">
      <c r="A250" s="127"/>
      <c r="B250" s="1"/>
      <c r="C250" s="1"/>
      <c r="D250" s="1"/>
      <c r="E250" s="1"/>
      <c r="F250" s="1"/>
      <c r="G250" s="1"/>
      <c r="H250" s="1"/>
      <c r="I250" s="1"/>
      <c r="J250" s="1"/>
      <c r="K250" s="1"/>
      <c r="L250" s="1"/>
      <c r="M250" s="1"/>
      <c r="N250" s="1"/>
    </row>
    <row r="251">
      <c r="A251" s="66" t="s">
        <v>1166</v>
      </c>
      <c r="B251" s="6" t="s">
        <v>2</v>
      </c>
      <c r="C251" s="6" t="s">
        <v>3</v>
      </c>
      <c r="D251" s="6" t="s">
        <v>4</v>
      </c>
      <c r="E251" s="6" t="s">
        <v>5</v>
      </c>
      <c r="F251" s="6" t="s">
        <v>6</v>
      </c>
      <c r="G251" s="6" t="s">
        <v>7</v>
      </c>
      <c r="H251" s="6" t="s">
        <v>8</v>
      </c>
      <c r="I251" s="6" t="s">
        <v>9</v>
      </c>
      <c r="J251" s="6" t="s">
        <v>10</v>
      </c>
      <c r="K251" s="6" t="s">
        <v>11</v>
      </c>
      <c r="L251" s="7" t="s">
        <v>12</v>
      </c>
      <c r="M251" s="7" t="s">
        <v>13</v>
      </c>
      <c r="N251" s="7" t="s">
        <v>14</v>
      </c>
    </row>
    <row r="252" ht="15.75" customHeight="1">
      <c r="A252" s="63" t="s">
        <v>15</v>
      </c>
      <c r="B252" s="9" t="s">
        <v>1117</v>
      </c>
      <c r="C252" s="9"/>
      <c r="D252" s="9"/>
      <c r="E252" s="10"/>
      <c r="F252" s="10"/>
      <c r="G252" s="10"/>
      <c r="H252" s="10"/>
      <c r="I252" s="10"/>
      <c r="J252" s="10"/>
      <c r="K252" s="10"/>
      <c r="L252" s="11"/>
      <c r="M252" s="11"/>
      <c r="N252" s="11"/>
    </row>
    <row r="253">
      <c r="A253" s="63" t="s">
        <v>21</v>
      </c>
      <c r="B253" s="9" t="s">
        <v>1167</v>
      </c>
      <c r="C253" s="9"/>
      <c r="D253" s="9"/>
      <c r="E253" s="10"/>
      <c r="F253" s="10"/>
      <c r="G253" s="10"/>
      <c r="H253" s="10"/>
      <c r="I253" s="10"/>
      <c r="J253" s="10"/>
      <c r="K253" s="10"/>
      <c r="L253" s="11"/>
      <c r="M253" s="11"/>
      <c r="N253" s="11"/>
    </row>
    <row r="254" ht="15.75" customHeight="1">
      <c r="A254" s="63" t="s">
        <v>1120</v>
      </c>
      <c r="B254" s="14">
        <v>9.9940964</v>
      </c>
      <c r="C254" s="15"/>
      <c r="D254" s="15"/>
      <c r="E254" s="16"/>
      <c r="F254" s="16"/>
      <c r="G254" s="16"/>
      <c r="H254" s="16"/>
      <c r="I254" s="16"/>
      <c r="J254" s="16"/>
      <c r="K254" s="16"/>
      <c r="L254" s="11"/>
      <c r="M254" s="11"/>
      <c r="N254" s="11"/>
    </row>
    <row r="255" ht="15.75" customHeight="1">
      <c r="A255" s="63" t="s">
        <v>1121</v>
      </c>
      <c r="B255" s="8">
        <v>200.0</v>
      </c>
      <c r="C255" s="9"/>
      <c r="D255" s="9"/>
      <c r="E255" s="9"/>
      <c r="F255" s="10"/>
      <c r="G255" s="10"/>
      <c r="H255" s="10"/>
      <c r="I255" s="10"/>
      <c r="J255" s="10"/>
      <c r="K255" s="10"/>
      <c r="L255" s="11"/>
      <c r="M255" s="11"/>
      <c r="N255" s="11"/>
    </row>
    <row r="256" ht="15.75" customHeight="1">
      <c r="A256" s="66" t="s">
        <v>1166</v>
      </c>
      <c r="B256" s="131">
        <f>B254/B255</f>
        <v>0.049970482</v>
      </c>
      <c r="C256" s="9"/>
      <c r="D256" s="9"/>
      <c r="E256" s="9"/>
      <c r="F256" s="16"/>
      <c r="G256" s="16"/>
      <c r="H256" s="16"/>
      <c r="I256" s="16"/>
      <c r="J256" s="16"/>
      <c r="K256" s="16"/>
      <c r="L256" s="68">
        <f>IFERROR(MEDIAN($B256:$K256),"-")</f>
        <v>0.049970482</v>
      </c>
      <c r="M256" s="68">
        <f>IFERROR(L256*(1-50%),"-")</f>
        <v>0.024985241</v>
      </c>
      <c r="N256" s="68">
        <f>IFERROR(L256*(1+50%),"-")</f>
        <v>0.074955723</v>
      </c>
    </row>
    <row r="257" ht="15.75" customHeight="1">
      <c r="A257" s="63" t="s">
        <v>24</v>
      </c>
      <c r="B257" s="69">
        <f t="shared" ref="B257:K257" si="29">IFERROR(IF(B256&gt;$N256,"Não válido",IF(B256&lt;$M256,"Não válido",B256)),"-")</f>
        <v>0.049970482</v>
      </c>
      <c r="C257" s="69" t="str">
        <f t="shared" si="29"/>
        <v>Não válido</v>
      </c>
      <c r="D257" s="69" t="str">
        <f t="shared" si="29"/>
        <v>Não válido</v>
      </c>
      <c r="E257" s="69" t="str">
        <f t="shared" si="29"/>
        <v>Não válido</v>
      </c>
      <c r="F257" s="69" t="str">
        <f t="shared" si="29"/>
        <v>Não válido</v>
      </c>
      <c r="G257" s="69" t="str">
        <f t="shared" si="29"/>
        <v>Não válido</v>
      </c>
      <c r="H257" s="69" t="str">
        <f t="shared" si="29"/>
        <v>Não válido</v>
      </c>
      <c r="I257" s="69" t="str">
        <f t="shared" si="29"/>
        <v>Não válido</v>
      </c>
      <c r="J257" s="69" t="str">
        <f t="shared" si="29"/>
        <v>Não válido</v>
      </c>
      <c r="K257" s="69" t="str">
        <f t="shared" si="29"/>
        <v>Não válido</v>
      </c>
      <c r="L257" s="1"/>
      <c r="M257" s="1"/>
      <c r="N257" s="1"/>
    </row>
    <row r="258" ht="15.75" customHeight="1">
      <c r="A258" s="70" t="s">
        <v>25</v>
      </c>
      <c r="B258" s="68">
        <f>IFERROR(MIN(B257:K257),"-")</f>
        <v>0.049970482</v>
      </c>
      <c r="C258" s="71"/>
      <c r="D258" s="71"/>
      <c r="E258" s="71"/>
      <c r="F258" s="1"/>
      <c r="G258" s="1"/>
      <c r="H258" s="1"/>
      <c r="I258" s="1"/>
      <c r="J258" s="1"/>
      <c r="K258" s="1"/>
      <c r="L258" s="1"/>
      <c r="M258" s="1"/>
      <c r="N258" s="1"/>
    </row>
    <row r="259" ht="15.75" customHeight="1">
      <c r="A259" s="70" t="s">
        <v>26</v>
      </c>
      <c r="B259" s="68">
        <f>IFERROR(MEDIAN(B257:K257),"-")</f>
        <v>0.049970482</v>
      </c>
      <c r="C259" s="71"/>
      <c r="D259" s="71"/>
      <c r="E259" s="71"/>
      <c r="F259" s="1"/>
      <c r="G259" s="1"/>
      <c r="H259" s="1"/>
      <c r="I259" s="1"/>
      <c r="J259" s="1"/>
      <c r="K259" s="1"/>
      <c r="L259" s="1"/>
      <c r="M259" s="1"/>
      <c r="N259" s="1"/>
    </row>
    <row r="260" ht="15.75" customHeight="1">
      <c r="A260" s="70" t="s">
        <v>27</v>
      </c>
      <c r="B260" s="68">
        <f>IFERROR(AVERAGE(B257:K257),"-")</f>
        <v>0.049970482</v>
      </c>
      <c r="C260" s="71"/>
      <c r="D260" s="71"/>
      <c r="E260" s="71"/>
      <c r="F260" s="1"/>
      <c r="G260" s="1"/>
      <c r="H260" s="1"/>
      <c r="I260" s="1"/>
      <c r="J260" s="1"/>
      <c r="K260" s="1"/>
      <c r="L260" s="1"/>
      <c r="M260" s="1"/>
      <c r="N260" s="1"/>
    </row>
    <row r="261" ht="15.75" customHeight="1">
      <c r="A261" s="70" t="s">
        <v>28</v>
      </c>
      <c r="B261" s="68">
        <f>IFERROR(MAX(B257:K257),"-")</f>
        <v>0.049970482</v>
      </c>
      <c r="C261" s="71"/>
      <c r="D261" s="71"/>
      <c r="E261" s="71"/>
      <c r="F261" s="1"/>
      <c r="G261" s="1"/>
      <c r="H261" s="1"/>
      <c r="I261" s="1"/>
      <c r="J261" s="1"/>
      <c r="K261" s="1"/>
      <c r="L261" s="1"/>
      <c r="M261" s="1"/>
      <c r="N261" s="1"/>
    </row>
    <row r="262" ht="15.75" customHeight="1">
      <c r="A262" s="127"/>
      <c r="B262" s="1"/>
      <c r="C262" s="1"/>
      <c r="D262" s="1"/>
      <c r="E262" s="1"/>
      <c r="F262" s="1"/>
      <c r="G262" s="1"/>
      <c r="H262" s="1"/>
      <c r="I262" s="1"/>
      <c r="J262" s="1"/>
      <c r="K262" s="1"/>
      <c r="L262" s="1"/>
      <c r="M262" s="1"/>
      <c r="N262" s="1"/>
    </row>
    <row r="263">
      <c r="A263" s="66" t="s">
        <v>1168</v>
      </c>
      <c r="B263" s="6" t="s">
        <v>2</v>
      </c>
      <c r="C263" s="6" t="s">
        <v>3</v>
      </c>
      <c r="D263" s="6" t="s">
        <v>4</v>
      </c>
      <c r="E263" s="6" t="s">
        <v>5</v>
      </c>
      <c r="F263" s="6" t="s">
        <v>6</v>
      </c>
      <c r="G263" s="6" t="s">
        <v>7</v>
      </c>
      <c r="H263" s="6" t="s">
        <v>8</v>
      </c>
      <c r="I263" s="6" t="s">
        <v>9</v>
      </c>
      <c r="J263" s="6" t="s">
        <v>10</v>
      </c>
      <c r="K263" s="6" t="s">
        <v>11</v>
      </c>
      <c r="L263" s="7" t="s">
        <v>12</v>
      </c>
      <c r="M263" s="7" t="s">
        <v>13</v>
      </c>
      <c r="N263" s="7" t="s">
        <v>14</v>
      </c>
    </row>
    <row r="264" ht="15.75" customHeight="1">
      <c r="A264" s="63" t="s">
        <v>15</v>
      </c>
      <c r="B264" s="9" t="s">
        <v>1117</v>
      </c>
      <c r="C264" s="9" t="s">
        <v>1118</v>
      </c>
      <c r="D264" s="9"/>
      <c r="E264" s="9"/>
      <c r="F264" s="10"/>
      <c r="G264" s="10"/>
      <c r="H264" s="10"/>
      <c r="I264" s="10"/>
      <c r="J264" s="10"/>
      <c r="K264" s="10"/>
      <c r="L264" s="11"/>
      <c r="M264" s="11"/>
      <c r="N264" s="11"/>
    </row>
    <row r="265" ht="15.75" customHeight="1">
      <c r="A265" s="63" t="s">
        <v>21</v>
      </c>
      <c r="B265" s="9" t="s">
        <v>1169</v>
      </c>
      <c r="C265" s="9" t="s">
        <v>1169</v>
      </c>
      <c r="D265" s="9"/>
      <c r="E265" s="9"/>
      <c r="F265" s="10"/>
      <c r="G265" s="10"/>
      <c r="H265" s="10"/>
      <c r="I265" s="10"/>
      <c r="J265" s="10"/>
      <c r="K265" s="10"/>
      <c r="L265" s="11"/>
      <c r="M265" s="11"/>
      <c r="N265" s="11"/>
    </row>
    <row r="266" ht="15.75" customHeight="1">
      <c r="A266" s="63" t="s">
        <v>1120</v>
      </c>
      <c r="B266" s="14">
        <v>6.8390372</v>
      </c>
      <c r="C266" s="14">
        <v>3.52</v>
      </c>
      <c r="D266" s="15"/>
      <c r="E266" s="15"/>
      <c r="F266" s="16"/>
      <c r="G266" s="16"/>
      <c r="H266" s="16"/>
      <c r="I266" s="16"/>
      <c r="J266" s="16"/>
      <c r="K266" s="16"/>
      <c r="L266" s="11"/>
      <c r="M266" s="11"/>
      <c r="N266" s="11"/>
    </row>
    <row r="267" ht="15.75" customHeight="1">
      <c r="A267" s="63" t="s">
        <v>1121</v>
      </c>
      <c r="B267" s="8">
        <v>142.0</v>
      </c>
      <c r="C267" s="8">
        <v>142.0</v>
      </c>
      <c r="D267" s="9"/>
      <c r="E267" s="9"/>
      <c r="F267" s="10"/>
      <c r="G267" s="10"/>
      <c r="H267" s="10"/>
      <c r="I267" s="10"/>
      <c r="J267" s="10"/>
      <c r="K267" s="10"/>
      <c r="L267" s="11"/>
      <c r="M267" s="11"/>
      <c r="N267" s="11"/>
    </row>
    <row r="268" ht="15.75" customHeight="1">
      <c r="A268" s="66" t="s">
        <v>1168</v>
      </c>
      <c r="B268" s="131">
        <f t="shared" ref="B268:C268" si="30">B266/B267</f>
        <v>0.0481622338</v>
      </c>
      <c r="C268" s="131">
        <f t="shared" si="30"/>
        <v>0.02478873239</v>
      </c>
      <c r="D268" s="9"/>
      <c r="E268" s="9"/>
      <c r="F268" s="16"/>
      <c r="G268" s="16"/>
      <c r="H268" s="16"/>
      <c r="I268" s="16"/>
      <c r="J268" s="16"/>
      <c r="K268" s="16"/>
      <c r="L268" s="68">
        <f>IFERROR(MEDIAN($B268:$K268),"-")</f>
        <v>0.0364754831</v>
      </c>
      <c r="M268" s="68">
        <f>IFERROR(L268*(1-50%),"-")</f>
        <v>0.01823774155</v>
      </c>
      <c r="N268" s="68">
        <f>IFERROR(L268*(1+50%),"-")</f>
        <v>0.05471322465</v>
      </c>
    </row>
    <row r="269" ht="15.75" customHeight="1">
      <c r="A269" s="63" t="s">
        <v>24</v>
      </c>
      <c r="B269" s="69">
        <f t="shared" ref="B269:K269" si="31">IFERROR(IF(B268&gt;$N268,"Não válido",IF(B268&lt;$M268,"Não válido",B268)),"-")</f>
        <v>0.0481622338</v>
      </c>
      <c r="C269" s="69">
        <f t="shared" si="31"/>
        <v>0.02478873239</v>
      </c>
      <c r="D269" s="69" t="str">
        <f t="shared" si="31"/>
        <v>Não válido</v>
      </c>
      <c r="E269" s="69" t="str">
        <f t="shared" si="31"/>
        <v>Não válido</v>
      </c>
      <c r="F269" s="69" t="str">
        <f t="shared" si="31"/>
        <v>Não válido</v>
      </c>
      <c r="G269" s="69" t="str">
        <f t="shared" si="31"/>
        <v>Não válido</v>
      </c>
      <c r="H269" s="69" t="str">
        <f t="shared" si="31"/>
        <v>Não válido</v>
      </c>
      <c r="I269" s="69" t="str">
        <f t="shared" si="31"/>
        <v>Não válido</v>
      </c>
      <c r="J269" s="69" t="str">
        <f t="shared" si="31"/>
        <v>Não válido</v>
      </c>
      <c r="K269" s="69" t="str">
        <f t="shared" si="31"/>
        <v>Não válido</v>
      </c>
      <c r="L269" s="1"/>
      <c r="M269" s="1"/>
      <c r="N269" s="1"/>
    </row>
    <row r="270" ht="15.75" customHeight="1">
      <c r="A270" s="70" t="s">
        <v>25</v>
      </c>
      <c r="B270" s="68">
        <f>IFERROR(MIN(B269:K269),"-")</f>
        <v>0.02478873239</v>
      </c>
      <c r="C270" s="71"/>
      <c r="D270" s="71"/>
      <c r="E270" s="71"/>
      <c r="F270" s="1"/>
      <c r="G270" s="1"/>
      <c r="H270" s="1"/>
      <c r="I270" s="1"/>
      <c r="J270" s="1"/>
      <c r="K270" s="1"/>
      <c r="L270" s="1"/>
      <c r="M270" s="1"/>
      <c r="N270" s="1"/>
    </row>
    <row r="271" ht="15.75" customHeight="1">
      <c r="A271" s="70" t="s">
        <v>26</v>
      </c>
      <c r="B271" s="68">
        <f>IFERROR(MEDIAN(B269:K269),"-")</f>
        <v>0.0364754831</v>
      </c>
      <c r="C271" s="71"/>
      <c r="D271" s="71"/>
      <c r="E271" s="71"/>
      <c r="F271" s="1"/>
      <c r="G271" s="1"/>
      <c r="H271" s="1"/>
      <c r="I271" s="1"/>
      <c r="J271" s="1"/>
      <c r="K271" s="1"/>
      <c r="L271" s="1"/>
      <c r="M271" s="1"/>
      <c r="N271" s="1"/>
    </row>
    <row r="272" ht="15.75" customHeight="1">
      <c r="A272" s="70" t="s">
        <v>27</v>
      </c>
      <c r="B272" s="68">
        <f>IFERROR(AVERAGE(B269:K269),"-")</f>
        <v>0.0364754831</v>
      </c>
      <c r="C272" s="71"/>
      <c r="D272" s="71"/>
      <c r="E272" s="71"/>
      <c r="F272" s="1"/>
      <c r="G272" s="1"/>
      <c r="H272" s="1"/>
      <c r="I272" s="1"/>
      <c r="J272" s="1"/>
      <c r="K272" s="1"/>
      <c r="L272" s="1"/>
      <c r="M272" s="1"/>
      <c r="N272" s="1"/>
    </row>
    <row r="273" ht="15.75" customHeight="1">
      <c r="A273" s="70" t="s">
        <v>28</v>
      </c>
      <c r="B273" s="68">
        <f>IFERROR(MAX(B269:K269),"-")</f>
        <v>0.0481622338</v>
      </c>
      <c r="C273" s="71"/>
      <c r="D273" s="71"/>
      <c r="E273" s="71"/>
      <c r="F273" s="1"/>
      <c r="G273" s="1"/>
      <c r="H273" s="1"/>
      <c r="I273" s="1"/>
      <c r="J273" s="1"/>
      <c r="K273" s="1"/>
      <c r="L273" s="1"/>
      <c r="M273" s="1"/>
      <c r="N273" s="1"/>
    </row>
    <row r="274" ht="15.75" customHeight="1">
      <c r="A274" s="127"/>
      <c r="B274" s="1"/>
      <c r="C274" s="1"/>
      <c r="D274" s="1"/>
      <c r="E274" s="1"/>
      <c r="F274" s="1"/>
      <c r="G274" s="1"/>
      <c r="H274" s="1"/>
      <c r="I274" s="1"/>
      <c r="J274" s="1"/>
      <c r="K274" s="1"/>
      <c r="L274" s="1"/>
      <c r="M274" s="1"/>
      <c r="N274" s="1"/>
    </row>
    <row r="275" ht="15.75" customHeight="1">
      <c r="A275" s="66" t="s">
        <v>1170</v>
      </c>
      <c r="B275" s="6" t="s">
        <v>2</v>
      </c>
      <c r="C275" s="6" t="s">
        <v>3</v>
      </c>
      <c r="D275" s="6" t="s">
        <v>4</v>
      </c>
      <c r="E275" s="6" t="s">
        <v>5</v>
      </c>
      <c r="F275" s="6" t="s">
        <v>6</v>
      </c>
      <c r="G275" s="6" t="s">
        <v>7</v>
      </c>
      <c r="H275" s="6" t="s">
        <v>8</v>
      </c>
      <c r="I275" s="6" t="s">
        <v>9</v>
      </c>
      <c r="J275" s="6" t="s">
        <v>10</v>
      </c>
      <c r="K275" s="6" t="s">
        <v>11</v>
      </c>
      <c r="L275" s="7" t="s">
        <v>12</v>
      </c>
      <c r="M275" s="7" t="s">
        <v>13</v>
      </c>
      <c r="N275" s="7" t="s">
        <v>14</v>
      </c>
    </row>
    <row r="276" ht="15.75" customHeight="1">
      <c r="A276" s="63" t="s">
        <v>15</v>
      </c>
      <c r="B276" s="9" t="s">
        <v>1117</v>
      </c>
      <c r="C276" s="9"/>
      <c r="D276" s="9"/>
      <c r="E276" s="10"/>
      <c r="F276" s="10"/>
      <c r="G276" s="10"/>
      <c r="H276" s="10"/>
      <c r="I276" s="10"/>
      <c r="J276" s="10"/>
      <c r="K276" s="10"/>
      <c r="L276" s="11"/>
      <c r="M276" s="11"/>
      <c r="N276" s="11"/>
    </row>
    <row r="277">
      <c r="A277" s="63" t="s">
        <v>21</v>
      </c>
      <c r="B277" s="9" t="s">
        <v>1171</v>
      </c>
      <c r="C277" s="9"/>
      <c r="D277" s="9"/>
      <c r="E277" s="10"/>
      <c r="F277" s="10"/>
      <c r="G277" s="10"/>
      <c r="H277" s="10"/>
      <c r="I277" s="10"/>
      <c r="J277" s="10"/>
      <c r="K277" s="10"/>
      <c r="L277" s="11"/>
      <c r="M277" s="11"/>
      <c r="N277" s="11"/>
    </row>
    <row r="278" ht="15.75" customHeight="1">
      <c r="A278" s="63" t="s">
        <v>1120</v>
      </c>
      <c r="B278" s="14">
        <v>10.044724</v>
      </c>
      <c r="C278" s="15"/>
      <c r="D278" s="15"/>
      <c r="E278" s="15"/>
      <c r="F278" s="16"/>
      <c r="G278" s="16"/>
      <c r="H278" s="16"/>
      <c r="I278" s="16"/>
      <c r="J278" s="16"/>
      <c r="K278" s="16"/>
      <c r="L278" s="11"/>
      <c r="M278" s="11"/>
      <c r="N278" s="11"/>
    </row>
    <row r="279" ht="15.75" customHeight="1">
      <c r="A279" s="63" t="s">
        <v>1121</v>
      </c>
      <c r="B279" s="8">
        <v>1000.0</v>
      </c>
      <c r="C279" s="9"/>
      <c r="D279" s="9"/>
      <c r="E279" s="9"/>
      <c r="F279" s="10"/>
      <c r="G279" s="10"/>
      <c r="H279" s="10"/>
      <c r="I279" s="10"/>
      <c r="J279" s="10"/>
      <c r="K279" s="10"/>
      <c r="L279" s="11"/>
      <c r="M279" s="11"/>
      <c r="N279" s="11"/>
    </row>
    <row r="280" ht="15.75" customHeight="1">
      <c r="A280" s="66" t="s">
        <v>1170</v>
      </c>
      <c r="B280" s="131">
        <f>B278/B279</f>
        <v>0.010044724</v>
      </c>
      <c r="C280" s="9"/>
      <c r="D280" s="9"/>
      <c r="E280" s="9"/>
      <c r="F280" s="16"/>
      <c r="G280" s="16"/>
      <c r="H280" s="16"/>
      <c r="I280" s="16"/>
      <c r="J280" s="16"/>
      <c r="K280" s="16"/>
      <c r="L280" s="68">
        <f>IFERROR(MEDIAN($B280:$K280),"-")</f>
        <v>0.010044724</v>
      </c>
      <c r="M280" s="68">
        <f>IFERROR(L280*(1-50%),"-")</f>
        <v>0.005022362</v>
      </c>
      <c r="N280" s="68">
        <f>IFERROR(L280*(1+50%),"-")</f>
        <v>0.015067086</v>
      </c>
    </row>
    <row r="281" ht="15.75" customHeight="1">
      <c r="A281" s="63" t="s">
        <v>24</v>
      </c>
      <c r="B281" s="69">
        <f t="shared" ref="B281:K281" si="32">IFERROR(IF(B280&gt;$N280,"Não válido",IF(B280&lt;$M280,"Não válido",B280)),"-")</f>
        <v>0.010044724</v>
      </c>
      <c r="C281" s="69" t="str">
        <f t="shared" si="32"/>
        <v>Não válido</v>
      </c>
      <c r="D281" s="69" t="str">
        <f t="shared" si="32"/>
        <v>Não válido</v>
      </c>
      <c r="E281" s="69" t="str">
        <f t="shared" si="32"/>
        <v>Não válido</v>
      </c>
      <c r="F281" s="69" t="str">
        <f t="shared" si="32"/>
        <v>Não válido</v>
      </c>
      <c r="G281" s="69" t="str">
        <f t="shared" si="32"/>
        <v>Não válido</v>
      </c>
      <c r="H281" s="69" t="str">
        <f t="shared" si="32"/>
        <v>Não válido</v>
      </c>
      <c r="I281" s="69" t="str">
        <f t="shared" si="32"/>
        <v>Não válido</v>
      </c>
      <c r="J281" s="69" t="str">
        <f t="shared" si="32"/>
        <v>Não válido</v>
      </c>
      <c r="K281" s="69" t="str">
        <f t="shared" si="32"/>
        <v>Não válido</v>
      </c>
      <c r="L281" s="1"/>
      <c r="M281" s="1"/>
      <c r="N281" s="1"/>
    </row>
    <row r="282" ht="15.75" customHeight="1">
      <c r="A282" s="70" t="s">
        <v>25</v>
      </c>
      <c r="B282" s="68">
        <f>IFERROR(MIN(B281:K281),"-")</f>
        <v>0.010044724</v>
      </c>
      <c r="C282" s="71"/>
      <c r="D282" s="71"/>
      <c r="E282" s="71"/>
      <c r="F282" s="1"/>
      <c r="G282" s="1"/>
      <c r="H282" s="1"/>
      <c r="I282" s="1"/>
      <c r="J282" s="1"/>
      <c r="K282" s="1"/>
      <c r="L282" s="1"/>
      <c r="M282" s="1"/>
      <c r="N282" s="1"/>
    </row>
    <row r="283" ht="15.75" customHeight="1">
      <c r="A283" s="70" t="s">
        <v>26</v>
      </c>
      <c r="B283" s="68">
        <f>IFERROR(MEDIAN(B281:K281),"-")</f>
        <v>0.010044724</v>
      </c>
      <c r="C283" s="71"/>
      <c r="D283" s="71"/>
      <c r="E283" s="71"/>
      <c r="F283" s="1"/>
      <c r="G283" s="1"/>
      <c r="H283" s="1"/>
      <c r="I283" s="1"/>
      <c r="J283" s="1"/>
      <c r="K283" s="1"/>
      <c r="L283" s="1"/>
      <c r="M283" s="1"/>
      <c r="N283" s="1"/>
    </row>
    <row r="284" ht="15.75" customHeight="1">
      <c r="A284" s="70" t="s">
        <v>27</v>
      </c>
      <c r="B284" s="68">
        <f>IFERROR(AVERAGE(B281:K281),"-")</f>
        <v>0.010044724</v>
      </c>
      <c r="C284" s="71"/>
      <c r="D284" s="71"/>
      <c r="E284" s="71"/>
      <c r="F284" s="1"/>
      <c r="G284" s="1"/>
      <c r="H284" s="1"/>
      <c r="I284" s="1"/>
      <c r="J284" s="1"/>
      <c r="K284" s="1"/>
      <c r="L284" s="1"/>
      <c r="M284" s="1"/>
      <c r="N284" s="1"/>
    </row>
    <row r="285" ht="15.75" customHeight="1">
      <c r="A285" s="70" t="s">
        <v>28</v>
      </c>
      <c r="B285" s="68">
        <f>IFERROR(MAX(B281:K281),"-")</f>
        <v>0.010044724</v>
      </c>
      <c r="C285" s="71"/>
      <c r="D285" s="71"/>
      <c r="E285" s="71"/>
      <c r="F285" s="1"/>
      <c r="G285" s="1"/>
      <c r="H285" s="1"/>
      <c r="I285" s="1"/>
      <c r="J285" s="1"/>
      <c r="K285" s="1"/>
      <c r="L285" s="1"/>
      <c r="M285" s="1"/>
      <c r="N285" s="1"/>
    </row>
    <row r="286" ht="15.75" customHeight="1">
      <c r="A286" s="127"/>
      <c r="B286" s="1"/>
      <c r="C286" s="1"/>
      <c r="D286" s="1"/>
      <c r="E286" s="1"/>
      <c r="F286" s="1"/>
      <c r="G286" s="1"/>
      <c r="H286" s="1"/>
      <c r="I286" s="1"/>
      <c r="J286" s="1"/>
      <c r="K286" s="1"/>
      <c r="L286" s="1"/>
      <c r="M286" s="1"/>
      <c r="N286" s="1"/>
    </row>
    <row r="287" ht="15.75" customHeight="1">
      <c r="A287" s="66" t="s">
        <v>1172</v>
      </c>
      <c r="B287" s="6" t="s">
        <v>2</v>
      </c>
      <c r="C287" s="6" t="s">
        <v>3</v>
      </c>
      <c r="D287" s="6" t="s">
        <v>4</v>
      </c>
      <c r="E287" s="6" t="s">
        <v>5</v>
      </c>
      <c r="F287" s="6" t="s">
        <v>6</v>
      </c>
      <c r="G287" s="6" t="s">
        <v>7</v>
      </c>
      <c r="H287" s="6" t="s">
        <v>8</v>
      </c>
      <c r="I287" s="6" t="s">
        <v>9</v>
      </c>
      <c r="J287" s="6" t="s">
        <v>10</v>
      </c>
      <c r="K287" s="6" t="s">
        <v>11</v>
      </c>
      <c r="L287" s="7" t="s">
        <v>12</v>
      </c>
      <c r="M287" s="7" t="s">
        <v>13</v>
      </c>
      <c r="N287" s="7" t="s">
        <v>14</v>
      </c>
    </row>
    <row r="288">
      <c r="A288" s="63" t="s">
        <v>15</v>
      </c>
      <c r="B288" s="9" t="s">
        <v>1117</v>
      </c>
      <c r="C288" s="9" t="s">
        <v>1118</v>
      </c>
      <c r="D288" s="9"/>
      <c r="E288" s="10"/>
      <c r="F288" s="10"/>
      <c r="G288" s="10"/>
      <c r="H288" s="10"/>
      <c r="I288" s="10"/>
      <c r="J288" s="10"/>
      <c r="K288" s="10"/>
      <c r="L288" s="11"/>
      <c r="M288" s="11"/>
      <c r="N288" s="11"/>
    </row>
    <row r="289" ht="15.75" customHeight="1">
      <c r="A289" s="63" t="s">
        <v>21</v>
      </c>
      <c r="B289" s="9" t="s">
        <v>1173</v>
      </c>
      <c r="C289" s="9" t="s">
        <v>1173</v>
      </c>
      <c r="D289" s="9"/>
      <c r="E289" s="10"/>
      <c r="F289" s="10"/>
      <c r="G289" s="10"/>
      <c r="H289" s="10"/>
      <c r="I289" s="10"/>
      <c r="J289" s="10"/>
      <c r="K289" s="10"/>
      <c r="L289" s="11"/>
      <c r="M289" s="11"/>
      <c r="N289" s="11"/>
    </row>
    <row r="290" ht="15.75" customHeight="1">
      <c r="A290" s="63" t="s">
        <v>1120</v>
      </c>
      <c r="B290" s="14">
        <v>3.5245468</v>
      </c>
      <c r="C290" s="14">
        <v>3.2</v>
      </c>
      <c r="D290" s="15"/>
      <c r="E290" s="15"/>
      <c r="F290" s="16"/>
      <c r="G290" s="16"/>
      <c r="H290" s="16"/>
      <c r="I290" s="16"/>
      <c r="J290" s="16"/>
      <c r="K290" s="16"/>
      <c r="L290" s="11"/>
      <c r="M290" s="11"/>
      <c r="N290" s="11"/>
    </row>
    <row r="291" ht="15.75" customHeight="1">
      <c r="A291" s="63" t="s">
        <v>1121</v>
      </c>
      <c r="B291" s="8">
        <v>500.0</v>
      </c>
      <c r="C291" s="8">
        <v>500.0</v>
      </c>
      <c r="D291" s="9"/>
      <c r="E291" s="9"/>
      <c r="F291" s="10"/>
      <c r="G291" s="10"/>
      <c r="H291" s="10"/>
      <c r="I291" s="10"/>
      <c r="J291" s="10"/>
      <c r="K291" s="10"/>
      <c r="L291" s="11"/>
      <c r="M291" s="11"/>
      <c r="N291" s="11"/>
    </row>
    <row r="292" ht="15.75" customHeight="1">
      <c r="A292" s="66" t="s">
        <v>1174</v>
      </c>
      <c r="B292" s="131">
        <f t="shared" ref="B292:C292" si="33">B290/B291</f>
        <v>0.0070490936</v>
      </c>
      <c r="C292" s="131">
        <f t="shared" si="33"/>
        <v>0.0064</v>
      </c>
      <c r="D292" s="9"/>
      <c r="E292" s="9"/>
      <c r="F292" s="16"/>
      <c r="G292" s="16"/>
      <c r="H292" s="16"/>
      <c r="I292" s="16"/>
      <c r="J292" s="16"/>
      <c r="K292" s="16"/>
      <c r="L292" s="68">
        <f>IFERROR(MEDIAN($B292:$K292),"-")</f>
        <v>0.0067245468</v>
      </c>
      <c r="M292" s="68">
        <f>IFERROR(L292*(1-50%),"-")</f>
        <v>0.0033622734</v>
      </c>
      <c r="N292" s="68">
        <f>IFERROR(L292*(1+50%),"-")</f>
        <v>0.0100868202</v>
      </c>
    </row>
    <row r="293" ht="15.75" customHeight="1">
      <c r="A293" s="63" t="s">
        <v>24</v>
      </c>
      <c r="B293" s="69">
        <f t="shared" ref="B293:K293" si="34">IFERROR(IF(B292&gt;$N292,"Não válido",IF(B292&lt;$M292,"Não válido",B292)),"-")</f>
        <v>0.0070490936</v>
      </c>
      <c r="C293" s="69">
        <f t="shared" si="34"/>
        <v>0.0064</v>
      </c>
      <c r="D293" s="69" t="str">
        <f t="shared" si="34"/>
        <v>Não válido</v>
      </c>
      <c r="E293" s="69" t="str">
        <f t="shared" si="34"/>
        <v>Não válido</v>
      </c>
      <c r="F293" s="69" t="str">
        <f t="shared" si="34"/>
        <v>Não válido</v>
      </c>
      <c r="G293" s="69" t="str">
        <f t="shared" si="34"/>
        <v>Não válido</v>
      </c>
      <c r="H293" s="69" t="str">
        <f t="shared" si="34"/>
        <v>Não válido</v>
      </c>
      <c r="I293" s="69" t="str">
        <f t="shared" si="34"/>
        <v>Não válido</v>
      </c>
      <c r="J293" s="69" t="str">
        <f t="shared" si="34"/>
        <v>Não válido</v>
      </c>
      <c r="K293" s="69" t="str">
        <f t="shared" si="34"/>
        <v>Não válido</v>
      </c>
      <c r="L293" s="1"/>
      <c r="M293" s="1"/>
      <c r="N293" s="1"/>
    </row>
    <row r="294" ht="15.75" customHeight="1">
      <c r="A294" s="70" t="s">
        <v>25</v>
      </c>
      <c r="B294" s="68">
        <f>IFERROR(MIN(B293:K293),"-")</f>
        <v>0.0064</v>
      </c>
      <c r="C294" s="71"/>
      <c r="D294" s="71"/>
      <c r="E294" s="71"/>
      <c r="F294" s="1"/>
      <c r="G294" s="1"/>
      <c r="H294" s="1"/>
      <c r="I294" s="1"/>
      <c r="J294" s="1"/>
      <c r="K294" s="1"/>
      <c r="L294" s="1"/>
      <c r="M294" s="1"/>
      <c r="N294" s="1"/>
    </row>
    <row r="295" ht="15.75" customHeight="1">
      <c r="A295" s="70" t="s">
        <v>26</v>
      </c>
      <c r="B295" s="68">
        <f>IFERROR(MEDIAN(B293:K293),"-")</f>
        <v>0.0067245468</v>
      </c>
      <c r="C295" s="71"/>
      <c r="D295" s="71"/>
      <c r="E295" s="71"/>
      <c r="F295" s="1"/>
      <c r="G295" s="1"/>
      <c r="H295" s="1"/>
      <c r="I295" s="1"/>
      <c r="J295" s="1"/>
      <c r="K295" s="1"/>
      <c r="L295" s="1"/>
      <c r="M295" s="1"/>
      <c r="N295" s="1"/>
    </row>
    <row r="296" ht="15.75" customHeight="1">
      <c r="A296" s="70" t="s">
        <v>27</v>
      </c>
      <c r="B296" s="68">
        <f>IFERROR(AVERAGE(B293:K293),"-")</f>
        <v>0.0067245468</v>
      </c>
      <c r="C296" s="71"/>
      <c r="D296" s="71"/>
      <c r="E296" s="71"/>
      <c r="F296" s="1"/>
      <c r="G296" s="1"/>
      <c r="H296" s="1"/>
      <c r="I296" s="1"/>
      <c r="J296" s="1"/>
      <c r="K296" s="1"/>
      <c r="L296" s="1"/>
      <c r="M296" s="1"/>
      <c r="N296" s="1"/>
    </row>
    <row r="297" ht="15.75" customHeight="1">
      <c r="A297" s="70" t="s">
        <v>28</v>
      </c>
      <c r="B297" s="68">
        <f>IFERROR(MAX(B293:K293),"-")</f>
        <v>0.0070490936</v>
      </c>
      <c r="C297" s="71"/>
      <c r="D297" s="71"/>
      <c r="E297" s="71"/>
      <c r="F297" s="1"/>
      <c r="G297" s="1"/>
      <c r="H297" s="1"/>
      <c r="I297" s="1"/>
      <c r="J297" s="1"/>
      <c r="K297" s="1"/>
      <c r="L297" s="1"/>
      <c r="M297" s="1"/>
      <c r="N297" s="1"/>
    </row>
    <row r="298" ht="15.75" customHeight="1">
      <c r="A298" s="127"/>
      <c r="B298" s="1"/>
      <c r="C298" s="1"/>
      <c r="D298" s="1"/>
      <c r="E298" s="1"/>
      <c r="F298" s="1"/>
      <c r="G298" s="1"/>
      <c r="H298" s="1"/>
      <c r="I298" s="1"/>
      <c r="J298" s="1"/>
      <c r="K298" s="1"/>
      <c r="L298" s="1"/>
      <c r="M298" s="1"/>
      <c r="N298" s="1"/>
    </row>
    <row r="299" ht="15.75" customHeight="1">
      <c r="A299" s="66" t="s">
        <v>1175</v>
      </c>
      <c r="B299" s="6" t="s">
        <v>2</v>
      </c>
      <c r="C299" s="6" t="s">
        <v>3</v>
      </c>
      <c r="D299" s="6" t="s">
        <v>4</v>
      </c>
      <c r="E299" s="6" t="s">
        <v>5</v>
      </c>
      <c r="F299" s="6" t="s">
        <v>6</v>
      </c>
      <c r="G299" s="6" t="s">
        <v>7</v>
      </c>
      <c r="H299" s="6" t="s">
        <v>8</v>
      </c>
      <c r="I299" s="6" t="s">
        <v>9</v>
      </c>
      <c r="J299" s="6" t="s">
        <v>10</v>
      </c>
      <c r="K299" s="6" t="s">
        <v>11</v>
      </c>
      <c r="L299" s="7" t="s">
        <v>12</v>
      </c>
      <c r="M299" s="7" t="s">
        <v>13</v>
      </c>
      <c r="N299" s="7" t="s">
        <v>14</v>
      </c>
    </row>
    <row r="300">
      <c r="A300" s="63" t="s">
        <v>15</v>
      </c>
      <c r="B300" s="9" t="s">
        <v>1117</v>
      </c>
      <c r="C300" s="9" t="s">
        <v>1118</v>
      </c>
      <c r="D300" s="9"/>
      <c r="E300" s="10"/>
      <c r="F300" s="10"/>
      <c r="G300" s="10"/>
      <c r="H300" s="10"/>
      <c r="I300" s="10"/>
      <c r="J300" s="10"/>
      <c r="K300" s="10"/>
      <c r="L300" s="11"/>
      <c r="M300" s="11"/>
      <c r="N300" s="11"/>
    </row>
    <row r="301">
      <c r="A301" s="63" t="s">
        <v>21</v>
      </c>
      <c r="B301" s="9" t="s">
        <v>1176</v>
      </c>
      <c r="C301" s="9" t="s">
        <v>1177</v>
      </c>
      <c r="D301" s="9"/>
      <c r="E301" s="10"/>
      <c r="F301" s="10"/>
      <c r="G301" s="10"/>
      <c r="H301" s="10"/>
      <c r="I301" s="10"/>
      <c r="J301" s="10"/>
      <c r="K301" s="10"/>
      <c r="L301" s="11"/>
      <c r="M301" s="11"/>
      <c r="N301" s="11"/>
    </row>
    <row r="302" ht="15.75" customHeight="1">
      <c r="A302" s="63" t="s">
        <v>1120</v>
      </c>
      <c r="B302" s="14">
        <v>2.9321026</v>
      </c>
      <c r="C302" s="14">
        <v>1.68</v>
      </c>
      <c r="D302" s="15"/>
      <c r="E302" s="15"/>
      <c r="F302" s="16"/>
      <c r="G302" s="16"/>
      <c r="H302" s="16"/>
      <c r="I302" s="16"/>
      <c r="J302" s="16"/>
      <c r="K302" s="16"/>
      <c r="L302" s="11"/>
      <c r="M302" s="11"/>
      <c r="N302" s="11"/>
    </row>
    <row r="303" ht="15.75" customHeight="1">
      <c r="A303" s="63" t="s">
        <v>1121</v>
      </c>
      <c r="B303" s="8">
        <v>500.0</v>
      </c>
      <c r="C303" s="8">
        <v>500.0</v>
      </c>
      <c r="D303" s="9"/>
      <c r="E303" s="9"/>
      <c r="F303" s="10"/>
      <c r="G303" s="10"/>
      <c r="H303" s="10"/>
      <c r="I303" s="10"/>
      <c r="J303" s="10"/>
      <c r="K303" s="10"/>
      <c r="L303" s="11"/>
      <c r="M303" s="11"/>
      <c r="N303" s="11"/>
    </row>
    <row r="304" ht="15.75" customHeight="1">
      <c r="A304" s="66" t="s">
        <v>1175</v>
      </c>
      <c r="B304" s="131">
        <f t="shared" ref="B304:C304" si="35">B302/B303</f>
        <v>0.0058642052</v>
      </c>
      <c r="C304" s="131">
        <f t="shared" si="35"/>
        <v>0.00336</v>
      </c>
      <c r="D304" s="9"/>
      <c r="E304" s="9"/>
      <c r="F304" s="16"/>
      <c r="G304" s="16"/>
      <c r="H304" s="16"/>
      <c r="I304" s="16"/>
      <c r="J304" s="16"/>
      <c r="K304" s="16"/>
      <c r="L304" s="68">
        <f>IFERROR(MEDIAN($B304:$K304),"-")</f>
        <v>0.0046121026</v>
      </c>
      <c r="M304" s="68">
        <f>IFERROR(L304*(1-50%),"-")</f>
        <v>0.0023060513</v>
      </c>
      <c r="N304" s="68">
        <f>IFERROR(L304*(1+50%),"-")</f>
        <v>0.0069181539</v>
      </c>
    </row>
    <row r="305" ht="15.75" customHeight="1">
      <c r="A305" s="63" t="s">
        <v>24</v>
      </c>
      <c r="B305" s="69">
        <f t="shared" ref="B305:K305" si="36">IFERROR(IF(B304&gt;$N304,"Não válido",IF(B304&lt;$M304,"Não válido",B304)),"-")</f>
        <v>0.0058642052</v>
      </c>
      <c r="C305" s="69">
        <f t="shared" si="36"/>
        <v>0.00336</v>
      </c>
      <c r="D305" s="69" t="str">
        <f t="shared" si="36"/>
        <v>Não válido</v>
      </c>
      <c r="E305" s="69" t="str">
        <f t="shared" si="36"/>
        <v>Não válido</v>
      </c>
      <c r="F305" s="69" t="str">
        <f t="shared" si="36"/>
        <v>Não válido</v>
      </c>
      <c r="G305" s="69" t="str">
        <f t="shared" si="36"/>
        <v>Não válido</v>
      </c>
      <c r="H305" s="69" t="str">
        <f t="shared" si="36"/>
        <v>Não válido</v>
      </c>
      <c r="I305" s="69" t="str">
        <f t="shared" si="36"/>
        <v>Não válido</v>
      </c>
      <c r="J305" s="69" t="str">
        <f t="shared" si="36"/>
        <v>Não válido</v>
      </c>
      <c r="K305" s="69" t="str">
        <f t="shared" si="36"/>
        <v>Não válido</v>
      </c>
      <c r="L305" s="1"/>
      <c r="M305" s="1"/>
      <c r="N305" s="1"/>
    </row>
    <row r="306" ht="15.75" customHeight="1">
      <c r="A306" s="70" t="s">
        <v>25</v>
      </c>
      <c r="B306" s="68">
        <f>IFERROR(MIN(B305:K305),"-")</f>
        <v>0.00336</v>
      </c>
      <c r="C306" s="71"/>
      <c r="D306" s="71"/>
      <c r="E306" s="71"/>
      <c r="F306" s="1"/>
      <c r="G306" s="1"/>
      <c r="H306" s="1"/>
      <c r="I306" s="1"/>
      <c r="J306" s="1"/>
      <c r="K306" s="1"/>
      <c r="L306" s="1"/>
      <c r="M306" s="1"/>
      <c r="N306" s="1"/>
    </row>
    <row r="307" ht="15.75" customHeight="1">
      <c r="A307" s="70" t="s">
        <v>26</v>
      </c>
      <c r="B307" s="68">
        <f>IFERROR(MEDIAN(B305:K305),"-")</f>
        <v>0.0046121026</v>
      </c>
      <c r="C307" s="71"/>
      <c r="D307" s="71"/>
      <c r="E307" s="71"/>
      <c r="F307" s="1"/>
      <c r="G307" s="1"/>
      <c r="H307" s="1"/>
      <c r="I307" s="1"/>
      <c r="J307" s="1"/>
      <c r="K307" s="1"/>
      <c r="L307" s="1"/>
      <c r="M307" s="1"/>
      <c r="N307" s="1"/>
    </row>
    <row r="308" ht="15.75" customHeight="1">
      <c r="A308" s="70" t="s">
        <v>27</v>
      </c>
      <c r="B308" s="68">
        <f>IFERROR(AVERAGE(B305:K305),"-")</f>
        <v>0.0046121026</v>
      </c>
      <c r="C308" s="71"/>
      <c r="D308" s="71"/>
      <c r="E308" s="71"/>
      <c r="F308" s="1"/>
      <c r="G308" s="1"/>
      <c r="H308" s="1"/>
      <c r="I308" s="1"/>
      <c r="J308" s="1"/>
      <c r="K308" s="1"/>
      <c r="L308" s="1"/>
      <c r="M308" s="1"/>
      <c r="N308" s="1"/>
    </row>
    <row r="309" ht="15.75" customHeight="1">
      <c r="A309" s="70" t="s">
        <v>28</v>
      </c>
      <c r="B309" s="68">
        <f>IFERROR(MAX(B305:K305),"-")</f>
        <v>0.0058642052</v>
      </c>
      <c r="C309" s="71"/>
      <c r="D309" s="71"/>
      <c r="E309" s="71"/>
      <c r="F309" s="1"/>
      <c r="G309" s="1"/>
      <c r="H309" s="1"/>
      <c r="I309" s="1"/>
      <c r="J309" s="1"/>
      <c r="K309" s="1"/>
      <c r="L309" s="1"/>
      <c r="M309" s="1"/>
      <c r="N309" s="1"/>
    </row>
    <row r="310" ht="15.75" customHeight="1">
      <c r="A310" s="127"/>
      <c r="B310" s="1"/>
      <c r="C310" s="1"/>
      <c r="D310" s="1"/>
      <c r="E310" s="1"/>
      <c r="F310" s="1"/>
      <c r="G310" s="1"/>
      <c r="H310" s="1"/>
      <c r="I310" s="1"/>
      <c r="J310" s="1"/>
      <c r="K310" s="1"/>
      <c r="L310" s="1"/>
      <c r="M310" s="1"/>
      <c r="N310" s="1"/>
    </row>
    <row r="311">
      <c r="A311" s="66" t="s">
        <v>1178</v>
      </c>
      <c r="B311" s="6" t="s">
        <v>2</v>
      </c>
      <c r="C311" s="6" t="s">
        <v>3</v>
      </c>
      <c r="D311" s="6" t="s">
        <v>4</v>
      </c>
      <c r="E311" s="6" t="s">
        <v>5</v>
      </c>
      <c r="F311" s="6" t="s">
        <v>6</v>
      </c>
      <c r="G311" s="6" t="s">
        <v>7</v>
      </c>
      <c r="H311" s="6" t="s">
        <v>8</v>
      </c>
      <c r="I311" s="6" t="s">
        <v>9</v>
      </c>
      <c r="J311" s="6" t="s">
        <v>10</v>
      </c>
      <c r="K311" s="6" t="s">
        <v>11</v>
      </c>
      <c r="L311" s="7" t="s">
        <v>12</v>
      </c>
      <c r="M311" s="7" t="s">
        <v>13</v>
      </c>
      <c r="N311" s="7" t="s">
        <v>14</v>
      </c>
    </row>
    <row r="312" ht="15.75" customHeight="1">
      <c r="A312" s="63" t="s">
        <v>15</v>
      </c>
      <c r="B312" s="9" t="s">
        <v>1117</v>
      </c>
      <c r="C312" s="9"/>
      <c r="D312" s="9"/>
      <c r="E312" s="9"/>
      <c r="F312" s="10"/>
      <c r="G312" s="10"/>
      <c r="H312" s="10"/>
      <c r="I312" s="10"/>
      <c r="J312" s="10"/>
      <c r="K312" s="10"/>
      <c r="L312" s="11"/>
      <c r="M312" s="11"/>
      <c r="N312" s="11"/>
    </row>
    <row r="313" ht="15.75" customHeight="1">
      <c r="A313" s="63" t="s">
        <v>21</v>
      </c>
      <c r="B313" s="9" t="s">
        <v>1179</v>
      </c>
      <c r="C313" s="9"/>
      <c r="D313" s="9"/>
      <c r="E313" s="9"/>
      <c r="F313" s="10"/>
      <c r="G313" s="10"/>
      <c r="H313" s="10"/>
      <c r="I313" s="10"/>
      <c r="J313" s="10"/>
      <c r="K313" s="10"/>
      <c r="L313" s="11"/>
      <c r="M313" s="11"/>
      <c r="N313" s="11"/>
    </row>
    <row r="314" ht="15.75" customHeight="1">
      <c r="A314" s="63" t="s">
        <v>1120</v>
      </c>
      <c r="B314" s="14">
        <v>13.3424</v>
      </c>
      <c r="C314" s="15"/>
      <c r="D314" s="15"/>
      <c r="E314" s="15"/>
      <c r="F314" s="16"/>
      <c r="G314" s="16"/>
      <c r="H314" s="16"/>
      <c r="I314" s="16"/>
      <c r="J314" s="16"/>
      <c r="K314" s="16"/>
      <c r="L314" s="11"/>
      <c r="M314" s="11"/>
      <c r="N314" s="11"/>
    </row>
    <row r="315" ht="15.75" customHeight="1">
      <c r="A315" s="63" t="s">
        <v>1121</v>
      </c>
      <c r="B315" s="8">
        <v>250.0</v>
      </c>
      <c r="C315" s="9"/>
      <c r="D315" s="9"/>
      <c r="E315" s="9"/>
      <c r="F315" s="9"/>
      <c r="G315" s="10"/>
      <c r="H315" s="10"/>
      <c r="I315" s="10"/>
      <c r="J315" s="10"/>
      <c r="K315" s="10"/>
      <c r="L315" s="11"/>
      <c r="M315" s="11"/>
      <c r="N315" s="11"/>
    </row>
    <row r="316" ht="15.75" customHeight="1">
      <c r="A316" s="66" t="s">
        <v>1178</v>
      </c>
      <c r="B316" s="131">
        <f>B314/B315</f>
        <v>0.0533696</v>
      </c>
      <c r="C316" s="9"/>
      <c r="D316" s="9"/>
      <c r="E316" s="9"/>
      <c r="F316" s="9"/>
      <c r="G316" s="16"/>
      <c r="H316" s="16"/>
      <c r="I316" s="16"/>
      <c r="J316" s="16"/>
      <c r="K316" s="16"/>
      <c r="L316" s="68">
        <f>IFERROR(MEDIAN($B316:$K316),"-")</f>
        <v>0.0533696</v>
      </c>
      <c r="M316" s="68">
        <f>IFERROR(L316*(1-50%),"-")</f>
        <v>0.0266848</v>
      </c>
      <c r="N316" s="68">
        <f>IFERROR(L316*(1+50%),"-")</f>
        <v>0.0800544</v>
      </c>
    </row>
    <row r="317" ht="15.75" customHeight="1">
      <c r="A317" s="63" t="s">
        <v>24</v>
      </c>
      <c r="B317" s="69">
        <f t="shared" ref="B317:K317" si="37">IFERROR(IF(B316&gt;$N316,"Não válido",IF(B316&lt;$M316,"Não válido",B316)),"-")</f>
        <v>0.0533696</v>
      </c>
      <c r="C317" s="69" t="str">
        <f t="shared" si="37"/>
        <v>Não válido</v>
      </c>
      <c r="D317" s="69" t="str">
        <f t="shared" si="37"/>
        <v>Não válido</v>
      </c>
      <c r="E317" s="69" t="str">
        <f t="shared" si="37"/>
        <v>Não válido</v>
      </c>
      <c r="F317" s="69" t="str">
        <f t="shared" si="37"/>
        <v>Não válido</v>
      </c>
      <c r="G317" s="69" t="str">
        <f t="shared" si="37"/>
        <v>Não válido</v>
      </c>
      <c r="H317" s="69" t="str">
        <f t="shared" si="37"/>
        <v>Não válido</v>
      </c>
      <c r="I317" s="69" t="str">
        <f t="shared" si="37"/>
        <v>Não válido</v>
      </c>
      <c r="J317" s="69" t="str">
        <f t="shared" si="37"/>
        <v>Não válido</v>
      </c>
      <c r="K317" s="69" t="str">
        <f t="shared" si="37"/>
        <v>Não válido</v>
      </c>
      <c r="L317" s="1"/>
      <c r="M317" s="1"/>
      <c r="N317" s="1"/>
    </row>
    <row r="318" ht="15.75" customHeight="1">
      <c r="A318" s="70" t="s">
        <v>25</v>
      </c>
      <c r="B318" s="68">
        <f>IFERROR(MIN(B317:K317),"-")</f>
        <v>0.0533696</v>
      </c>
      <c r="C318" s="71"/>
      <c r="D318" s="71"/>
      <c r="E318" s="71"/>
      <c r="F318" s="1"/>
      <c r="G318" s="1"/>
      <c r="H318" s="1"/>
      <c r="I318" s="1"/>
      <c r="J318" s="1"/>
      <c r="K318" s="1"/>
      <c r="L318" s="1"/>
      <c r="M318" s="1"/>
      <c r="N318" s="1"/>
    </row>
    <row r="319" ht="15.75" customHeight="1">
      <c r="A319" s="70" t="s">
        <v>26</v>
      </c>
      <c r="B319" s="68">
        <f>IFERROR(MEDIAN(B317:K317),"-")</f>
        <v>0.0533696</v>
      </c>
      <c r="C319" s="71"/>
      <c r="D319" s="71"/>
      <c r="E319" s="71"/>
      <c r="F319" s="1"/>
      <c r="G319" s="1"/>
      <c r="H319" s="1"/>
      <c r="I319" s="1"/>
      <c r="J319" s="1"/>
      <c r="K319" s="1"/>
      <c r="L319" s="1"/>
      <c r="M319" s="1"/>
      <c r="N319" s="1"/>
    </row>
    <row r="320" ht="15.75" customHeight="1">
      <c r="A320" s="70" t="s">
        <v>27</v>
      </c>
      <c r="B320" s="68">
        <f>IFERROR(AVERAGE(B317:K317),"-")</f>
        <v>0.0533696</v>
      </c>
      <c r="C320" s="71"/>
      <c r="D320" s="71"/>
      <c r="E320" s="71"/>
      <c r="F320" s="1"/>
      <c r="G320" s="1"/>
      <c r="H320" s="1"/>
      <c r="I320" s="1"/>
      <c r="J320" s="1"/>
      <c r="K320" s="1"/>
      <c r="L320" s="1"/>
      <c r="M320" s="1"/>
      <c r="N320" s="1"/>
    </row>
    <row r="321" ht="15.75" customHeight="1">
      <c r="A321" s="70" t="s">
        <v>28</v>
      </c>
      <c r="B321" s="68">
        <f>IFERROR(MAX(B317:K317),"-")</f>
        <v>0.0533696</v>
      </c>
      <c r="C321" s="71"/>
      <c r="D321" s="71"/>
      <c r="E321" s="71"/>
      <c r="F321" s="1"/>
      <c r="G321" s="1"/>
      <c r="H321" s="1"/>
      <c r="I321" s="1"/>
      <c r="J321" s="1"/>
      <c r="K321" s="1"/>
      <c r="L321" s="1"/>
      <c r="M321" s="1"/>
      <c r="N321" s="1"/>
    </row>
    <row r="322" ht="15.75" customHeight="1">
      <c r="A322" s="127"/>
      <c r="B322" s="1"/>
      <c r="C322" s="1"/>
      <c r="D322" s="1"/>
      <c r="E322" s="1"/>
      <c r="F322" s="1"/>
      <c r="G322" s="1"/>
      <c r="H322" s="1"/>
      <c r="I322" s="1"/>
      <c r="J322" s="1"/>
      <c r="K322" s="1"/>
      <c r="L322" s="1"/>
      <c r="M322" s="1"/>
      <c r="N322" s="1"/>
    </row>
    <row r="323" ht="15.75" customHeight="1">
      <c r="A323" s="66" t="s">
        <v>1180</v>
      </c>
      <c r="B323" s="6" t="s">
        <v>2</v>
      </c>
      <c r="C323" s="6" t="s">
        <v>3</v>
      </c>
      <c r="D323" s="6" t="s">
        <v>4</v>
      </c>
      <c r="E323" s="6" t="s">
        <v>5</v>
      </c>
      <c r="F323" s="6" t="s">
        <v>6</v>
      </c>
      <c r="G323" s="6" t="s">
        <v>7</v>
      </c>
      <c r="H323" s="6" t="s">
        <v>8</v>
      </c>
      <c r="I323" s="6" t="s">
        <v>9</v>
      </c>
      <c r="J323" s="6" t="s">
        <v>10</v>
      </c>
      <c r="K323" s="6" t="s">
        <v>11</v>
      </c>
      <c r="L323" s="7" t="s">
        <v>12</v>
      </c>
      <c r="M323" s="7" t="s">
        <v>13</v>
      </c>
      <c r="N323" s="7" t="s">
        <v>14</v>
      </c>
    </row>
    <row r="324" ht="15.75" customHeight="1">
      <c r="A324" s="63" t="s">
        <v>15</v>
      </c>
      <c r="B324" s="9" t="s">
        <v>1117</v>
      </c>
      <c r="C324" s="9"/>
      <c r="D324" s="136"/>
      <c r="E324" s="136"/>
      <c r="F324" s="136"/>
      <c r="G324" s="136"/>
      <c r="H324" s="9"/>
      <c r="I324" s="9"/>
      <c r="J324" s="9"/>
      <c r="K324" s="9"/>
      <c r="L324" s="11"/>
      <c r="M324" s="11"/>
      <c r="N324" s="11"/>
    </row>
    <row r="325" ht="15.75" customHeight="1">
      <c r="A325" s="63" t="s">
        <v>21</v>
      </c>
      <c r="B325" s="9" t="s">
        <v>1181</v>
      </c>
      <c r="C325" s="9"/>
      <c r="D325" s="136"/>
      <c r="E325" s="136"/>
      <c r="F325" s="136"/>
      <c r="G325" s="136"/>
      <c r="H325" s="9"/>
      <c r="I325" s="9"/>
      <c r="J325" s="9"/>
      <c r="K325" s="9"/>
      <c r="L325" s="11"/>
      <c r="M325" s="11"/>
      <c r="N325" s="11"/>
    </row>
    <row r="326" ht="15.75" customHeight="1">
      <c r="A326" s="63" t="s">
        <v>1120</v>
      </c>
      <c r="B326" s="14">
        <v>12.507643</v>
      </c>
      <c r="C326" s="15"/>
      <c r="D326" s="15"/>
      <c r="E326" s="15"/>
      <c r="F326" s="15"/>
      <c r="G326" s="15"/>
      <c r="H326" s="15"/>
      <c r="I326" s="15"/>
      <c r="J326" s="15"/>
      <c r="K326" s="15"/>
      <c r="L326" s="11"/>
      <c r="M326" s="11"/>
      <c r="N326" s="11"/>
    </row>
    <row r="327" ht="15.75" customHeight="1">
      <c r="A327" s="63" t="s">
        <v>1121</v>
      </c>
      <c r="B327" s="8">
        <v>250.0</v>
      </c>
      <c r="C327" s="9"/>
      <c r="D327" s="9"/>
      <c r="E327" s="9"/>
      <c r="F327" s="9"/>
      <c r="G327" s="9"/>
      <c r="H327" s="9"/>
      <c r="I327" s="9"/>
      <c r="J327" s="9"/>
      <c r="K327" s="9"/>
      <c r="L327" s="11"/>
      <c r="M327" s="11"/>
      <c r="N327" s="11"/>
    </row>
    <row r="328" ht="15.75" customHeight="1">
      <c r="A328" s="66" t="s">
        <v>1180</v>
      </c>
      <c r="B328" s="131">
        <f>B326/B327</f>
        <v>0.050030572</v>
      </c>
      <c r="C328" s="133"/>
      <c r="D328" s="133"/>
      <c r="E328" s="133"/>
      <c r="F328" s="133"/>
      <c r="G328" s="133"/>
      <c r="H328" s="133"/>
      <c r="I328" s="133"/>
      <c r="J328" s="133"/>
      <c r="K328" s="133"/>
      <c r="L328" s="68">
        <f>IFERROR(MEDIAN($B328:$K328),"-")</f>
        <v>0.050030572</v>
      </c>
      <c r="M328" s="68">
        <f>IFERROR(L328*(1-50%),"-")</f>
        <v>0.025015286</v>
      </c>
      <c r="N328" s="68">
        <f>IFERROR(L328*(1+50%),"-")</f>
        <v>0.075045858</v>
      </c>
    </row>
    <row r="329" ht="15.75" customHeight="1">
      <c r="A329" s="63" t="s">
        <v>24</v>
      </c>
      <c r="B329" s="69">
        <f t="shared" ref="B329:K329" si="38">IFERROR(IF(B328&gt;$N328,"Não válido",IF(B328&lt;$M328,"Não válido",B328)),"-")</f>
        <v>0.050030572</v>
      </c>
      <c r="C329" s="69" t="str">
        <f t="shared" si="38"/>
        <v>Não válido</v>
      </c>
      <c r="D329" s="69" t="str">
        <f t="shared" si="38"/>
        <v>Não válido</v>
      </c>
      <c r="E329" s="69" t="str">
        <f t="shared" si="38"/>
        <v>Não válido</v>
      </c>
      <c r="F329" s="69" t="str">
        <f t="shared" si="38"/>
        <v>Não válido</v>
      </c>
      <c r="G329" s="69" t="str">
        <f t="shared" si="38"/>
        <v>Não válido</v>
      </c>
      <c r="H329" s="69" t="str">
        <f t="shared" si="38"/>
        <v>Não válido</v>
      </c>
      <c r="I329" s="69" t="str">
        <f t="shared" si="38"/>
        <v>Não válido</v>
      </c>
      <c r="J329" s="69" t="str">
        <f t="shared" si="38"/>
        <v>Não válido</v>
      </c>
      <c r="K329" s="69" t="str">
        <f t="shared" si="38"/>
        <v>Não válido</v>
      </c>
      <c r="L329" s="1"/>
      <c r="M329" s="1"/>
      <c r="N329" s="1"/>
    </row>
    <row r="330" ht="15.75" customHeight="1">
      <c r="A330" s="70" t="s">
        <v>25</v>
      </c>
      <c r="B330" s="68">
        <f>IFERROR(MIN(B329:K329),"-")</f>
        <v>0.050030572</v>
      </c>
      <c r="C330" s="71"/>
      <c r="D330" s="71"/>
      <c r="E330" s="71"/>
      <c r="F330" s="1"/>
      <c r="G330" s="1"/>
      <c r="H330" s="1"/>
      <c r="I330" s="1"/>
      <c r="J330" s="1"/>
      <c r="K330" s="1"/>
      <c r="L330" s="1"/>
      <c r="M330" s="1"/>
      <c r="N330" s="1"/>
    </row>
    <row r="331" ht="15.75" customHeight="1">
      <c r="A331" s="70" t="s">
        <v>26</v>
      </c>
      <c r="B331" s="68">
        <f>IFERROR(MEDIAN(B329:K329),"-")</f>
        <v>0.050030572</v>
      </c>
      <c r="C331" s="71"/>
      <c r="D331" s="71"/>
      <c r="E331" s="71"/>
      <c r="F331" s="1"/>
      <c r="G331" s="1"/>
      <c r="H331" s="1"/>
      <c r="I331" s="1"/>
      <c r="J331" s="1"/>
      <c r="K331" s="1"/>
      <c r="L331" s="1"/>
      <c r="M331" s="1"/>
      <c r="N331" s="1"/>
    </row>
    <row r="332" ht="15.75" customHeight="1">
      <c r="A332" s="70" t="s">
        <v>27</v>
      </c>
      <c r="B332" s="68">
        <f>IFERROR(AVERAGE(B329:K329),"-")</f>
        <v>0.050030572</v>
      </c>
      <c r="C332" s="71"/>
      <c r="D332" s="71"/>
      <c r="E332" s="71"/>
      <c r="F332" s="1"/>
      <c r="G332" s="1"/>
      <c r="H332" s="1"/>
      <c r="I332" s="1"/>
      <c r="J332" s="1"/>
      <c r="K332" s="1"/>
      <c r="L332" s="1"/>
      <c r="M332" s="1"/>
      <c r="N332" s="1"/>
    </row>
    <row r="333" ht="15.75" customHeight="1">
      <c r="A333" s="70" t="s">
        <v>28</v>
      </c>
      <c r="B333" s="68">
        <f>IFERROR(MAX(B329:K329),"-")</f>
        <v>0.050030572</v>
      </c>
      <c r="C333" s="71"/>
      <c r="D333" s="71"/>
      <c r="E333" s="71"/>
      <c r="F333" s="1"/>
      <c r="G333" s="1"/>
      <c r="H333" s="1"/>
      <c r="I333" s="1"/>
      <c r="J333" s="1"/>
      <c r="K333" s="1"/>
      <c r="L333" s="1"/>
      <c r="M333" s="1"/>
      <c r="N333" s="1"/>
    </row>
    <row r="334" ht="15.75" customHeight="1">
      <c r="A334" s="127"/>
      <c r="B334" s="1"/>
      <c r="C334" s="1"/>
      <c r="D334" s="1"/>
      <c r="E334" s="1"/>
      <c r="F334" s="1"/>
      <c r="G334" s="1"/>
      <c r="H334" s="1"/>
      <c r="I334" s="1"/>
      <c r="J334" s="1"/>
      <c r="K334" s="1"/>
      <c r="L334" s="1"/>
      <c r="M334" s="1"/>
      <c r="N334" s="1"/>
    </row>
    <row r="335" ht="15.75" customHeight="1">
      <c r="A335" s="66" t="s">
        <v>1182</v>
      </c>
      <c r="B335" s="6" t="s">
        <v>2</v>
      </c>
      <c r="C335" s="6" t="s">
        <v>3</v>
      </c>
      <c r="D335" s="6" t="s">
        <v>4</v>
      </c>
      <c r="E335" s="6" t="s">
        <v>5</v>
      </c>
      <c r="F335" s="6" t="s">
        <v>6</v>
      </c>
      <c r="G335" s="6" t="s">
        <v>7</v>
      </c>
      <c r="H335" s="6" t="s">
        <v>8</v>
      </c>
      <c r="I335" s="6" t="s">
        <v>9</v>
      </c>
      <c r="J335" s="6" t="s">
        <v>10</v>
      </c>
      <c r="K335" s="6" t="s">
        <v>11</v>
      </c>
      <c r="L335" s="7" t="s">
        <v>12</v>
      </c>
      <c r="M335" s="7" t="s">
        <v>13</v>
      </c>
      <c r="N335" s="7" t="s">
        <v>14</v>
      </c>
    </row>
    <row r="336" ht="15.75" customHeight="1">
      <c r="A336" s="63" t="s">
        <v>15</v>
      </c>
      <c r="B336" s="9" t="s">
        <v>1117</v>
      </c>
      <c r="C336" s="9" t="s">
        <v>1118</v>
      </c>
      <c r="D336" s="136"/>
      <c r="E336" s="136"/>
      <c r="F336" s="136"/>
      <c r="G336" s="136"/>
      <c r="H336" s="9"/>
      <c r="I336" s="9"/>
      <c r="J336" s="9"/>
      <c r="K336" s="9"/>
      <c r="L336" s="11"/>
      <c r="M336" s="11"/>
      <c r="N336" s="11"/>
    </row>
    <row r="337">
      <c r="A337" s="63" t="s">
        <v>21</v>
      </c>
      <c r="B337" s="9" t="s">
        <v>1183</v>
      </c>
      <c r="C337" s="9" t="s">
        <v>1184</v>
      </c>
      <c r="D337" s="136"/>
      <c r="E337" s="136"/>
      <c r="F337" s="136"/>
      <c r="G337" s="136"/>
      <c r="H337" s="9"/>
      <c r="I337" s="9"/>
      <c r="J337" s="9"/>
      <c r="K337" s="9"/>
      <c r="L337" s="11"/>
      <c r="M337" s="11"/>
      <c r="N337" s="11"/>
    </row>
    <row r="338" ht="15.75" customHeight="1">
      <c r="A338" s="63" t="s">
        <v>1120</v>
      </c>
      <c r="B338" s="14">
        <v>2.3859</v>
      </c>
      <c r="C338" s="14">
        <v>4.885</v>
      </c>
      <c r="D338" s="15"/>
      <c r="E338" s="15"/>
      <c r="F338" s="15"/>
      <c r="G338" s="15"/>
      <c r="H338" s="15"/>
      <c r="I338" s="15"/>
      <c r="J338" s="15"/>
      <c r="K338" s="15"/>
      <c r="L338" s="11"/>
      <c r="M338" s="11"/>
      <c r="N338" s="11"/>
    </row>
    <row r="339" ht="15.75" customHeight="1">
      <c r="A339" s="63" t="s">
        <v>1121</v>
      </c>
      <c r="B339" s="8">
        <v>500.0</v>
      </c>
      <c r="C339" s="8">
        <v>500.0</v>
      </c>
      <c r="D339" s="9"/>
      <c r="E339" s="9"/>
      <c r="F339" s="9"/>
      <c r="G339" s="9"/>
      <c r="H339" s="9"/>
      <c r="I339" s="9"/>
      <c r="J339" s="9"/>
      <c r="K339" s="9"/>
      <c r="L339" s="11"/>
      <c r="M339" s="11"/>
      <c r="N339" s="11"/>
    </row>
    <row r="340" ht="15.75" customHeight="1">
      <c r="A340" s="66" t="s">
        <v>1182</v>
      </c>
      <c r="B340" s="131">
        <f t="shared" ref="B340:C340" si="39">B338/B339</f>
        <v>0.0047718</v>
      </c>
      <c r="C340" s="131">
        <f t="shared" si="39"/>
        <v>0.00977</v>
      </c>
      <c r="D340" s="133"/>
      <c r="E340" s="133"/>
      <c r="F340" s="133"/>
      <c r="G340" s="133"/>
      <c r="H340" s="133"/>
      <c r="I340" s="133"/>
      <c r="J340" s="133"/>
      <c r="K340" s="133"/>
      <c r="L340" s="68">
        <f>IFERROR(MEDIAN($B340:$K340),"-")</f>
        <v>0.0072709</v>
      </c>
      <c r="M340" s="68">
        <f>IFERROR(L340*(1-50%),"-")</f>
        <v>0.00363545</v>
      </c>
      <c r="N340" s="68">
        <f>IFERROR(L340*(1+50%),"-")</f>
        <v>0.01090635</v>
      </c>
    </row>
    <row r="341" ht="15.75" customHeight="1">
      <c r="A341" s="63" t="s">
        <v>24</v>
      </c>
      <c r="B341" s="69">
        <f t="shared" ref="B341:K341" si="40">IFERROR(IF(B340&gt;$N340,"Não válido",IF(B340&lt;$M340,"Não válido",B340)),"-")</f>
        <v>0.0047718</v>
      </c>
      <c r="C341" s="69">
        <f t="shared" si="40"/>
        <v>0.00977</v>
      </c>
      <c r="D341" s="69" t="str">
        <f t="shared" si="40"/>
        <v>Não válido</v>
      </c>
      <c r="E341" s="69" t="str">
        <f t="shared" si="40"/>
        <v>Não válido</v>
      </c>
      <c r="F341" s="69" t="str">
        <f t="shared" si="40"/>
        <v>Não válido</v>
      </c>
      <c r="G341" s="69" t="str">
        <f t="shared" si="40"/>
        <v>Não válido</v>
      </c>
      <c r="H341" s="69" t="str">
        <f t="shared" si="40"/>
        <v>Não válido</v>
      </c>
      <c r="I341" s="69" t="str">
        <f t="shared" si="40"/>
        <v>Não válido</v>
      </c>
      <c r="J341" s="69" t="str">
        <f t="shared" si="40"/>
        <v>Não válido</v>
      </c>
      <c r="K341" s="69" t="str">
        <f t="shared" si="40"/>
        <v>Não válido</v>
      </c>
      <c r="L341" s="1"/>
      <c r="M341" s="1"/>
      <c r="N341" s="1"/>
    </row>
    <row r="342" ht="15.75" customHeight="1">
      <c r="A342" s="70" t="s">
        <v>25</v>
      </c>
      <c r="B342" s="68">
        <f>IFERROR(MIN(B341:K341),"-")</f>
        <v>0.0047718</v>
      </c>
      <c r="C342" s="71"/>
      <c r="D342" s="71"/>
      <c r="E342" s="71"/>
      <c r="F342" s="1"/>
      <c r="G342" s="1"/>
      <c r="H342" s="1"/>
      <c r="I342" s="1"/>
      <c r="J342" s="1"/>
      <c r="K342" s="1"/>
      <c r="L342" s="1"/>
      <c r="M342" s="1"/>
      <c r="N342" s="1"/>
    </row>
    <row r="343" ht="15.75" customHeight="1">
      <c r="A343" s="70" t="s">
        <v>26</v>
      </c>
      <c r="B343" s="68">
        <f>IFERROR(MEDIAN(B341:K341),"-")</f>
        <v>0.0072709</v>
      </c>
      <c r="C343" s="71"/>
      <c r="D343" s="71"/>
      <c r="E343" s="71"/>
      <c r="F343" s="1"/>
      <c r="G343" s="1"/>
      <c r="H343" s="1"/>
      <c r="I343" s="1"/>
      <c r="J343" s="1"/>
      <c r="K343" s="1"/>
      <c r="L343" s="1"/>
      <c r="M343" s="1"/>
      <c r="N343" s="1"/>
    </row>
    <row r="344" ht="15.75" customHeight="1">
      <c r="A344" s="70" t="s">
        <v>27</v>
      </c>
      <c r="B344" s="68">
        <f>IFERROR(AVERAGE(B341:K341),"-")</f>
        <v>0.0072709</v>
      </c>
      <c r="C344" s="71"/>
      <c r="D344" s="71"/>
      <c r="E344" s="71"/>
      <c r="F344" s="1"/>
      <c r="G344" s="1"/>
      <c r="H344" s="1"/>
      <c r="I344" s="1"/>
      <c r="J344" s="1"/>
      <c r="K344" s="1"/>
      <c r="L344" s="1"/>
      <c r="M344" s="1"/>
      <c r="N344" s="1"/>
    </row>
    <row r="345" ht="15.75" customHeight="1">
      <c r="A345" s="70" t="s">
        <v>28</v>
      </c>
      <c r="B345" s="68">
        <f>IFERROR(MAX(B341:K341),"-")</f>
        <v>0.00977</v>
      </c>
      <c r="C345" s="71"/>
      <c r="D345" s="71"/>
      <c r="E345" s="71"/>
      <c r="F345" s="1"/>
      <c r="G345" s="1"/>
      <c r="H345" s="1"/>
      <c r="I345" s="1"/>
      <c r="J345" s="1"/>
      <c r="K345" s="1"/>
      <c r="L345" s="1"/>
      <c r="M345" s="1"/>
      <c r="N345" s="1"/>
    </row>
    <row r="346" ht="15.75" customHeight="1">
      <c r="A346" s="127"/>
      <c r="B346" s="1"/>
      <c r="C346" s="1"/>
      <c r="D346" s="1"/>
      <c r="E346" s="1"/>
      <c r="F346" s="1"/>
      <c r="G346" s="1"/>
      <c r="H346" s="1"/>
      <c r="I346" s="1"/>
      <c r="J346" s="1"/>
      <c r="K346" s="1"/>
      <c r="L346" s="1"/>
      <c r="M346" s="1"/>
      <c r="N346" s="1"/>
    </row>
    <row r="347" ht="15.75" customHeight="1">
      <c r="A347" s="66" t="s">
        <v>1185</v>
      </c>
      <c r="B347" s="6" t="s">
        <v>2</v>
      </c>
      <c r="C347" s="6" t="s">
        <v>3</v>
      </c>
      <c r="D347" s="6" t="s">
        <v>4</v>
      </c>
      <c r="E347" s="6" t="s">
        <v>5</v>
      </c>
      <c r="F347" s="6" t="s">
        <v>6</v>
      </c>
      <c r="G347" s="6" t="s">
        <v>7</v>
      </c>
      <c r="H347" s="6" t="s">
        <v>8</v>
      </c>
      <c r="I347" s="6" t="s">
        <v>9</v>
      </c>
      <c r="J347" s="6" t="s">
        <v>10</v>
      </c>
      <c r="K347" s="6" t="s">
        <v>11</v>
      </c>
      <c r="L347" s="7" t="s">
        <v>12</v>
      </c>
      <c r="M347" s="7" t="s">
        <v>13</v>
      </c>
      <c r="N347" s="7" t="s">
        <v>14</v>
      </c>
    </row>
    <row r="348" ht="15.75" customHeight="1">
      <c r="A348" s="63" t="s">
        <v>15</v>
      </c>
      <c r="B348" s="9" t="s">
        <v>1117</v>
      </c>
      <c r="C348" s="9" t="s">
        <v>1118</v>
      </c>
      <c r="D348" s="136"/>
      <c r="E348" s="136"/>
      <c r="F348" s="136"/>
      <c r="G348" s="136"/>
      <c r="H348" s="9"/>
      <c r="I348" s="9"/>
      <c r="J348" s="9"/>
      <c r="K348" s="9"/>
      <c r="L348" s="11"/>
      <c r="M348" s="11"/>
      <c r="N348" s="11"/>
    </row>
    <row r="349" ht="15.75" customHeight="1">
      <c r="A349" s="63" t="s">
        <v>21</v>
      </c>
      <c r="B349" s="9" t="s">
        <v>1186</v>
      </c>
      <c r="C349" s="9" t="s">
        <v>1187</v>
      </c>
      <c r="D349" s="136"/>
      <c r="E349" s="136"/>
      <c r="F349" s="136"/>
      <c r="G349" s="136"/>
      <c r="H349" s="9"/>
      <c r="I349" s="9"/>
      <c r="J349" s="9"/>
      <c r="K349" s="9"/>
      <c r="L349" s="11"/>
      <c r="M349" s="11"/>
      <c r="N349" s="11"/>
    </row>
    <row r="350" ht="15.75" customHeight="1">
      <c r="A350" s="63" t="s">
        <v>1120</v>
      </c>
      <c r="B350" s="14">
        <v>13.25</v>
      </c>
      <c r="C350" s="14">
        <v>29.2</v>
      </c>
      <c r="D350" s="15"/>
      <c r="E350" s="15"/>
      <c r="F350" s="15"/>
      <c r="G350" s="15"/>
      <c r="H350" s="15"/>
      <c r="I350" s="15"/>
      <c r="J350" s="15"/>
      <c r="K350" s="15"/>
      <c r="L350" s="11"/>
      <c r="M350" s="11"/>
      <c r="N350" s="11"/>
    </row>
    <row r="351" ht="15.75" customHeight="1">
      <c r="A351" s="63" t="s">
        <v>1121</v>
      </c>
      <c r="B351" s="8">
        <v>1000.0</v>
      </c>
      <c r="C351" s="8">
        <v>1000.0</v>
      </c>
      <c r="D351" s="9"/>
      <c r="E351" s="9"/>
      <c r="F351" s="9"/>
      <c r="G351" s="9"/>
      <c r="H351" s="9"/>
      <c r="I351" s="9"/>
      <c r="J351" s="9"/>
      <c r="K351" s="9"/>
      <c r="L351" s="11"/>
      <c r="M351" s="11"/>
      <c r="N351" s="11"/>
    </row>
    <row r="352" ht="15.75" customHeight="1">
      <c r="A352" s="66" t="s">
        <v>1185</v>
      </c>
      <c r="B352" s="131">
        <f t="shared" ref="B352:C352" si="41">B350/B351</f>
        <v>0.01325</v>
      </c>
      <c r="C352" s="131">
        <f t="shared" si="41"/>
        <v>0.0292</v>
      </c>
      <c r="D352" s="133"/>
      <c r="E352" s="133"/>
      <c r="F352" s="133"/>
      <c r="G352" s="133"/>
      <c r="H352" s="133"/>
      <c r="I352" s="133"/>
      <c r="J352" s="133"/>
      <c r="K352" s="133"/>
      <c r="L352" s="68">
        <f>IFERROR(MEDIAN($B352:$K352),"-")</f>
        <v>0.021225</v>
      </c>
      <c r="M352" s="68">
        <f>IFERROR(L352*(1-50%),"-")</f>
        <v>0.0106125</v>
      </c>
      <c r="N352" s="68">
        <f>IFERROR(L352*(1+50%),"-")</f>
        <v>0.0318375</v>
      </c>
    </row>
    <row r="353" ht="15.75" customHeight="1">
      <c r="A353" s="63" t="s">
        <v>24</v>
      </c>
      <c r="B353" s="69">
        <f t="shared" ref="B353:K353" si="42">IFERROR(IF(B352&gt;$N352,"Não válido",IF(B352&lt;$M352,"Não válido",B352)),"-")</f>
        <v>0.01325</v>
      </c>
      <c r="C353" s="69">
        <f t="shared" si="42"/>
        <v>0.0292</v>
      </c>
      <c r="D353" s="69" t="str">
        <f t="shared" si="42"/>
        <v>Não válido</v>
      </c>
      <c r="E353" s="69" t="str">
        <f t="shared" si="42"/>
        <v>Não válido</v>
      </c>
      <c r="F353" s="69" t="str">
        <f t="shared" si="42"/>
        <v>Não válido</v>
      </c>
      <c r="G353" s="69" t="str">
        <f t="shared" si="42"/>
        <v>Não válido</v>
      </c>
      <c r="H353" s="69" t="str">
        <f t="shared" si="42"/>
        <v>Não válido</v>
      </c>
      <c r="I353" s="69" t="str">
        <f t="shared" si="42"/>
        <v>Não válido</v>
      </c>
      <c r="J353" s="69" t="str">
        <f t="shared" si="42"/>
        <v>Não válido</v>
      </c>
      <c r="K353" s="69" t="str">
        <f t="shared" si="42"/>
        <v>Não válido</v>
      </c>
      <c r="L353" s="1"/>
      <c r="M353" s="1"/>
      <c r="N353" s="1"/>
    </row>
    <row r="354" ht="15.75" customHeight="1">
      <c r="A354" s="70" t="s">
        <v>25</v>
      </c>
      <c r="B354" s="68">
        <f>IFERROR(MIN(B353:K353),"-")</f>
        <v>0.01325</v>
      </c>
      <c r="C354" s="71"/>
      <c r="D354" s="71"/>
      <c r="E354" s="71"/>
      <c r="F354" s="1"/>
      <c r="G354" s="1"/>
      <c r="H354" s="1"/>
      <c r="I354" s="1"/>
      <c r="J354" s="1"/>
      <c r="K354" s="1"/>
      <c r="L354" s="1"/>
      <c r="M354" s="1"/>
      <c r="N354" s="1"/>
    </row>
    <row r="355" ht="15.75" customHeight="1">
      <c r="A355" s="70" t="s">
        <v>26</v>
      </c>
      <c r="B355" s="68">
        <f>IFERROR(MEDIAN(B353:K353),"-")</f>
        <v>0.021225</v>
      </c>
      <c r="C355" s="71"/>
      <c r="D355" s="71"/>
      <c r="E355" s="71"/>
      <c r="F355" s="1"/>
      <c r="G355" s="1"/>
      <c r="H355" s="1"/>
      <c r="I355" s="1"/>
      <c r="J355" s="1"/>
      <c r="K355" s="1"/>
      <c r="L355" s="1"/>
      <c r="M355" s="1"/>
      <c r="N355" s="1"/>
    </row>
    <row r="356" ht="15.75" customHeight="1">
      <c r="A356" s="70" t="s">
        <v>27</v>
      </c>
      <c r="B356" s="68">
        <f>IFERROR(AVERAGE(B353:K353),"-")</f>
        <v>0.021225</v>
      </c>
      <c r="C356" s="71"/>
      <c r="D356" s="71"/>
      <c r="E356" s="71"/>
      <c r="F356" s="1"/>
      <c r="G356" s="1"/>
      <c r="H356" s="1"/>
      <c r="I356" s="1"/>
      <c r="J356" s="1"/>
      <c r="K356" s="1"/>
      <c r="L356" s="1"/>
      <c r="M356" s="1"/>
      <c r="N356" s="1"/>
    </row>
    <row r="357" ht="15.75" customHeight="1">
      <c r="A357" s="70" t="s">
        <v>28</v>
      </c>
      <c r="B357" s="68">
        <f>IFERROR(MAX(B353:K353),"-")</f>
        <v>0.0292</v>
      </c>
      <c r="C357" s="71"/>
      <c r="D357" s="71"/>
      <c r="E357" s="71"/>
      <c r="F357" s="1"/>
      <c r="G357" s="1"/>
      <c r="H357" s="1"/>
      <c r="I357" s="1"/>
      <c r="J357" s="1"/>
      <c r="K357" s="1"/>
      <c r="L357" s="1"/>
      <c r="M357" s="1"/>
      <c r="N357" s="1"/>
    </row>
    <row r="358" ht="15.75" customHeight="1">
      <c r="A358" s="58"/>
      <c r="B358" s="1"/>
      <c r="C358" s="1"/>
      <c r="D358" s="1"/>
      <c r="E358" s="1"/>
      <c r="F358" s="1"/>
      <c r="G358" s="1"/>
      <c r="H358" s="1"/>
      <c r="I358" s="1"/>
      <c r="J358" s="1"/>
      <c r="K358" s="1"/>
      <c r="L358" s="1"/>
      <c r="M358" s="1"/>
      <c r="N358" s="1"/>
    </row>
    <row r="359" ht="15.75" customHeight="1">
      <c r="A359" s="74" t="s">
        <v>1188</v>
      </c>
      <c r="B359" s="6" t="s">
        <v>2</v>
      </c>
      <c r="C359" s="6" t="s">
        <v>3</v>
      </c>
      <c r="D359" s="6" t="s">
        <v>4</v>
      </c>
      <c r="E359" s="6" t="s">
        <v>5</v>
      </c>
      <c r="F359" s="6" t="s">
        <v>6</v>
      </c>
      <c r="G359" s="6" t="s">
        <v>7</v>
      </c>
      <c r="H359" s="6" t="s">
        <v>8</v>
      </c>
      <c r="I359" s="6" t="s">
        <v>9</v>
      </c>
      <c r="J359" s="6" t="s">
        <v>10</v>
      </c>
      <c r="K359" s="6" t="s">
        <v>11</v>
      </c>
      <c r="L359" s="7" t="s">
        <v>12</v>
      </c>
      <c r="M359" s="7" t="s">
        <v>13</v>
      </c>
      <c r="N359" s="7" t="s">
        <v>14</v>
      </c>
    </row>
    <row r="360" ht="15.75" customHeight="1">
      <c r="A360" s="63" t="s">
        <v>15</v>
      </c>
      <c r="B360" s="9" t="s">
        <v>1117</v>
      </c>
      <c r="C360" s="9" t="s">
        <v>1118</v>
      </c>
      <c r="D360" s="136"/>
      <c r="E360" s="136"/>
      <c r="F360" s="136"/>
      <c r="G360" s="136"/>
      <c r="H360" s="9"/>
      <c r="I360" s="9"/>
      <c r="J360" s="9"/>
      <c r="K360" s="9"/>
      <c r="L360" s="11"/>
      <c r="M360" s="11"/>
      <c r="N360" s="11"/>
    </row>
    <row r="361" ht="15.75" customHeight="1">
      <c r="A361" s="63" t="s">
        <v>21</v>
      </c>
      <c r="B361" s="9"/>
      <c r="C361" s="9"/>
      <c r="D361" s="136"/>
      <c r="E361" s="136"/>
      <c r="F361" s="136"/>
      <c r="G361" s="136"/>
      <c r="H361" s="9"/>
      <c r="I361" s="9"/>
      <c r="J361" s="9"/>
      <c r="K361" s="9"/>
      <c r="L361" s="11"/>
      <c r="M361" s="11"/>
      <c r="N361" s="11"/>
    </row>
    <row r="362" ht="15.75" customHeight="1">
      <c r="A362" s="63" t="s">
        <v>1120</v>
      </c>
      <c r="B362" s="14">
        <v>18.797139</v>
      </c>
      <c r="C362" s="14">
        <v>2.41333</v>
      </c>
      <c r="D362" s="15"/>
      <c r="E362" s="15"/>
      <c r="F362" s="15"/>
      <c r="G362" s="15"/>
      <c r="H362" s="15"/>
      <c r="I362" s="15"/>
      <c r="J362" s="15"/>
      <c r="K362" s="15"/>
      <c r="L362" s="11"/>
      <c r="M362" s="11"/>
      <c r="N362" s="11"/>
    </row>
    <row r="363" ht="15.75" customHeight="1">
      <c r="A363" s="63" t="s">
        <v>1121</v>
      </c>
      <c r="B363" s="8">
        <v>2000.0</v>
      </c>
      <c r="C363" s="8">
        <v>170.0</v>
      </c>
      <c r="D363" s="9"/>
      <c r="E363" s="9"/>
      <c r="F363" s="9"/>
      <c r="G363" s="9"/>
      <c r="H363" s="9"/>
      <c r="I363" s="9"/>
      <c r="J363" s="9"/>
      <c r="K363" s="9"/>
      <c r="L363" s="11"/>
      <c r="M363" s="11"/>
      <c r="N363" s="11"/>
    </row>
    <row r="364" ht="15.75" customHeight="1">
      <c r="A364" s="74" t="s">
        <v>1188</v>
      </c>
      <c r="B364" s="131">
        <f t="shared" ref="B364:C364" si="43">B362/B363</f>
        <v>0.0093985695</v>
      </c>
      <c r="C364" s="131">
        <f t="shared" si="43"/>
        <v>0.01419605882</v>
      </c>
      <c r="D364" s="133"/>
      <c r="E364" s="133"/>
      <c r="F364" s="133"/>
      <c r="G364" s="133"/>
      <c r="H364" s="133"/>
      <c r="I364" s="133"/>
      <c r="J364" s="133"/>
      <c r="K364" s="133"/>
      <c r="L364" s="68">
        <f>IFERROR(MEDIAN($B364:$K364),"-")</f>
        <v>0.01179731416</v>
      </c>
      <c r="M364" s="68">
        <f>IFERROR(L364*(1-50%),"-")</f>
        <v>0.005898657081</v>
      </c>
      <c r="N364" s="68">
        <f>IFERROR(L364*(1+50%),"-")</f>
        <v>0.01769597124</v>
      </c>
    </row>
    <row r="365" ht="15.75" customHeight="1">
      <c r="A365" s="63" t="s">
        <v>24</v>
      </c>
      <c r="B365" s="69">
        <f t="shared" ref="B365:K365" si="44">IFERROR(IF(B364&gt;$N364,"Não válido",IF(B364&lt;$M364,"Não válido",B364)),"-")</f>
        <v>0.0093985695</v>
      </c>
      <c r="C365" s="69">
        <f t="shared" si="44"/>
        <v>0.01419605882</v>
      </c>
      <c r="D365" s="69" t="str">
        <f t="shared" si="44"/>
        <v>Não válido</v>
      </c>
      <c r="E365" s="69" t="str">
        <f t="shared" si="44"/>
        <v>Não válido</v>
      </c>
      <c r="F365" s="69" t="str">
        <f t="shared" si="44"/>
        <v>Não válido</v>
      </c>
      <c r="G365" s="69" t="str">
        <f t="shared" si="44"/>
        <v>Não válido</v>
      </c>
      <c r="H365" s="69" t="str">
        <f t="shared" si="44"/>
        <v>Não válido</v>
      </c>
      <c r="I365" s="69" t="str">
        <f t="shared" si="44"/>
        <v>Não válido</v>
      </c>
      <c r="J365" s="69" t="str">
        <f t="shared" si="44"/>
        <v>Não válido</v>
      </c>
      <c r="K365" s="69" t="str">
        <f t="shared" si="44"/>
        <v>Não válido</v>
      </c>
      <c r="L365" s="1"/>
      <c r="M365" s="1"/>
      <c r="N365" s="1"/>
    </row>
    <row r="366" ht="15.75" customHeight="1">
      <c r="A366" s="70" t="s">
        <v>25</v>
      </c>
      <c r="B366" s="68">
        <f>IFERROR(MIN(B365:K365),"-")</f>
        <v>0.0093985695</v>
      </c>
      <c r="C366" s="71"/>
      <c r="D366" s="71"/>
      <c r="E366" s="71"/>
      <c r="F366" s="1"/>
      <c r="G366" s="1"/>
      <c r="H366" s="1"/>
      <c r="I366" s="1"/>
      <c r="J366" s="1"/>
      <c r="K366" s="1"/>
      <c r="L366" s="1"/>
      <c r="M366" s="1"/>
      <c r="N366" s="1"/>
    </row>
    <row r="367" ht="15.75" customHeight="1">
      <c r="A367" s="70" t="s">
        <v>26</v>
      </c>
      <c r="B367" s="68">
        <f>IFERROR(MEDIAN(B365:K365),"-")</f>
        <v>0.01179731416</v>
      </c>
      <c r="C367" s="71"/>
      <c r="D367" s="71"/>
      <c r="E367" s="71"/>
      <c r="F367" s="1"/>
      <c r="G367" s="1"/>
      <c r="H367" s="1"/>
      <c r="I367" s="1"/>
      <c r="J367" s="1"/>
      <c r="K367" s="1"/>
      <c r="L367" s="1"/>
      <c r="M367" s="1"/>
      <c r="N367" s="1"/>
    </row>
    <row r="368" ht="15.75" customHeight="1">
      <c r="A368" s="70" t="s">
        <v>27</v>
      </c>
      <c r="B368" s="68">
        <f>IFERROR(AVERAGE(B365:K365),"-")</f>
        <v>0.01179731416</v>
      </c>
      <c r="C368" s="71"/>
      <c r="D368" s="71"/>
      <c r="E368" s="71"/>
      <c r="F368" s="1"/>
      <c r="G368" s="1"/>
      <c r="H368" s="1"/>
      <c r="I368" s="1"/>
      <c r="J368" s="1"/>
      <c r="K368" s="1"/>
      <c r="L368" s="1"/>
      <c r="M368" s="1"/>
      <c r="N368" s="1"/>
    </row>
    <row r="369" ht="15.75" customHeight="1">
      <c r="A369" s="70" t="s">
        <v>28</v>
      </c>
      <c r="B369" s="68">
        <f>IFERROR(MAX(B365:K365),"-")</f>
        <v>0.01419605882</v>
      </c>
      <c r="C369" s="71"/>
      <c r="D369" s="71"/>
      <c r="E369" s="71"/>
      <c r="F369" s="1"/>
      <c r="G369" s="1"/>
      <c r="H369" s="1"/>
      <c r="I369" s="1"/>
      <c r="J369" s="1"/>
      <c r="K369" s="1"/>
      <c r="L369" s="1"/>
      <c r="M369" s="1"/>
      <c r="N369" s="1"/>
    </row>
    <row r="370" ht="15.75" customHeight="1">
      <c r="A370" s="77"/>
      <c r="B370" s="1"/>
      <c r="C370" s="1"/>
      <c r="D370" s="1"/>
      <c r="E370" s="1"/>
      <c r="F370" s="1"/>
      <c r="G370" s="1"/>
      <c r="H370" s="1"/>
      <c r="I370" s="1"/>
      <c r="J370" s="1"/>
      <c r="K370" s="1"/>
      <c r="L370" s="1"/>
      <c r="M370" s="1"/>
      <c r="N370" s="1"/>
    </row>
    <row r="371">
      <c r="A371" s="77" t="s">
        <v>1189</v>
      </c>
      <c r="B371" s="1"/>
      <c r="C371" s="1"/>
      <c r="D371" s="1"/>
      <c r="E371" s="1"/>
      <c r="F371" s="1"/>
      <c r="G371" s="1"/>
      <c r="H371" s="1"/>
      <c r="I371" s="1"/>
      <c r="J371" s="1"/>
      <c r="K371" s="1"/>
      <c r="L371" s="1"/>
      <c r="M371" s="1"/>
      <c r="N371" s="1"/>
    </row>
    <row r="372" ht="15.75" customHeight="1">
      <c r="A372" s="127"/>
      <c r="B372" s="1"/>
      <c r="C372" s="1"/>
      <c r="D372" s="1"/>
      <c r="E372" s="1"/>
      <c r="F372" s="1"/>
      <c r="G372" s="1"/>
      <c r="H372" s="1"/>
      <c r="I372" s="1"/>
      <c r="J372" s="1"/>
      <c r="K372" s="1"/>
      <c r="L372" s="1"/>
      <c r="M372" s="1"/>
      <c r="N372" s="1"/>
    </row>
    <row r="373" ht="15.75" customHeight="1">
      <c r="A373" s="66" t="s">
        <v>1190</v>
      </c>
      <c r="B373" s="6" t="s">
        <v>2</v>
      </c>
      <c r="C373" s="6" t="s">
        <v>3</v>
      </c>
      <c r="D373" s="6" t="s">
        <v>4</v>
      </c>
      <c r="E373" s="6" t="s">
        <v>5</v>
      </c>
      <c r="F373" s="6" t="s">
        <v>6</v>
      </c>
      <c r="G373" s="6" t="s">
        <v>7</v>
      </c>
      <c r="H373" s="6" t="s">
        <v>8</v>
      </c>
      <c r="I373" s="6" t="s">
        <v>9</v>
      </c>
      <c r="J373" s="6" t="s">
        <v>10</v>
      </c>
      <c r="K373" s="6" t="s">
        <v>11</v>
      </c>
      <c r="L373" s="7" t="s">
        <v>12</v>
      </c>
      <c r="M373" s="7" t="s">
        <v>13</v>
      </c>
      <c r="N373" s="7" t="s">
        <v>14</v>
      </c>
    </row>
    <row r="374" ht="15.75" customHeight="1">
      <c r="A374" s="63" t="s">
        <v>15</v>
      </c>
      <c r="B374" s="9" t="s">
        <v>1117</v>
      </c>
      <c r="C374" s="9"/>
      <c r="D374" s="10"/>
      <c r="E374" s="10"/>
      <c r="F374" s="10"/>
      <c r="G374" s="136"/>
      <c r="H374" s="9"/>
      <c r="I374" s="9"/>
      <c r="J374" s="9"/>
      <c r="K374" s="9"/>
      <c r="L374" s="11"/>
      <c r="M374" s="11"/>
      <c r="N374" s="11"/>
    </row>
    <row r="375" ht="15.75" customHeight="1">
      <c r="A375" s="63" t="s">
        <v>21</v>
      </c>
      <c r="B375" s="8" t="s">
        <v>1191</v>
      </c>
      <c r="C375" s="9"/>
      <c r="D375" s="10"/>
      <c r="E375" s="10"/>
      <c r="F375" s="10"/>
      <c r="G375" s="136"/>
      <c r="H375" s="9"/>
      <c r="I375" s="9"/>
      <c r="J375" s="9"/>
      <c r="K375" s="9"/>
      <c r="L375" s="11"/>
      <c r="M375" s="11"/>
      <c r="N375" s="11"/>
    </row>
    <row r="376" ht="15.75" customHeight="1">
      <c r="A376" s="63" t="s">
        <v>1120</v>
      </c>
      <c r="B376" s="8">
        <v>110.716</v>
      </c>
      <c r="C376" s="15"/>
      <c r="D376" s="10"/>
      <c r="E376" s="10"/>
      <c r="F376" s="10"/>
      <c r="G376" s="15"/>
      <c r="H376" s="15"/>
      <c r="I376" s="15"/>
      <c r="J376" s="15"/>
      <c r="K376" s="15"/>
      <c r="L376" s="11"/>
      <c r="M376" s="11"/>
      <c r="N376" s="11"/>
    </row>
    <row r="377" ht="15.75" customHeight="1">
      <c r="A377" s="63" t="s">
        <v>1121</v>
      </c>
      <c r="B377" s="8">
        <v>35000.0</v>
      </c>
      <c r="C377" s="9"/>
      <c r="D377" s="9"/>
      <c r="E377" s="9"/>
      <c r="F377" s="9"/>
      <c r="G377" s="9"/>
      <c r="H377" s="9"/>
      <c r="I377" s="9"/>
      <c r="J377" s="9"/>
      <c r="K377" s="9"/>
      <c r="L377" s="11"/>
      <c r="M377" s="11"/>
      <c r="N377" s="11"/>
    </row>
    <row r="378" ht="15.75" customHeight="1">
      <c r="A378" s="66" t="s">
        <v>1190</v>
      </c>
      <c r="B378" s="131">
        <f>B376/B377</f>
        <v>0.003163314286</v>
      </c>
      <c r="C378" s="9"/>
      <c r="D378" s="9"/>
      <c r="E378" s="9"/>
      <c r="F378" s="9"/>
      <c r="G378" s="133"/>
      <c r="H378" s="133"/>
      <c r="I378" s="133"/>
      <c r="J378" s="133"/>
      <c r="K378" s="133"/>
      <c r="L378" s="68">
        <f>IFERROR(MEDIAN($B378:$K378),"-")</f>
        <v>0.003163314286</v>
      </c>
      <c r="M378" s="68">
        <f>IFERROR(L378*(1-50%),"-")</f>
        <v>0.001581657143</v>
      </c>
      <c r="N378" s="68">
        <f>IFERROR(L378*(1+50%),"-")</f>
        <v>0.004744971429</v>
      </c>
    </row>
    <row r="379" ht="15.75" customHeight="1">
      <c r="A379" s="63" t="s">
        <v>24</v>
      </c>
      <c r="B379" s="69">
        <f t="shared" ref="B379:K379" si="45">IFERROR(IF(B378&gt;$N378,"Não válido",IF(B378&lt;$M378,"Não válido",B378)),"-")</f>
        <v>0.003163314286</v>
      </c>
      <c r="C379" s="69" t="str">
        <f t="shared" si="45"/>
        <v>Não válido</v>
      </c>
      <c r="D379" s="69" t="str">
        <f t="shared" si="45"/>
        <v>Não válido</v>
      </c>
      <c r="E379" s="69" t="str">
        <f t="shared" si="45"/>
        <v>Não válido</v>
      </c>
      <c r="F379" s="69" t="str">
        <f t="shared" si="45"/>
        <v>Não válido</v>
      </c>
      <c r="G379" s="69" t="str">
        <f t="shared" si="45"/>
        <v>Não válido</v>
      </c>
      <c r="H379" s="69" t="str">
        <f t="shared" si="45"/>
        <v>Não válido</v>
      </c>
      <c r="I379" s="69" t="str">
        <f t="shared" si="45"/>
        <v>Não válido</v>
      </c>
      <c r="J379" s="69" t="str">
        <f t="shared" si="45"/>
        <v>Não válido</v>
      </c>
      <c r="K379" s="69" t="str">
        <f t="shared" si="45"/>
        <v>Não válido</v>
      </c>
      <c r="L379" s="1"/>
      <c r="M379" s="1"/>
      <c r="N379" s="1"/>
    </row>
    <row r="380" ht="15.75" customHeight="1">
      <c r="A380" s="70" t="s">
        <v>25</v>
      </c>
      <c r="B380" s="68">
        <f>IFERROR(MIN(B379:K379),"-")</f>
        <v>0.003163314286</v>
      </c>
      <c r="C380" s="71"/>
      <c r="D380" s="71"/>
      <c r="E380" s="71"/>
      <c r="F380" s="1"/>
      <c r="G380" s="1"/>
      <c r="H380" s="1"/>
      <c r="I380" s="1"/>
      <c r="J380" s="1"/>
      <c r="K380" s="1"/>
      <c r="L380" s="1"/>
      <c r="M380" s="1"/>
      <c r="N380" s="1"/>
    </row>
    <row r="381" ht="15.75" customHeight="1">
      <c r="A381" s="70" t="s">
        <v>26</v>
      </c>
      <c r="B381" s="68">
        <f>IFERROR(MEDIAN(B379:K379),"-")</f>
        <v>0.003163314286</v>
      </c>
      <c r="C381" s="71"/>
      <c r="D381" s="71"/>
      <c r="E381" s="71"/>
      <c r="F381" s="1"/>
      <c r="G381" s="1"/>
      <c r="H381" s="1"/>
      <c r="I381" s="1"/>
      <c r="J381" s="1"/>
      <c r="K381" s="1"/>
      <c r="L381" s="1"/>
      <c r="M381" s="1"/>
      <c r="N381" s="1"/>
    </row>
    <row r="382" ht="15.75" customHeight="1">
      <c r="A382" s="70" t="s">
        <v>27</v>
      </c>
      <c r="B382" s="68">
        <f>IFERROR(AVERAGE(B379:K379),"-")</f>
        <v>0.003163314286</v>
      </c>
      <c r="C382" s="71"/>
      <c r="D382" s="71"/>
      <c r="E382" s="71"/>
      <c r="F382" s="1"/>
      <c r="G382" s="1"/>
      <c r="H382" s="1"/>
      <c r="I382" s="1"/>
      <c r="J382" s="1"/>
      <c r="K382" s="1"/>
      <c r="L382" s="1"/>
      <c r="M382" s="1"/>
      <c r="N382" s="1"/>
    </row>
    <row r="383" ht="15.75" customHeight="1">
      <c r="A383" s="70" t="s">
        <v>28</v>
      </c>
      <c r="B383" s="68">
        <f>IFERROR(MAX(B379:K379),"-")</f>
        <v>0.003163314286</v>
      </c>
      <c r="C383" s="71"/>
      <c r="D383" s="71"/>
      <c r="E383" s="71"/>
      <c r="F383" s="1"/>
      <c r="G383" s="1"/>
      <c r="H383" s="1"/>
      <c r="I383" s="1"/>
      <c r="J383" s="1"/>
      <c r="K383" s="1"/>
      <c r="L383" s="1"/>
      <c r="M383" s="1"/>
      <c r="N383" s="1"/>
    </row>
    <row r="384" ht="15.75" customHeight="1">
      <c r="A384" s="127"/>
      <c r="B384" s="1"/>
      <c r="C384" s="1"/>
      <c r="D384" s="1"/>
      <c r="E384" s="1"/>
      <c r="F384" s="1"/>
      <c r="G384" s="1"/>
      <c r="H384" s="1"/>
      <c r="I384" s="1"/>
      <c r="J384" s="1"/>
      <c r="K384" s="1"/>
      <c r="L384" s="1"/>
      <c r="M384" s="1"/>
      <c r="N384" s="1"/>
    </row>
    <row r="385" ht="15.75" customHeight="1">
      <c r="A385" s="66" t="s">
        <v>1192</v>
      </c>
      <c r="B385" s="6" t="s">
        <v>2</v>
      </c>
      <c r="C385" s="6" t="s">
        <v>3</v>
      </c>
      <c r="D385" s="6" t="s">
        <v>4</v>
      </c>
      <c r="E385" s="6" t="s">
        <v>5</v>
      </c>
      <c r="F385" s="6" t="s">
        <v>6</v>
      </c>
      <c r="G385" s="6" t="s">
        <v>7</v>
      </c>
      <c r="H385" s="6" t="s">
        <v>8</v>
      </c>
      <c r="I385" s="6" t="s">
        <v>9</v>
      </c>
      <c r="J385" s="6" t="s">
        <v>10</v>
      </c>
      <c r="K385" s="6" t="s">
        <v>11</v>
      </c>
      <c r="L385" s="7" t="s">
        <v>12</v>
      </c>
      <c r="M385" s="7" t="s">
        <v>13</v>
      </c>
      <c r="N385" s="7" t="s">
        <v>14</v>
      </c>
    </row>
    <row r="386" ht="15.75" customHeight="1">
      <c r="A386" s="63" t="s">
        <v>15</v>
      </c>
      <c r="B386" s="9" t="s">
        <v>1117</v>
      </c>
      <c r="C386" s="136"/>
      <c r="D386" s="136"/>
      <c r="E386" s="136"/>
      <c r="F386" s="136"/>
      <c r="G386" s="136"/>
      <c r="H386" s="9"/>
      <c r="I386" s="9"/>
      <c r="J386" s="9"/>
      <c r="K386" s="9"/>
      <c r="L386" s="11"/>
      <c r="M386" s="11"/>
      <c r="N386" s="11"/>
    </row>
    <row r="387" ht="15.75" customHeight="1">
      <c r="A387" s="63" t="s">
        <v>21</v>
      </c>
      <c r="B387" s="9" t="s">
        <v>1193</v>
      </c>
      <c r="C387" s="136"/>
      <c r="D387" s="136"/>
      <c r="E387" s="136"/>
      <c r="F387" s="136"/>
      <c r="G387" s="136"/>
      <c r="H387" s="9"/>
      <c r="I387" s="9"/>
      <c r="J387" s="9"/>
      <c r="K387" s="9"/>
      <c r="L387" s="11"/>
      <c r="M387" s="11"/>
      <c r="N387" s="11"/>
    </row>
    <row r="388" ht="15.75" customHeight="1">
      <c r="A388" s="63" t="s">
        <v>1120</v>
      </c>
      <c r="B388" s="14">
        <v>8.8802174</v>
      </c>
      <c r="C388" s="15"/>
      <c r="D388" s="15"/>
      <c r="E388" s="15"/>
      <c r="F388" s="15"/>
      <c r="G388" s="15"/>
      <c r="H388" s="15"/>
      <c r="I388" s="15"/>
      <c r="J388" s="15"/>
      <c r="K388" s="15"/>
      <c r="L388" s="11"/>
      <c r="M388" s="11"/>
      <c r="N388" s="11"/>
    </row>
    <row r="389" ht="15.75" customHeight="1">
      <c r="A389" s="63" t="s">
        <v>1121</v>
      </c>
      <c r="B389" s="8">
        <v>500.0</v>
      </c>
      <c r="C389" s="9"/>
      <c r="D389" s="9"/>
      <c r="E389" s="9"/>
      <c r="F389" s="9"/>
      <c r="G389" s="9"/>
      <c r="H389" s="9"/>
      <c r="I389" s="9"/>
      <c r="J389" s="9"/>
      <c r="K389" s="9"/>
      <c r="L389" s="11"/>
      <c r="M389" s="11"/>
      <c r="N389" s="11"/>
    </row>
    <row r="390" ht="15.75" customHeight="1">
      <c r="A390" s="66" t="s">
        <v>1192</v>
      </c>
      <c r="B390" s="131">
        <f>B388/B389</f>
        <v>0.0177604348</v>
      </c>
      <c r="C390" s="133"/>
      <c r="D390" s="133"/>
      <c r="E390" s="133"/>
      <c r="F390" s="133"/>
      <c r="G390" s="133"/>
      <c r="H390" s="133"/>
      <c r="I390" s="133"/>
      <c r="J390" s="133"/>
      <c r="K390" s="133"/>
      <c r="L390" s="68">
        <f>IFERROR(MEDIAN($B390:$K390),"-")</f>
        <v>0.0177604348</v>
      </c>
      <c r="M390" s="68">
        <f>IFERROR(L390*(1-50%),"-")</f>
        <v>0.0088802174</v>
      </c>
      <c r="N390" s="68">
        <f>IFERROR(L390*(1+50%),"-")</f>
        <v>0.0266406522</v>
      </c>
    </row>
    <row r="391" ht="15.75" customHeight="1">
      <c r="A391" s="63" t="s">
        <v>24</v>
      </c>
      <c r="B391" s="69">
        <f t="shared" ref="B391:K391" si="46">IFERROR(IF(B390&gt;$N390,"Não válido",IF(B390&lt;$M390,"Não válido",B390)),"-")</f>
        <v>0.0177604348</v>
      </c>
      <c r="C391" s="69" t="str">
        <f t="shared" si="46"/>
        <v>Não válido</v>
      </c>
      <c r="D391" s="69" t="str">
        <f t="shared" si="46"/>
        <v>Não válido</v>
      </c>
      <c r="E391" s="69" t="str">
        <f t="shared" si="46"/>
        <v>Não válido</v>
      </c>
      <c r="F391" s="69" t="str">
        <f t="shared" si="46"/>
        <v>Não válido</v>
      </c>
      <c r="G391" s="69" t="str">
        <f t="shared" si="46"/>
        <v>Não válido</v>
      </c>
      <c r="H391" s="69" t="str">
        <f t="shared" si="46"/>
        <v>Não válido</v>
      </c>
      <c r="I391" s="69" t="str">
        <f t="shared" si="46"/>
        <v>Não válido</v>
      </c>
      <c r="J391" s="69" t="str">
        <f t="shared" si="46"/>
        <v>Não válido</v>
      </c>
      <c r="K391" s="69" t="str">
        <f t="shared" si="46"/>
        <v>Não válido</v>
      </c>
      <c r="L391" s="1"/>
      <c r="M391" s="1"/>
      <c r="N391" s="1"/>
    </row>
    <row r="392" ht="15.75" customHeight="1">
      <c r="A392" s="70" t="s">
        <v>25</v>
      </c>
      <c r="B392" s="68">
        <f>IFERROR(MIN(B391:K391),"-")</f>
        <v>0.0177604348</v>
      </c>
      <c r="C392" s="71"/>
      <c r="D392" s="71"/>
      <c r="E392" s="71"/>
      <c r="F392" s="1"/>
      <c r="G392" s="1"/>
      <c r="H392" s="1"/>
      <c r="I392" s="1"/>
      <c r="J392" s="1"/>
      <c r="K392" s="1"/>
      <c r="L392" s="1"/>
      <c r="M392" s="1"/>
      <c r="N392" s="1"/>
    </row>
    <row r="393" ht="15.75" customHeight="1">
      <c r="A393" s="70" t="s">
        <v>26</v>
      </c>
      <c r="B393" s="68">
        <f>IFERROR(MEDIAN(B391:K391),"-")</f>
        <v>0.0177604348</v>
      </c>
      <c r="C393" s="71"/>
      <c r="D393" s="71"/>
      <c r="E393" s="71"/>
      <c r="F393" s="1"/>
      <c r="G393" s="1"/>
      <c r="H393" s="1"/>
      <c r="I393" s="1"/>
      <c r="J393" s="1"/>
      <c r="K393" s="1"/>
      <c r="L393" s="1"/>
      <c r="M393" s="1"/>
      <c r="N393" s="1"/>
    </row>
    <row r="394" ht="15.75" customHeight="1">
      <c r="A394" s="70" t="s">
        <v>27</v>
      </c>
      <c r="B394" s="68">
        <f>IFERROR(AVERAGE(B391:K391),"-")</f>
        <v>0.0177604348</v>
      </c>
      <c r="C394" s="71"/>
      <c r="D394" s="71"/>
      <c r="E394" s="71"/>
      <c r="F394" s="1"/>
      <c r="G394" s="1"/>
      <c r="H394" s="1"/>
      <c r="I394" s="1"/>
      <c r="J394" s="1"/>
      <c r="K394" s="1"/>
      <c r="L394" s="1"/>
      <c r="M394" s="1"/>
      <c r="N394" s="1"/>
    </row>
    <row r="395" ht="15.75" customHeight="1">
      <c r="A395" s="70" t="s">
        <v>28</v>
      </c>
      <c r="B395" s="68">
        <f>IFERROR(MAX(B391:K391),"-")</f>
        <v>0.0177604348</v>
      </c>
      <c r="C395" s="71"/>
      <c r="D395" s="71"/>
      <c r="E395" s="71"/>
      <c r="F395" s="1"/>
      <c r="G395" s="1"/>
      <c r="H395" s="1"/>
      <c r="I395" s="1"/>
      <c r="J395" s="1"/>
      <c r="K395" s="1"/>
      <c r="L395" s="1"/>
      <c r="M395" s="1"/>
      <c r="N395" s="1"/>
    </row>
    <row r="396" ht="15.75" customHeight="1">
      <c r="A396" s="127"/>
      <c r="B396" s="1"/>
      <c r="C396" s="1"/>
      <c r="D396" s="1"/>
      <c r="E396" s="1"/>
      <c r="F396" s="1"/>
      <c r="G396" s="1"/>
      <c r="H396" s="1"/>
      <c r="I396" s="1"/>
      <c r="J396" s="1"/>
      <c r="K396" s="1"/>
      <c r="L396" s="1"/>
      <c r="M396" s="1"/>
      <c r="N396" s="1"/>
    </row>
    <row r="397" ht="15.75" customHeight="1">
      <c r="A397" s="66" t="s">
        <v>1194</v>
      </c>
      <c r="B397" s="6" t="s">
        <v>2</v>
      </c>
      <c r="C397" s="6" t="s">
        <v>3</v>
      </c>
      <c r="D397" s="6" t="s">
        <v>4</v>
      </c>
      <c r="E397" s="6" t="s">
        <v>5</v>
      </c>
      <c r="F397" s="6" t="s">
        <v>6</v>
      </c>
      <c r="G397" s="6" t="s">
        <v>7</v>
      </c>
      <c r="H397" s="6" t="s">
        <v>8</v>
      </c>
      <c r="I397" s="6" t="s">
        <v>9</v>
      </c>
      <c r="J397" s="6" t="s">
        <v>10</v>
      </c>
      <c r="K397" s="6" t="s">
        <v>11</v>
      </c>
      <c r="L397" s="7" t="s">
        <v>12</v>
      </c>
      <c r="M397" s="7" t="s">
        <v>13</v>
      </c>
      <c r="N397" s="7" t="s">
        <v>14</v>
      </c>
    </row>
    <row r="398" ht="15.75" customHeight="1">
      <c r="A398" s="63" t="s">
        <v>15</v>
      </c>
      <c r="B398" s="9" t="s">
        <v>1117</v>
      </c>
      <c r="C398" s="9"/>
      <c r="D398" s="9"/>
      <c r="E398" s="9"/>
      <c r="F398" s="9"/>
      <c r="G398" s="136"/>
      <c r="H398" s="9"/>
      <c r="I398" s="9"/>
      <c r="J398" s="9"/>
      <c r="K398" s="9"/>
      <c r="L398" s="11"/>
      <c r="M398" s="11"/>
      <c r="N398" s="11"/>
    </row>
    <row r="399" ht="15.75" customHeight="1">
      <c r="A399" s="63" t="s">
        <v>21</v>
      </c>
      <c r="B399" s="8" t="s">
        <v>1195</v>
      </c>
      <c r="C399" s="9"/>
      <c r="D399" s="9"/>
      <c r="E399" s="9"/>
      <c r="F399" s="9"/>
      <c r="G399" s="136"/>
      <c r="H399" s="9"/>
      <c r="I399" s="9"/>
      <c r="J399" s="9"/>
      <c r="K399" s="9"/>
      <c r="L399" s="11"/>
      <c r="M399" s="11"/>
      <c r="N399" s="11"/>
    </row>
    <row r="400" ht="15.75" customHeight="1">
      <c r="A400" s="63" t="s">
        <v>1120</v>
      </c>
      <c r="B400" s="14">
        <v>39.9</v>
      </c>
      <c r="C400" s="15"/>
      <c r="D400" s="15"/>
      <c r="E400" s="15"/>
      <c r="F400" s="15"/>
      <c r="G400" s="15"/>
      <c r="H400" s="15"/>
      <c r="I400" s="15"/>
      <c r="J400" s="15"/>
      <c r="K400" s="15"/>
      <c r="L400" s="11"/>
      <c r="M400" s="11"/>
      <c r="N400" s="11"/>
    </row>
    <row r="401" ht="15.75" customHeight="1">
      <c r="A401" s="63" t="s">
        <v>1121</v>
      </c>
      <c r="B401" s="8">
        <v>1000.0</v>
      </c>
      <c r="C401" s="9"/>
      <c r="D401" s="9"/>
      <c r="E401" s="9"/>
      <c r="F401" s="9"/>
      <c r="G401" s="9"/>
      <c r="H401" s="9"/>
      <c r="I401" s="9"/>
      <c r="J401" s="9"/>
      <c r="K401" s="9"/>
      <c r="L401" s="11"/>
      <c r="M401" s="11"/>
      <c r="N401" s="11"/>
    </row>
    <row r="402" ht="15.75" customHeight="1">
      <c r="A402" s="66" t="s">
        <v>1194</v>
      </c>
      <c r="B402" s="131">
        <f>B400/B401</f>
        <v>0.0399</v>
      </c>
      <c r="C402" s="9"/>
      <c r="D402" s="9"/>
      <c r="E402" s="9"/>
      <c r="F402" s="9"/>
      <c r="G402" s="133"/>
      <c r="H402" s="133"/>
      <c r="I402" s="133"/>
      <c r="J402" s="133"/>
      <c r="K402" s="133"/>
      <c r="L402" s="68">
        <f>IFERROR(MEDIAN($B402:$K402),"-")</f>
        <v>0.0399</v>
      </c>
      <c r="M402" s="68">
        <f>IFERROR(L402*(1-50%),"-")</f>
        <v>0.01995</v>
      </c>
      <c r="N402" s="68">
        <f>IFERROR(L402*(1+50%),"-")</f>
        <v>0.05985</v>
      </c>
    </row>
    <row r="403" ht="15.75" customHeight="1">
      <c r="A403" s="63" t="s">
        <v>24</v>
      </c>
      <c r="B403" s="69">
        <f t="shared" ref="B403:K403" si="47">IFERROR(IF(B402&gt;$N402,"Não válido",IF(B402&lt;$M402,"Não válido",B402)),"-")</f>
        <v>0.0399</v>
      </c>
      <c r="C403" s="69" t="str">
        <f t="shared" si="47"/>
        <v>Não válido</v>
      </c>
      <c r="D403" s="69" t="str">
        <f t="shared" si="47"/>
        <v>Não válido</v>
      </c>
      <c r="E403" s="69" t="str">
        <f t="shared" si="47"/>
        <v>Não válido</v>
      </c>
      <c r="F403" s="69" t="str">
        <f t="shared" si="47"/>
        <v>Não válido</v>
      </c>
      <c r="G403" s="69" t="str">
        <f t="shared" si="47"/>
        <v>Não válido</v>
      </c>
      <c r="H403" s="69" t="str">
        <f t="shared" si="47"/>
        <v>Não válido</v>
      </c>
      <c r="I403" s="69" t="str">
        <f t="shared" si="47"/>
        <v>Não válido</v>
      </c>
      <c r="J403" s="69" t="str">
        <f t="shared" si="47"/>
        <v>Não válido</v>
      </c>
      <c r="K403" s="69" t="str">
        <f t="shared" si="47"/>
        <v>Não válido</v>
      </c>
      <c r="L403" s="1"/>
      <c r="M403" s="1"/>
      <c r="N403" s="1"/>
    </row>
    <row r="404" ht="15.75" customHeight="1">
      <c r="A404" s="70" t="s">
        <v>25</v>
      </c>
      <c r="B404" s="68">
        <f>IFERROR(MIN(B403:K403),"-")</f>
        <v>0.0399</v>
      </c>
      <c r="C404" s="71"/>
      <c r="D404" s="71"/>
      <c r="E404" s="71"/>
      <c r="F404" s="1"/>
      <c r="G404" s="1"/>
      <c r="H404" s="1"/>
      <c r="I404" s="1"/>
      <c r="J404" s="1"/>
      <c r="K404" s="1"/>
      <c r="L404" s="1"/>
      <c r="M404" s="1"/>
      <c r="N404" s="1"/>
    </row>
    <row r="405" ht="15.75" customHeight="1">
      <c r="A405" s="70" t="s">
        <v>26</v>
      </c>
      <c r="B405" s="68">
        <f>IFERROR(MEDIAN(B403:K403),"-")</f>
        <v>0.0399</v>
      </c>
      <c r="C405" s="71"/>
      <c r="D405" s="71"/>
      <c r="E405" s="71"/>
      <c r="F405" s="1"/>
      <c r="G405" s="1"/>
      <c r="H405" s="1"/>
      <c r="I405" s="1"/>
      <c r="J405" s="1"/>
      <c r="K405" s="1"/>
      <c r="L405" s="1"/>
      <c r="M405" s="1"/>
      <c r="N405" s="1"/>
    </row>
    <row r="406" ht="15.75" customHeight="1">
      <c r="A406" s="70" t="s">
        <v>27</v>
      </c>
      <c r="B406" s="68">
        <f>IFERROR(AVERAGE(B403:K403),"-")</f>
        <v>0.0399</v>
      </c>
      <c r="C406" s="71"/>
      <c r="D406" s="71"/>
      <c r="E406" s="71"/>
      <c r="F406" s="1"/>
      <c r="G406" s="1"/>
      <c r="H406" s="1"/>
      <c r="I406" s="1"/>
      <c r="J406" s="1"/>
      <c r="K406" s="1"/>
      <c r="L406" s="1"/>
      <c r="M406" s="1"/>
      <c r="N406" s="1"/>
    </row>
    <row r="407" ht="15.75" customHeight="1">
      <c r="A407" s="70" t="s">
        <v>28</v>
      </c>
      <c r="B407" s="68">
        <f>IFERROR(MAX(B403:K403),"-")</f>
        <v>0.0399</v>
      </c>
      <c r="C407" s="71"/>
      <c r="D407" s="71"/>
      <c r="E407" s="71"/>
      <c r="F407" s="1"/>
      <c r="G407" s="1"/>
      <c r="H407" s="1"/>
      <c r="I407" s="1"/>
      <c r="J407" s="1"/>
      <c r="K407" s="1"/>
      <c r="L407" s="1"/>
      <c r="M407" s="1"/>
      <c r="N407" s="1"/>
    </row>
    <row r="408" ht="15.75" customHeight="1">
      <c r="A408" s="127"/>
      <c r="B408" s="1"/>
      <c r="C408" s="1"/>
      <c r="D408" s="1"/>
      <c r="E408" s="1"/>
      <c r="F408" s="1"/>
      <c r="G408" s="1"/>
      <c r="H408" s="1"/>
      <c r="I408" s="1"/>
      <c r="J408" s="1"/>
      <c r="K408" s="1"/>
      <c r="L408" s="1"/>
      <c r="M408" s="1"/>
      <c r="N408" s="1"/>
    </row>
    <row r="409" ht="15.75" customHeight="1">
      <c r="A409" s="66" t="s">
        <v>1196</v>
      </c>
      <c r="B409" s="6" t="s">
        <v>2</v>
      </c>
      <c r="C409" s="6" t="s">
        <v>3</v>
      </c>
      <c r="D409" s="6" t="s">
        <v>4</v>
      </c>
      <c r="E409" s="6" t="s">
        <v>5</v>
      </c>
      <c r="F409" s="6" t="s">
        <v>6</v>
      </c>
      <c r="G409" s="6" t="s">
        <v>7</v>
      </c>
      <c r="H409" s="6" t="s">
        <v>8</v>
      </c>
      <c r="I409" s="6" t="s">
        <v>9</v>
      </c>
      <c r="J409" s="6" t="s">
        <v>10</v>
      </c>
      <c r="K409" s="6" t="s">
        <v>11</v>
      </c>
      <c r="L409" s="7" t="s">
        <v>12</v>
      </c>
      <c r="M409" s="7" t="s">
        <v>13</v>
      </c>
      <c r="N409" s="7" t="s">
        <v>14</v>
      </c>
    </row>
    <row r="410" ht="15.75" customHeight="1">
      <c r="A410" s="63" t="s">
        <v>15</v>
      </c>
      <c r="B410" s="9" t="s">
        <v>1117</v>
      </c>
      <c r="C410" s="9" t="s">
        <v>1118</v>
      </c>
      <c r="D410" s="9"/>
      <c r="E410" s="9"/>
      <c r="F410" s="9"/>
      <c r="G410" s="136"/>
      <c r="H410" s="9"/>
      <c r="I410" s="9"/>
      <c r="J410" s="9"/>
      <c r="K410" s="9"/>
      <c r="L410" s="11"/>
      <c r="M410" s="11"/>
      <c r="N410" s="11"/>
    </row>
    <row r="411" ht="15.75" customHeight="1">
      <c r="A411" s="63" t="s">
        <v>21</v>
      </c>
      <c r="B411" s="8" t="s">
        <v>1197</v>
      </c>
      <c r="C411" s="9" t="s">
        <v>1198</v>
      </c>
      <c r="D411" s="9"/>
      <c r="E411" s="9"/>
      <c r="F411" s="9"/>
      <c r="G411" s="136"/>
      <c r="H411" s="9"/>
      <c r="I411" s="9"/>
      <c r="J411" s="9"/>
      <c r="K411" s="9"/>
      <c r="L411" s="11"/>
      <c r="M411" s="11"/>
      <c r="N411" s="11"/>
    </row>
    <row r="412" ht="15.75" customHeight="1">
      <c r="A412" s="63" t="s">
        <v>1120</v>
      </c>
      <c r="B412" s="15">
        <f>51.341111</f>
        <v>51.341111</v>
      </c>
      <c r="C412" s="14">
        <v>12.72375</v>
      </c>
      <c r="D412" s="15"/>
      <c r="E412" s="15"/>
      <c r="F412" s="15"/>
      <c r="G412" s="15"/>
      <c r="H412" s="15"/>
      <c r="I412" s="15"/>
      <c r="J412" s="15"/>
      <c r="K412" s="15"/>
      <c r="L412" s="11"/>
      <c r="M412" s="11"/>
      <c r="N412" s="11"/>
    </row>
    <row r="413" ht="15.75" customHeight="1">
      <c r="A413" s="63" t="s">
        <v>1121</v>
      </c>
      <c r="B413" s="9">
        <f>144*15</f>
        <v>2160</v>
      </c>
      <c r="C413" s="9">
        <v>300.0</v>
      </c>
      <c r="D413" s="9"/>
      <c r="E413" s="9"/>
      <c r="F413" s="9"/>
      <c r="G413" s="9"/>
      <c r="H413" s="9"/>
      <c r="I413" s="9"/>
      <c r="J413" s="9"/>
      <c r="K413" s="9"/>
      <c r="L413" s="11"/>
      <c r="M413" s="11"/>
      <c r="N413" s="11"/>
    </row>
    <row r="414" ht="15.75" customHeight="1">
      <c r="A414" s="66" t="s">
        <v>1196</v>
      </c>
      <c r="B414" s="131">
        <f t="shared" ref="B414:C414" si="48">B412/B413</f>
        <v>0.02376903287</v>
      </c>
      <c r="C414" s="131">
        <f t="shared" si="48"/>
        <v>0.0424125</v>
      </c>
      <c r="D414" s="9"/>
      <c r="E414" s="9"/>
      <c r="F414" s="9"/>
      <c r="G414" s="133"/>
      <c r="H414" s="133"/>
      <c r="I414" s="133"/>
      <c r="J414" s="133"/>
      <c r="K414" s="133"/>
      <c r="L414" s="68">
        <f>IFERROR(MEDIAN($B414:$K414),"-")</f>
        <v>0.03309076644</v>
      </c>
      <c r="M414" s="68">
        <f>IFERROR(L414*(1-50%),"-")</f>
        <v>0.01654538322</v>
      </c>
      <c r="N414" s="68">
        <f>IFERROR(L414*(1+50%),"-")</f>
        <v>0.04963614965</v>
      </c>
    </row>
    <row r="415" ht="15.75" customHeight="1">
      <c r="A415" s="63" t="s">
        <v>24</v>
      </c>
      <c r="B415" s="69">
        <f t="shared" ref="B415:K415" si="49">IFERROR(IF(B414&gt;$N414,"Não válido",IF(B414&lt;$M414,"Não válido",B414)),"-")</f>
        <v>0.02376903287</v>
      </c>
      <c r="C415" s="69">
        <f t="shared" si="49"/>
        <v>0.0424125</v>
      </c>
      <c r="D415" s="69" t="str">
        <f t="shared" si="49"/>
        <v>Não válido</v>
      </c>
      <c r="E415" s="69" t="str">
        <f t="shared" si="49"/>
        <v>Não válido</v>
      </c>
      <c r="F415" s="69" t="str">
        <f t="shared" si="49"/>
        <v>Não válido</v>
      </c>
      <c r="G415" s="69" t="str">
        <f t="shared" si="49"/>
        <v>Não válido</v>
      </c>
      <c r="H415" s="69" t="str">
        <f t="shared" si="49"/>
        <v>Não válido</v>
      </c>
      <c r="I415" s="69" t="str">
        <f t="shared" si="49"/>
        <v>Não válido</v>
      </c>
      <c r="J415" s="69" t="str">
        <f t="shared" si="49"/>
        <v>Não válido</v>
      </c>
      <c r="K415" s="69" t="str">
        <f t="shared" si="49"/>
        <v>Não válido</v>
      </c>
      <c r="L415" s="1"/>
      <c r="M415" s="1"/>
      <c r="N415" s="1"/>
    </row>
    <row r="416" ht="15.75" customHeight="1">
      <c r="A416" s="70" t="s">
        <v>25</v>
      </c>
      <c r="B416" s="68">
        <f>IFERROR(MIN(B415:K415),"-")</f>
        <v>0.02376903287</v>
      </c>
      <c r="C416" s="71"/>
      <c r="D416" s="71"/>
      <c r="E416" s="71"/>
      <c r="F416" s="1"/>
      <c r="G416" s="1"/>
      <c r="H416" s="1"/>
      <c r="I416" s="1"/>
      <c r="J416" s="1"/>
      <c r="K416" s="1"/>
      <c r="L416" s="1"/>
      <c r="M416" s="1"/>
      <c r="N416" s="1"/>
    </row>
    <row r="417" ht="15.75" customHeight="1">
      <c r="A417" s="70" t="s">
        <v>26</v>
      </c>
      <c r="B417" s="68">
        <f>IFERROR(MEDIAN(B415:K415),"-")</f>
        <v>0.03309076644</v>
      </c>
      <c r="C417" s="71"/>
      <c r="D417" s="71"/>
      <c r="E417" s="71"/>
      <c r="F417" s="1"/>
      <c r="G417" s="1"/>
      <c r="H417" s="1"/>
      <c r="I417" s="1"/>
      <c r="J417" s="1"/>
      <c r="K417" s="1"/>
      <c r="L417" s="1"/>
      <c r="M417" s="1"/>
      <c r="N417" s="1"/>
    </row>
    <row r="418" ht="15.75" customHeight="1">
      <c r="A418" s="70" t="s">
        <v>27</v>
      </c>
      <c r="B418" s="68">
        <f>IFERROR(AVERAGE(B415:K415),"-")</f>
        <v>0.03309076644</v>
      </c>
      <c r="C418" s="71"/>
      <c r="D418" s="71"/>
      <c r="E418" s="71"/>
      <c r="F418" s="1"/>
      <c r="G418" s="1"/>
      <c r="H418" s="1"/>
      <c r="I418" s="1"/>
      <c r="J418" s="1"/>
      <c r="K418" s="1"/>
      <c r="L418" s="1"/>
      <c r="M418" s="1"/>
      <c r="N418" s="1"/>
    </row>
    <row r="419" ht="15.75" customHeight="1">
      <c r="A419" s="70" t="s">
        <v>28</v>
      </c>
      <c r="B419" s="68">
        <f>IFERROR(MAX(B415:K415),"-")</f>
        <v>0.0424125</v>
      </c>
      <c r="C419" s="71"/>
      <c r="D419" s="71"/>
      <c r="E419" s="71"/>
      <c r="F419" s="1"/>
      <c r="G419" s="1"/>
      <c r="H419" s="1"/>
      <c r="I419" s="1"/>
      <c r="J419" s="1"/>
      <c r="K419" s="1"/>
      <c r="L419" s="1"/>
      <c r="M419" s="1"/>
      <c r="N419" s="1"/>
    </row>
    <row r="420" ht="15.75" customHeight="1">
      <c r="A420" s="58"/>
      <c r="B420" s="1"/>
      <c r="C420" s="1"/>
      <c r="D420" s="1"/>
      <c r="E420" s="1"/>
      <c r="F420" s="1"/>
      <c r="G420" s="1"/>
      <c r="H420" s="1"/>
      <c r="I420" s="1"/>
      <c r="J420" s="1"/>
      <c r="K420" s="1"/>
      <c r="L420" s="1"/>
      <c r="M420" s="1"/>
      <c r="N420" s="1"/>
    </row>
    <row r="421">
      <c r="A421" s="77" t="s">
        <v>1199</v>
      </c>
      <c r="B421" s="1"/>
      <c r="C421" s="1"/>
      <c r="D421" s="1"/>
      <c r="E421" s="1"/>
      <c r="F421" s="1"/>
      <c r="G421" s="1"/>
      <c r="H421" s="1"/>
      <c r="I421" s="1"/>
      <c r="J421" s="1"/>
      <c r="K421" s="1"/>
      <c r="L421" s="1"/>
      <c r="M421" s="1"/>
      <c r="N421" s="1"/>
    </row>
    <row r="422" ht="15.75" customHeight="1">
      <c r="A422" s="127"/>
      <c r="B422" s="1"/>
      <c r="C422" s="1"/>
      <c r="D422" s="1"/>
      <c r="E422" s="1"/>
      <c r="F422" s="1"/>
      <c r="G422" s="1"/>
      <c r="H422" s="1"/>
      <c r="I422" s="1"/>
      <c r="J422" s="1"/>
      <c r="K422" s="1"/>
      <c r="L422" s="1"/>
      <c r="M422" s="1"/>
      <c r="N422" s="1"/>
    </row>
    <row r="423" ht="15.75" customHeight="1">
      <c r="A423" s="66" t="s">
        <v>918</v>
      </c>
      <c r="B423" s="6" t="s">
        <v>2</v>
      </c>
      <c r="C423" s="6" t="s">
        <v>3</v>
      </c>
      <c r="D423" s="6" t="s">
        <v>4</v>
      </c>
      <c r="E423" s="6" t="s">
        <v>5</v>
      </c>
      <c r="F423" s="6" t="s">
        <v>6</v>
      </c>
      <c r="G423" s="6" t="s">
        <v>7</v>
      </c>
      <c r="H423" s="6" t="s">
        <v>8</v>
      </c>
      <c r="I423" s="6" t="s">
        <v>9</v>
      </c>
      <c r="J423" s="6" t="s">
        <v>10</v>
      </c>
      <c r="K423" s="6" t="s">
        <v>11</v>
      </c>
      <c r="L423" s="7" t="s">
        <v>12</v>
      </c>
      <c r="M423" s="7" t="s">
        <v>13</v>
      </c>
      <c r="N423" s="7" t="s">
        <v>14</v>
      </c>
    </row>
    <row r="424" ht="15.75" customHeight="1">
      <c r="A424" s="63" t="s">
        <v>15</v>
      </c>
      <c r="B424" s="9" t="s">
        <v>1117</v>
      </c>
      <c r="C424" s="136" t="s">
        <v>1200</v>
      </c>
      <c r="D424" s="136"/>
      <c r="E424" s="9"/>
      <c r="F424" s="9"/>
      <c r="G424" s="136"/>
      <c r="H424" s="9"/>
      <c r="I424" s="9"/>
      <c r="J424" s="9"/>
      <c r="K424" s="9"/>
      <c r="L424" s="11"/>
      <c r="M424" s="11"/>
      <c r="N424" s="11"/>
    </row>
    <row r="425" ht="15.75" customHeight="1">
      <c r="A425" s="63" t="s">
        <v>21</v>
      </c>
      <c r="B425" s="9" t="s">
        <v>1201</v>
      </c>
      <c r="C425" s="9" t="s">
        <v>1202</v>
      </c>
      <c r="D425" s="9"/>
      <c r="E425" s="9"/>
      <c r="F425" s="9"/>
      <c r="G425" s="136"/>
      <c r="H425" s="9"/>
      <c r="I425" s="9"/>
      <c r="J425" s="9"/>
      <c r="K425" s="9"/>
      <c r="L425" s="11"/>
      <c r="M425" s="11"/>
      <c r="N425" s="11"/>
    </row>
    <row r="426" ht="15.75" customHeight="1">
      <c r="A426" s="63" t="s">
        <v>1120</v>
      </c>
      <c r="B426" s="14">
        <v>8.3711538</v>
      </c>
      <c r="C426" s="14">
        <v>150.0</v>
      </c>
      <c r="D426" s="14"/>
      <c r="E426" s="15"/>
      <c r="F426" s="15"/>
      <c r="G426" s="15"/>
      <c r="H426" s="15"/>
      <c r="I426" s="15"/>
      <c r="J426" s="15"/>
      <c r="K426" s="15"/>
      <c r="L426" s="11"/>
      <c r="M426" s="11"/>
      <c r="N426" s="11"/>
    </row>
    <row r="427" ht="15.75" customHeight="1">
      <c r="A427" s="63" t="s">
        <v>1121</v>
      </c>
      <c r="B427" s="8">
        <v>1000.0</v>
      </c>
      <c r="C427" s="8">
        <v>18000.0</v>
      </c>
      <c r="D427" s="8"/>
      <c r="E427" s="9"/>
      <c r="F427" s="9"/>
      <c r="G427" s="9"/>
      <c r="H427" s="9"/>
      <c r="I427" s="9"/>
      <c r="J427" s="9"/>
      <c r="K427" s="9"/>
      <c r="L427" s="11"/>
      <c r="M427" s="11"/>
      <c r="N427" s="11"/>
    </row>
    <row r="428" ht="15.75" customHeight="1">
      <c r="A428" s="66" t="s">
        <v>918</v>
      </c>
      <c r="B428" s="131">
        <f t="shared" ref="B428:C428" si="50">B426/B427</f>
        <v>0.0083711538</v>
      </c>
      <c r="C428" s="131">
        <f t="shared" si="50"/>
        <v>0.008333333333</v>
      </c>
      <c r="D428" s="133"/>
      <c r="E428" s="133"/>
      <c r="F428" s="133"/>
      <c r="G428" s="133"/>
      <c r="H428" s="133"/>
      <c r="I428" s="133"/>
      <c r="J428" s="133"/>
      <c r="K428" s="133"/>
      <c r="L428" s="68">
        <f>IFERROR(MEDIAN($B428:$K428),"-")</f>
        <v>0.008352243567</v>
      </c>
      <c r="M428" s="68">
        <f>IFERROR(L428*(1-50%),"-")</f>
        <v>0.004176121783</v>
      </c>
      <c r="N428" s="68">
        <f>IFERROR(L428*(1+50%),"-")</f>
        <v>0.01252836535</v>
      </c>
    </row>
    <row r="429" ht="15.75" customHeight="1">
      <c r="A429" s="63" t="s">
        <v>24</v>
      </c>
      <c r="B429" s="69">
        <f t="shared" ref="B429:K429" si="51">IFERROR(IF(B428&gt;$N428,"Não válido",IF(B428&lt;$M428,"Não válido",B428)),"-")</f>
        <v>0.0083711538</v>
      </c>
      <c r="C429" s="69">
        <f t="shared" si="51"/>
        <v>0.008333333333</v>
      </c>
      <c r="D429" s="69" t="str">
        <f t="shared" si="51"/>
        <v>Não válido</v>
      </c>
      <c r="E429" s="69" t="str">
        <f t="shared" si="51"/>
        <v>Não válido</v>
      </c>
      <c r="F429" s="69" t="str">
        <f t="shared" si="51"/>
        <v>Não válido</v>
      </c>
      <c r="G429" s="69" t="str">
        <f t="shared" si="51"/>
        <v>Não válido</v>
      </c>
      <c r="H429" s="69" t="str">
        <f t="shared" si="51"/>
        <v>Não válido</v>
      </c>
      <c r="I429" s="69" t="str">
        <f t="shared" si="51"/>
        <v>Não válido</v>
      </c>
      <c r="J429" s="69" t="str">
        <f t="shared" si="51"/>
        <v>Não válido</v>
      </c>
      <c r="K429" s="69" t="str">
        <f t="shared" si="51"/>
        <v>Não válido</v>
      </c>
      <c r="L429" s="1"/>
      <c r="M429" s="1"/>
      <c r="N429" s="1"/>
    </row>
    <row r="430" ht="15.75" customHeight="1">
      <c r="A430" s="70" t="s">
        <v>25</v>
      </c>
      <c r="B430" s="68">
        <f>IFERROR(MIN(B429:K429),"-")</f>
        <v>0.008333333333</v>
      </c>
      <c r="C430" s="71"/>
      <c r="D430" s="71"/>
      <c r="E430" s="71"/>
      <c r="F430" s="1"/>
      <c r="G430" s="1"/>
      <c r="H430" s="1"/>
      <c r="I430" s="1"/>
      <c r="J430" s="1"/>
      <c r="K430" s="1"/>
      <c r="L430" s="1"/>
      <c r="M430" s="1"/>
      <c r="N430" s="1"/>
    </row>
    <row r="431" ht="15.75" customHeight="1">
      <c r="A431" s="70" t="s">
        <v>26</v>
      </c>
      <c r="B431" s="68">
        <f>IFERROR(MEDIAN(B429:K429),"-")</f>
        <v>0.008352243567</v>
      </c>
      <c r="C431" s="71"/>
      <c r="D431" s="71"/>
      <c r="E431" s="71"/>
      <c r="F431" s="1"/>
      <c r="G431" s="1"/>
      <c r="H431" s="1"/>
      <c r="I431" s="1"/>
      <c r="J431" s="1"/>
      <c r="K431" s="1"/>
      <c r="L431" s="1"/>
      <c r="M431" s="1"/>
      <c r="N431" s="1"/>
    </row>
    <row r="432" ht="15.75" customHeight="1">
      <c r="A432" s="70" t="s">
        <v>27</v>
      </c>
      <c r="B432" s="68">
        <f>IFERROR(AVERAGE(B429:K429),"-")</f>
        <v>0.008352243567</v>
      </c>
      <c r="C432" s="71"/>
      <c r="D432" s="71"/>
      <c r="E432" s="71"/>
      <c r="F432" s="1"/>
      <c r="G432" s="1"/>
      <c r="H432" s="1"/>
      <c r="I432" s="1"/>
      <c r="J432" s="1"/>
      <c r="K432" s="1"/>
      <c r="L432" s="1"/>
      <c r="M432" s="1"/>
      <c r="N432" s="1"/>
    </row>
    <row r="433" ht="15.75" customHeight="1">
      <c r="A433" s="70" t="s">
        <v>28</v>
      </c>
      <c r="B433" s="68">
        <f>IFERROR(MAX(B429:K429),"-")</f>
        <v>0.0083711538</v>
      </c>
      <c r="C433" s="71"/>
      <c r="D433" s="71"/>
      <c r="E433" s="71"/>
      <c r="F433" s="1"/>
      <c r="G433" s="1"/>
      <c r="H433" s="1"/>
      <c r="I433" s="1"/>
      <c r="J433" s="1"/>
      <c r="K433" s="1"/>
      <c r="L433" s="1"/>
      <c r="M433" s="1"/>
      <c r="N433" s="1"/>
    </row>
    <row r="434" ht="15.75" customHeight="1">
      <c r="A434" s="127"/>
      <c r="B434" s="1"/>
      <c r="C434" s="1"/>
      <c r="D434" s="1"/>
      <c r="E434" s="1"/>
      <c r="F434" s="1"/>
      <c r="G434" s="1"/>
      <c r="H434" s="1"/>
      <c r="I434" s="1"/>
      <c r="J434" s="1"/>
      <c r="K434" s="1"/>
      <c r="L434" s="1"/>
      <c r="M434" s="1"/>
      <c r="N434" s="1"/>
    </row>
    <row r="435" ht="15.75" customHeight="1">
      <c r="A435" s="66" t="s">
        <v>1203</v>
      </c>
      <c r="B435" s="6" t="s">
        <v>2</v>
      </c>
      <c r="C435" s="6" t="s">
        <v>3</v>
      </c>
      <c r="D435" s="6" t="s">
        <v>4</v>
      </c>
      <c r="E435" s="6" t="s">
        <v>5</v>
      </c>
      <c r="F435" s="6" t="s">
        <v>6</v>
      </c>
      <c r="G435" s="6" t="s">
        <v>7</v>
      </c>
      <c r="H435" s="6" t="s">
        <v>8</v>
      </c>
      <c r="I435" s="6" t="s">
        <v>9</v>
      </c>
      <c r="J435" s="6" t="s">
        <v>10</v>
      </c>
      <c r="K435" s="6" t="s">
        <v>11</v>
      </c>
      <c r="L435" s="7" t="s">
        <v>12</v>
      </c>
      <c r="M435" s="7" t="s">
        <v>13</v>
      </c>
      <c r="N435" s="7" t="s">
        <v>14</v>
      </c>
    </row>
    <row r="436" ht="15.75" customHeight="1">
      <c r="A436" s="63" t="s">
        <v>15</v>
      </c>
      <c r="B436" s="9" t="s">
        <v>1117</v>
      </c>
      <c r="C436" s="136" t="s">
        <v>1200</v>
      </c>
      <c r="D436" s="9"/>
      <c r="E436" s="9"/>
      <c r="F436" s="9"/>
      <c r="G436" s="136"/>
      <c r="H436" s="9"/>
      <c r="I436" s="9"/>
      <c r="J436" s="9"/>
      <c r="K436" s="9"/>
      <c r="L436" s="11"/>
      <c r="M436" s="11"/>
      <c r="N436" s="11"/>
    </row>
    <row r="437">
      <c r="A437" s="63" t="s">
        <v>21</v>
      </c>
      <c r="B437" s="8" t="s">
        <v>1204</v>
      </c>
      <c r="C437" s="9" t="s">
        <v>1205</v>
      </c>
      <c r="D437" s="9"/>
      <c r="E437" s="9"/>
      <c r="F437" s="9"/>
      <c r="G437" s="136"/>
      <c r="H437" s="9"/>
      <c r="I437" s="9"/>
      <c r="J437" s="9"/>
      <c r="K437" s="9"/>
      <c r="L437" s="11"/>
      <c r="M437" s="11"/>
      <c r="N437" s="11"/>
    </row>
    <row r="438" ht="15.75" customHeight="1">
      <c r="A438" s="63" t="s">
        <v>1120</v>
      </c>
      <c r="B438" s="14">
        <v>91.0</v>
      </c>
      <c r="C438" s="14">
        <v>110.0</v>
      </c>
      <c r="D438" s="15"/>
      <c r="E438" s="15"/>
      <c r="F438" s="15"/>
      <c r="G438" s="15"/>
      <c r="H438" s="15"/>
      <c r="I438" s="15"/>
      <c r="J438" s="15"/>
      <c r="K438" s="15"/>
      <c r="L438" s="11"/>
      <c r="M438" s="11"/>
      <c r="N438" s="11"/>
    </row>
    <row r="439" ht="15.75" customHeight="1">
      <c r="A439" s="63" t="s">
        <v>1121</v>
      </c>
      <c r="B439" s="8">
        <v>9000.0</v>
      </c>
      <c r="C439" s="8">
        <v>10000.0</v>
      </c>
      <c r="D439" s="9"/>
      <c r="E439" s="9"/>
      <c r="F439" s="9"/>
      <c r="G439" s="9"/>
      <c r="H439" s="9"/>
      <c r="I439" s="9"/>
      <c r="J439" s="9"/>
      <c r="K439" s="9"/>
      <c r="L439" s="11"/>
      <c r="M439" s="11"/>
      <c r="N439" s="11"/>
    </row>
    <row r="440" ht="15.75" customHeight="1">
      <c r="A440" s="66" t="s">
        <v>1203</v>
      </c>
      <c r="B440" s="131">
        <f t="shared" ref="B440:C440" si="52">B438/B439</f>
        <v>0.01011111111</v>
      </c>
      <c r="C440" s="131">
        <f t="shared" si="52"/>
        <v>0.011</v>
      </c>
      <c r="D440" s="9"/>
      <c r="E440" s="9"/>
      <c r="F440" s="9"/>
      <c r="G440" s="133"/>
      <c r="H440" s="133"/>
      <c r="I440" s="133"/>
      <c r="J440" s="133"/>
      <c r="K440" s="133"/>
      <c r="L440" s="68">
        <f>IFERROR(MEDIAN($B440:$K440),"-")</f>
        <v>0.01055555556</v>
      </c>
      <c r="M440" s="68">
        <f>IFERROR(L440*(1-50%),"-")</f>
        <v>0.005277777778</v>
      </c>
      <c r="N440" s="68">
        <f>IFERROR(L440*(1+50%),"-")</f>
        <v>0.01583333333</v>
      </c>
    </row>
    <row r="441" ht="15.75" customHeight="1">
      <c r="A441" s="63" t="s">
        <v>24</v>
      </c>
      <c r="B441" s="69">
        <f t="shared" ref="B441:K441" si="53">IFERROR(IF(B440&gt;$N440,"Não válido",IF(B440&lt;$M440,"Não válido",B440)),"-")</f>
        <v>0.01011111111</v>
      </c>
      <c r="C441" s="69">
        <f t="shared" si="53"/>
        <v>0.011</v>
      </c>
      <c r="D441" s="69" t="str">
        <f t="shared" si="53"/>
        <v>Não válido</v>
      </c>
      <c r="E441" s="69" t="str">
        <f t="shared" si="53"/>
        <v>Não válido</v>
      </c>
      <c r="F441" s="69" t="str">
        <f t="shared" si="53"/>
        <v>Não válido</v>
      </c>
      <c r="G441" s="69" t="str">
        <f t="shared" si="53"/>
        <v>Não válido</v>
      </c>
      <c r="H441" s="69" t="str">
        <f t="shared" si="53"/>
        <v>Não válido</v>
      </c>
      <c r="I441" s="69" t="str">
        <f t="shared" si="53"/>
        <v>Não válido</v>
      </c>
      <c r="J441" s="69" t="str">
        <f t="shared" si="53"/>
        <v>Não válido</v>
      </c>
      <c r="K441" s="69" t="str">
        <f t="shared" si="53"/>
        <v>Não válido</v>
      </c>
      <c r="L441" s="1"/>
      <c r="M441" s="1"/>
      <c r="N441" s="1"/>
    </row>
    <row r="442" ht="15.75" customHeight="1">
      <c r="A442" s="70" t="s">
        <v>25</v>
      </c>
      <c r="B442" s="68">
        <f>IFERROR(MIN(B441:K441),"-")</f>
        <v>0.01011111111</v>
      </c>
      <c r="C442" s="71"/>
      <c r="D442" s="71"/>
      <c r="E442" s="71"/>
      <c r="F442" s="1"/>
      <c r="G442" s="1"/>
      <c r="H442" s="1"/>
      <c r="I442" s="1"/>
      <c r="J442" s="1"/>
      <c r="K442" s="1"/>
      <c r="L442" s="1"/>
      <c r="M442" s="1"/>
      <c r="N442" s="1"/>
    </row>
    <row r="443" ht="15.75" customHeight="1">
      <c r="A443" s="70" t="s">
        <v>26</v>
      </c>
      <c r="B443" s="68">
        <f>IFERROR(MEDIAN(B441:K441),"-")</f>
        <v>0.01055555556</v>
      </c>
      <c r="C443" s="71"/>
      <c r="D443" s="71"/>
      <c r="E443" s="71"/>
      <c r="F443" s="1"/>
      <c r="G443" s="1"/>
      <c r="H443" s="1"/>
      <c r="I443" s="1"/>
      <c r="J443" s="1"/>
      <c r="K443" s="1"/>
      <c r="L443" s="1"/>
      <c r="M443" s="1"/>
      <c r="N443" s="1"/>
    </row>
    <row r="444" ht="15.75" customHeight="1">
      <c r="A444" s="70" t="s">
        <v>27</v>
      </c>
      <c r="B444" s="68">
        <f>IFERROR(AVERAGE(B441:K441),"-")</f>
        <v>0.01055555556</v>
      </c>
      <c r="C444" s="71"/>
      <c r="D444" s="71"/>
      <c r="E444" s="71"/>
      <c r="F444" s="1"/>
      <c r="G444" s="1"/>
      <c r="H444" s="1"/>
      <c r="I444" s="1"/>
      <c r="J444" s="1"/>
      <c r="K444" s="1"/>
      <c r="L444" s="1"/>
      <c r="M444" s="1"/>
      <c r="N444" s="1"/>
    </row>
    <row r="445" ht="15.75" customHeight="1">
      <c r="A445" s="70" t="s">
        <v>28</v>
      </c>
      <c r="B445" s="68">
        <f>IFERROR(MAX(B441:K441),"-")</f>
        <v>0.011</v>
      </c>
      <c r="C445" s="71"/>
      <c r="D445" s="71"/>
      <c r="E445" s="71"/>
      <c r="F445" s="1"/>
      <c r="G445" s="1"/>
      <c r="H445" s="1"/>
      <c r="I445" s="1"/>
      <c r="J445" s="1"/>
      <c r="K445" s="1"/>
      <c r="L445" s="1"/>
      <c r="M445" s="1"/>
      <c r="N445" s="1"/>
    </row>
    <row r="446" ht="15.75" customHeight="1">
      <c r="A446" s="127"/>
      <c r="B446" s="1"/>
      <c r="C446" s="1"/>
      <c r="D446" s="1"/>
      <c r="E446" s="1"/>
      <c r="F446" s="1"/>
      <c r="G446" s="1"/>
      <c r="H446" s="1"/>
      <c r="I446" s="1"/>
      <c r="J446" s="1"/>
      <c r="K446" s="1"/>
      <c r="L446" s="1"/>
      <c r="M446" s="1"/>
      <c r="N446" s="1"/>
    </row>
    <row r="447" ht="15.75" customHeight="1">
      <c r="A447" s="66" t="s">
        <v>1206</v>
      </c>
      <c r="B447" s="6" t="s">
        <v>2</v>
      </c>
      <c r="C447" s="6" t="s">
        <v>3</v>
      </c>
      <c r="D447" s="6"/>
      <c r="E447" s="6" t="s">
        <v>5</v>
      </c>
      <c r="F447" s="6" t="s">
        <v>6</v>
      </c>
      <c r="G447" s="6" t="s">
        <v>7</v>
      </c>
      <c r="H447" s="6" t="s">
        <v>8</v>
      </c>
      <c r="I447" s="6" t="s">
        <v>9</v>
      </c>
      <c r="J447" s="6" t="s">
        <v>10</v>
      </c>
      <c r="K447" s="6" t="s">
        <v>11</v>
      </c>
      <c r="L447" s="7" t="s">
        <v>12</v>
      </c>
      <c r="M447" s="7" t="s">
        <v>13</v>
      </c>
      <c r="N447" s="7" t="s">
        <v>14</v>
      </c>
    </row>
    <row r="448" ht="15.75" customHeight="1">
      <c r="A448" s="63" t="s">
        <v>15</v>
      </c>
      <c r="B448" s="9" t="s">
        <v>1117</v>
      </c>
      <c r="C448" s="9" t="s">
        <v>1200</v>
      </c>
      <c r="D448" s="9"/>
      <c r="E448" s="10"/>
      <c r="F448" s="10"/>
      <c r="G448" s="136"/>
      <c r="H448" s="9"/>
      <c r="I448" s="9"/>
      <c r="J448" s="9"/>
      <c r="K448" s="9"/>
      <c r="L448" s="11"/>
      <c r="M448" s="11"/>
      <c r="N448" s="11"/>
    </row>
    <row r="449">
      <c r="A449" s="63" t="s">
        <v>21</v>
      </c>
      <c r="B449" s="136" t="s">
        <v>1207</v>
      </c>
      <c r="C449" s="136" t="s">
        <v>1208</v>
      </c>
      <c r="D449" s="136"/>
      <c r="E449" s="10"/>
      <c r="F449" s="10"/>
      <c r="G449" s="136"/>
      <c r="H449" s="9"/>
      <c r="I449" s="9"/>
      <c r="J449" s="9"/>
      <c r="K449" s="9"/>
      <c r="L449" s="11"/>
      <c r="M449" s="11"/>
      <c r="N449" s="11"/>
    </row>
    <row r="450" ht="15.75" customHeight="1">
      <c r="A450" s="63" t="s">
        <v>1120</v>
      </c>
      <c r="B450" s="22">
        <v>6.615035</v>
      </c>
      <c r="C450" s="22">
        <v>110.0</v>
      </c>
      <c r="D450" s="22"/>
      <c r="E450" s="10"/>
      <c r="F450" s="10"/>
      <c r="G450" s="15"/>
      <c r="H450" s="15"/>
      <c r="I450" s="15"/>
      <c r="J450" s="15"/>
      <c r="K450" s="15"/>
      <c r="L450" s="11"/>
      <c r="M450" s="11"/>
      <c r="N450" s="11"/>
    </row>
    <row r="451" ht="15.75" customHeight="1">
      <c r="A451" s="63" t="s">
        <v>1121</v>
      </c>
      <c r="B451" s="137">
        <v>1000.0</v>
      </c>
      <c r="C451" s="137">
        <v>20000.0</v>
      </c>
      <c r="D451" s="137"/>
      <c r="E451" s="9"/>
      <c r="F451" s="9"/>
      <c r="G451" s="9"/>
      <c r="H451" s="9"/>
      <c r="I451" s="9"/>
      <c r="J451" s="9"/>
      <c r="K451" s="9"/>
      <c r="L451" s="11"/>
      <c r="M451" s="11"/>
      <c r="N451" s="11"/>
    </row>
    <row r="452" ht="15.75" customHeight="1">
      <c r="A452" s="66" t="s">
        <v>1206</v>
      </c>
      <c r="B452" s="131">
        <f t="shared" ref="B452:C452" si="54">B450/B451</f>
        <v>0.006615035</v>
      </c>
      <c r="C452" s="131">
        <f t="shared" si="54"/>
        <v>0.0055</v>
      </c>
      <c r="D452" s="9"/>
      <c r="E452" s="9"/>
      <c r="F452" s="9"/>
      <c r="G452" s="133"/>
      <c r="H452" s="133"/>
      <c r="I452" s="133"/>
      <c r="J452" s="133"/>
      <c r="K452" s="133"/>
      <c r="L452" s="68">
        <f>IFERROR(MEDIAN($B452:$K452),"-")</f>
        <v>0.0060575175</v>
      </c>
      <c r="M452" s="68">
        <f>IFERROR(L452*(1-50%),"-")</f>
        <v>0.00302875875</v>
      </c>
      <c r="N452" s="68">
        <f>IFERROR(L452*(1+50%),"-")</f>
        <v>0.00908627625</v>
      </c>
    </row>
    <row r="453" ht="15.75" customHeight="1">
      <c r="A453" s="63" t="s">
        <v>24</v>
      </c>
      <c r="B453" s="69">
        <f t="shared" ref="B453:K453" si="55">IFERROR(IF(B452&gt;$N452,"Não válido",IF(B452&lt;$M452,"Não válido",B452)),"-")</f>
        <v>0.006615035</v>
      </c>
      <c r="C453" s="69">
        <f t="shared" si="55"/>
        <v>0.0055</v>
      </c>
      <c r="D453" s="69" t="str">
        <f t="shared" si="55"/>
        <v>Não válido</v>
      </c>
      <c r="E453" s="69" t="str">
        <f t="shared" si="55"/>
        <v>Não válido</v>
      </c>
      <c r="F453" s="69" t="str">
        <f t="shared" si="55"/>
        <v>Não válido</v>
      </c>
      <c r="G453" s="69" t="str">
        <f t="shared" si="55"/>
        <v>Não válido</v>
      </c>
      <c r="H453" s="69" t="str">
        <f t="shared" si="55"/>
        <v>Não válido</v>
      </c>
      <c r="I453" s="69" t="str">
        <f t="shared" si="55"/>
        <v>Não válido</v>
      </c>
      <c r="J453" s="69" t="str">
        <f t="shared" si="55"/>
        <v>Não válido</v>
      </c>
      <c r="K453" s="69" t="str">
        <f t="shared" si="55"/>
        <v>Não válido</v>
      </c>
      <c r="L453" s="1"/>
      <c r="M453" s="1"/>
      <c r="N453" s="1"/>
    </row>
    <row r="454" ht="15.75" customHeight="1">
      <c r="A454" s="70" t="s">
        <v>25</v>
      </c>
      <c r="B454" s="68">
        <f>IFERROR(MIN(B453:K453),"-")</f>
        <v>0.0055</v>
      </c>
      <c r="C454" s="71"/>
      <c r="D454" s="71"/>
      <c r="E454" s="71"/>
      <c r="F454" s="1"/>
      <c r="G454" s="1"/>
      <c r="H454" s="1"/>
      <c r="I454" s="1"/>
      <c r="J454" s="1"/>
      <c r="K454" s="1"/>
      <c r="L454" s="1"/>
      <c r="M454" s="1"/>
      <c r="N454" s="1"/>
    </row>
    <row r="455" ht="15.75" customHeight="1">
      <c r="A455" s="70" t="s">
        <v>26</v>
      </c>
      <c r="B455" s="68">
        <f>IFERROR(MEDIAN(B453:K453),"-")</f>
        <v>0.0060575175</v>
      </c>
      <c r="C455" s="71"/>
      <c r="D455" s="71"/>
      <c r="E455" s="71"/>
      <c r="F455" s="1"/>
      <c r="G455" s="1"/>
      <c r="H455" s="1"/>
      <c r="I455" s="1"/>
      <c r="J455" s="1"/>
      <c r="K455" s="1"/>
      <c r="L455" s="1"/>
      <c r="M455" s="1"/>
      <c r="N455" s="1"/>
    </row>
    <row r="456" ht="15.75" customHeight="1">
      <c r="A456" s="70" t="s">
        <v>27</v>
      </c>
      <c r="B456" s="68">
        <f>IFERROR(AVERAGE(B453:K453),"-")</f>
        <v>0.0060575175</v>
      </c>
      <c r="C456" s="71"/>
      <c r="D456" s="71"/>
      <c r="E456" s="71"/>
      <c r="F456" s="1"/>
      <c r="G456" s="1"/>
      <c r="H456" s="1"/>
      <c r="I456" s="1"/>
      <c r="J456" s="1"/>
      <c r="K456" s="1"/>
      <c r="L456" s="1"/>
      <c r="M456" s="1"/>
      <c r="N456" s="1"/>
    </row>
    <row r="457" ht="15.75" customHeight="1">
      <c r="A457" s="70" t="s">
        <v>28</v>
      </c>
      <c r="B457" s="68">
        <f>IFERROR(MAX(B453:K453),"-")</f>
        <v>0.006615035</v>
      </c>
      <c r="C457" s="71"/>
      <c r="D457" s="71"/>
      <c r="E457" s="71"/>
      <c r="F457" s="1"/>
      <c r="G457" s="1"/>
      <c r="H457" s="1"/>
      <c r="I457" s="1"/>
      <c r="J457" s="1"/>
      <c r="K457" s="1"/>
      <c r="L457" s="1"/>
      <c r="M457" s="1"/>
      <c r="N457" s="1"/>
    </row>
    <row r="458" ht="15.75" customHeight="1">
      <c r="A458" s="127"/>
      <c r="B458" s="71"/>
      <c r="C458" s="71"/>
      <c r="D458" s="71"/>
      <c r="E458" s="71"/>
      <c r="F458" s="1"/>
      <c r="G458" s="1"/>
      <c r="H458" s="1"/>
      <c r="I458" s="1"/>
      <c r="J458" s="1"/>
      <c r="K458" s="1"/>
      <c r="L458" s="1"/>
      <c r="M458" s="1"/>
      <c r="N458" s="1"/>
    </row>
    <row r="459" ht="15.75" customHeight="1">
      <c r="A459" s="66" t="s">
        <v>919</v>
      </c>
      <c r="B459" s="6" t="s">
        <v>2</v>
      </c>
      <c r="C459" s="6" t="s">
        <v>3</v>
      </c>
      <c r="D459" s="6" t="s">
        <v>4</v>
      </c>
      <c r="E459" s="6" t="s">
        <v>5</v>
      </c>
      <c r="F459" s="6" t="s">
        <v>6</v>
      </c>
      <c r="G459" s="6" t="s">
        <v>7</v>
      </c>
      <c r="H459" s="6" t="s">
        <v>8</v>
      </c>
      <c r="I459" s="6" t="s">
        <v>9</v>
      </c>
      <c r="J459" s="6" t="s">
        <v>10</v>
      </c>
      <c r="K459" s="6" t="s">
        <v>11</v>
      </c>
      <c r="L459" s="7" t="s">
        <v>12</v>
      </c>
      <c r="M459" s="7" t="s">
        <v>13</v>
      </c>
      <c r="N459" s="7" t="s">
        <v>14</v>
      </c>
    </row>
    <row r="460" ht="15.75" customHeight="1">
      <c r="A460" s="63" t="s">
        <v>15</v>
      </c>
      <c r="B460" s="9" t="s">
        <v>1117</v>
      </c>
      <c r="C460" s="136" t="s">
        <v>1200</v>
      </c>
      <c r="D460" s="136"/>
      <c r="E460" s="9"/>
      <c r="F460" s="9"/>
      <c r="G460" s="136"/>
      <c r="H460" s="9"/>
      <c r="I460" s="9"/>
      <c r="J460" s="9"/>
      <c r="K460" s="9"/>
      <c r="L460" s="11"/>
      <c r="M460" s="11"/>
      <c r="N460" s="11"/>
    </row>
    <row r="461">
      <c r="A461" s="63" t="s">
        <v>21</v>
      </c>
      <c r="B461" s="9" t="s">
        <v>1209</v>
      </c>
      <c r="C461" s="9" t="s">
        <v>1210</v>
      </c>
      <c r="D461" s="9"/>
      <c r="E461" s="9"/>
      <c r="F461" s="9"/>
      <c r="G461" s="136"/>
      <c r="H461" s="9"/>
      <c r="I461" s="9"/>
      <c r="J461" s="9"/>
      <c r="K461" s="9"/>
      <c r="L461" s="11"/>
      <c r="M461" s="11"/>
      <c r="N461" s="11"/>
    </row>
    <row r="462" ht="15.75" customHeight="1">
      <c r="A462" s="63" t="s">
        <v>1120</v>
      </c>
      <c r="B462" s="14">
        <v>5.4885749</v>
      </c>
      <c r="C462" s="14">
        <v>8.9</v>
      </c>
      <c r="D462" s="14"/>
      <c r="E462" s="15"/>
      <c r="F462" s="15"/>
      <c r="G462" s="15"/>
      <c r="H462" s="15"/>
      <c r="I462" s="15"/>
      <c r="J462" s="15"/>
      <c r="K462" s="15"/>
      <c r="L462" s="11"/>
      <c r="M462" s="11"/>
      <c r="N462" s="11"/>
    </row>
    <row r="463" ht="15.75" customHeight="1">
      <c r="A463" s="63" t="s">
        <v>1121</v>
      </c>
      <c r="B463" s="8">
        <v>1000.0</v>
      </c>
      <c r="C463" s="8">
        <v>1000.0</v>
      </c>
      <c r="D463" s="8"/>
      <c r="E463" s="9"/>
      <c r="F463" s="9"/>
      <c r="G463" s="9"/>
      <c r="H463" s="9"/>
      <c r="I463" s="9"/>
      <c r="J463" s="9"/>
      <c r="K463" s="9"/>
      <c r="L463" s="11"/>
      <c r="M463" s="11"/>
      <c r="N463" s="11"/>
    </row>
    <row r="464" ht="15.75" customHeight="1">
      <c r="A464" s="66" t="s">
        <v>919</v>
      </c>
      <c r="B464" s="131">
        <f t="shared" ref="B464:C464" si="56">B462/B463</f>
        <v>0.0054885749</v>
      </c>
      <c r="C464" s="131">
        <f t="shared" si="56"/>
        <v>0.0089</v>
      </c>
      <c r="D464" s="9"/>
      <c r="E464" s="9"/>
      <c r="F464" s="9"/>
      <c r="G464" s="133"/>
      <c r="H464" s="133"/>
      <c r="I464" s="133"/>
      <c r="J464" s="133"/>
      <c r="K464" s="133"/>
      <c r="L464" s="68">
        <f>IFERROR(MEDIAN($B464:$K464),"-")</f>
        <v>0.00719428745</v>
      </c>
      <c r="M464" s="68">
        <f>IFERROR(L464*(1-50%),"-")</f>
        <v>0.003597143725</v>
      </c>
      <c r="N464" s="68">
        <f>IFERROR(L464*(1+50%),"-")</f>
        <v>0.01079143118</v>
      </c>
    </row>
    <row r="465" ht="15.75" customHeight="1">
      <c r="A465" s="63" t="s">
        <v>24</v>
      </c>
      <c r="B465" s="69">
        <f t="shared" ref="B465:K465" si="57">IFERROR(IF(B464&gt;$N464,"Não válido",IF(B464&lt;$M464,"Não válido",B464)),"-")</f>
        <v>0.0054885749</v>
      </c>
      <c r="C465" s="69">
        <f t="shared" si="57"/>
        <v>0.0089</v>
      </c>
      <c r="D465" s="69" t="str">
        <f t="shared" si="57"/>
        <v>Não válido</v>
      </c>
      <c r="E465" s="69" t="str">
        <f t="shared" si="57"/>
        <v>Não válido</v>
      </c>
      <c r="F465" s="69" t="str">
        <f t="shared" si="57"/>
        <v>Não válido</v>
      </c>
      <c r="G465" s="69" t="str">
        <f t="shared" si="57"/>
        <v>Não válido</v>
      </c>
      <c r="H465" s="69" t="str">
        <f t="shared" si="57"/>
        <v>Não válido</v>
      </c>
      <c r="I465" s="69" t="str">
        <f t="shared" si="57"/>
        <v>Não válido</v>
      </c>
      <c r="J465" s="69" t="str">
        <f t="shared" si="57"/>
        <v>Não válido</v>
      </c>
      <c r="K465" s="69" t="str">
        <f t="shared" si="57"/>
        <v>Não válido</v>
      </c>
      <c r="L465" s="1"/>
      <c r="M465" s="1"/>
      <c r="N465" s="1"/>
    </row>
    <row r="466" ht="15.75" customHeight="1">
      <c r="A466" s="70" t="s">
        <v>25</v>
      </c>
      <c r="B466" s="68">
        <f>IFERROR(MIN(B465:K465),"-")</f>
        <v>0.0054885749</v>
      </c>
      <c r="C466" s="71"/>
      <c r="D466" s="71"/>
      <c r="E466" s="71"/>
      <c r="F466" s="1"/>
      <c r="G466" s="1"/>
      <c r="H466" s="1"/>
      <c r="I466" s="1"/>
      <c r="J466" s="1"/>
      <c r="K466" s="1"/>
      <c r="L466" s="1"/>
      <c r="M466" s="1"/>
      <c r="N466" s="1"/>
    </row>
    <row r="467" ht="15.75" customHeight="1">
      <c r="A467" s="70" t="s">
        <v>26</v>
      </c>
      <c r="B467" s="68">
        <f>IFERROR(MEDIAN(B465:K465),"-")</f>
        <v>0.00719428745</v>
      </c>
      <c r="C467" s="71"/>
      <c r="D467" s="71"/>
      <c r="E467" s="71"/>
      <c r="F467" s="1"/>
      <c r="G467" s="1"/>
      <c r="H467" s="1"/>
      <c r="I467" s="1"/>
      <c r="J467" s="1"/>
      <c r="K467" s="1"/>
      <c r="L467" s="1"/>
      <c r="M467" s="1"/>
      <c r="N467" s="1"/>
    </row>
    <row r="468" ht="15.75" customHeight="1">
      <c r="A468" s="70" t="s">
        <v>27</v>
      </c>
      <c r="B468" s="68">
        <f>IFERROR(AVERAGE(B465:K465),"-")</f>
        <v>0.00719428745</v>
      </c>
      <c r="C468" s="71"/>
      <c r="D468" s="71"/>
      <c r="E468" s="71"/>
      <c r="F468" s="1"/>
      <c r="G468" s="1"/>
      <c r="H468" s="1"/>
      <c r="I468" s="1"/>
      <c r="J468" s="1"/>
      <c r="K468" s="1"/>
      <c r="L468" s="1"/>
      <c r="M468" s="1"/>
      <c r="N468" s="1"/>
    </row>
    <row r="469" ht="15.75" customHeight="1">
      <c r="A469" s="70" t="s">
        <v>28</v>
      </c>
      <c r="B469" s="68">
        <f>IFERROR(MAX(B465:K465),"-")</f>
        <v>0.0089</v>
      </c>
      <c r="C469" s="71"/>
      <c r="D469" s="71"/>
      <c r="E469" s="71"/>
      <c r="F469" s="1"/>
      <c r="G469" s="1"/>
      <c r="H469" s="1"/>
      <c r="I469" s="1"/>
      <c r="J469" s="1"/>
      <c r="K469" s="1"/>
      <c r="L469" s="1"/>
      <c r="M469" s="1"/>
      <c r="N469" s="1"/>
    </row>
    <row r="470" ht="15.75" customHeight="1">
      <c r="A470" s="127"/>
      <c r="B470" s="71"/>
      <c r="C470" s="71"/>
      <c r="D470" s="71"/>
      <c r="E470" s="71"/>
      <c r="F470" s="1"/>
      <c r="G470" s="1"/>
      <c r="H470" s="1"/>
      <c r="I470" s="1"/>
      <c r="J470" s="1"/>
      <c r="K470" s="1"/>
      <c r="L470" s="1"/>
      <c r="M470" s="1"/>
      <c r="N470" s="1"/>
    </row>
    <row r="471" ht="15.75" customHeight="1">
      <c r="A471" s="66" t="s">
        <v>1211</v>
      </c>
      <c r="B471" s="6" t="s">
        <v>2</v>
      </c>
      <c r="C471" s="6" t="s">
        <v>3</v>
      </c>
      <c r="D471" s="6" t="s">
        <v>4</v>
      </c>
      <c r="E471" s="6" t="s">
        <v>5</v>
      </c>
      <c r="F471" s="6" t="s">
        <v>6</v>
      </c>
      <c r="G471" s="6" t="s">
        <v>7</v>
      </c>
      <c r="H471" s="6" t="s">
        <v>8</v>
      </c>
      <c r="I471" s="6" t="s">
        <v>9</v>
      </c>
      <c r="J471" s="6" t="s">
        <v>10</v>
      </c>
      <c r="K471" s="6" t="s">
        <v>11</v>
      </c>
      <c r="L471" s="7" t="s">
        <v>12</v>
      </c>
      <c r="M471" s="7" t="s">
        <v>13</v>
      </c>
      <c r="N471" s="7" t="s">
        <v>14</v>
      </c>
    </row>
    <row r="472" ht="15.75" customHeight="1">
      <c r="A472" s="63" t="s">
        <v>15</v>
      </c>
      <c r="B472" s="9" t="s">
        <v>1117</v>
      </c>
      <c r="C472" s="136" t="s">
        <v>1200</v>
      </c>
      <c r="D472" s="136"/>
      <c r="E472" s="10"/>
      <c r="F472" s="10"/>
      <c r="G472" s="136"/>
      <c r="H472" s="9"/>
      <c r="I472" s="9"/>
      <c r="J472" s="9"/>
      <c r="K472" s="9"/>
      <c r="L472" s="11"/>
      <c r="M472" s="11"/>
      <c r="N472" s="11"/>
    </row>
    <row r="473" ht="15.75" customHeight="1">
      <c r="A473" s="63" t="s">
        <v>21</v>
      </c>
      <c r="B473" s="9" t="s">
        <v>1212</v>
      </c>
      <c r="C473" s="9" t="s">
        <v>1213</v>
      </c>
      <c r="D473" s="9"/>
      <c r="E473" s="10"/>
      <c r="F473" s="10"/>
      <c r="G473" s="136"/>
      <c r="H473" s="9"/>
      <c r="I473" s="9"/>
      <c r="J473" s="9"/>
      <c r="K473" s="9"/>
      <c r="L473" s="11"/>
      <c r="M473" s="11"/>
      <c r="N473" s="11"/>
    </row>
    <row r="474" ht="15.75" customHeight="1">
      <c r="A474" s="63" t="s">
        <v>1120</v>
      </c>
      <c r="B474" s="14">
        <v>2.7356953</v>
      </c>
      <c r="C474" s="14">
        <v>3.2</v>
      </c>
      <c r="D474" s="14"/>
      <c r="E474" s="10"/>
      <c r="F474" s="10"/>
      <c r="G474" s="15"/>
      <c r="H474" s="15"/>
      <c r="I474" s="15"/>
      <c r="J474" s="15"/>
      <c r="K474" s="15"/>
      <c r="L474" s="11"/>
      <c r="M474" s="11"/>
      <c r="N474" s="11"/>
    </row>
    <row r="475" ht="15.75" customHeight="1">
      <c r="A475" s="63" t="s">
        <v>1121</v>
      </c>
      <c r="B475" s="8">
        <v>1000.0</v>
      </c>
      <c r="C475" s="8">
        <v>1000.0</v>
      </c>
      <c r="D475" s="8"/>
      <c r="E475" s="9"/>
      <c r="F475" s="9"/>
      <c r="G475" s="9"/>
      <c r="H475" s="9"/>
      <c r="I475" s="9"/>
      <c r="J475" s="9"/>
      <c r="K475" s="9"/>
      <c r="L475" s="11"/>
      <c r="M475" s="11"/>
      <c r="N475" s="11"/>
    </row>
    <row r="476" ht="15.75" customHeight="1">
      <c r="A476" s="66" t="s">
        <v>1211</v>
      </c>
      <c r="B476" s="131">
        <f t="shared" ref="B476:C476" si="58">B474/B475</f>
        <v>0.0027356953</v>
      </c>
      <c r="C476" s="131">
        <f t="shared" si="58"/>
        <v>0.0032</v>
      </c>
      <c r="D476" s="9"/>
      <c r="E476" s="9"/>
      <c r="F476" s="9"/>
      <c r="G476" s="133"/>
      <c r="H476" s="133"/>
      <c r="I476" s="133"/>
      <c r="J476" s="133"/>
      <c r="K476" s="133"/>
      <c r="L476" s="68">
        <f>IFERROR(MEDIAN($B476:$K476),"-")</f>
        <v>0.00296784765</v>
      </c>
      <c r="M476" s="68">
        <f>IFERROR(L476*(1-50%),"-")</f>
        <v>0.001483923825</v>
      </c>
      <c r="N476" s="68">
        <f>IFERROR(L476*(1+50%),"-")</f>
        <v>0.004451771475</v>
      </c>
    </row>
    <row r="477" ht="15.75" customHeight="1">
      <c r="A477" s="63" t="s">
        <v>24</v>
      </c>
      <c r="B477" s="69">
        <f t="shared" ref="B477:K477" si="59">IFERROR(IF(B476&gt;$N476,"Não válido",IF(B476&lt;$M476,"Não válido",B476)),"-")</f>
        <v>0.0027356953</v>
      </c>
      <c r="C477" s="69">
        <f t="shared" si="59"/>
        <v>0.0032</v>
      </c>
      <c r="D477" s="69" t="str">
        <f t="shared" si="59"/>
        <v>Não válido</v>
      </c>
      <c r="E477" s="69" t="str">
        <f t="shared" si="59"/>
        <v>Não válido</v>
      </c>
      <c r="F477" s="69" t="str">
        <f t="shared" si="59"/>
        <v>Não válido</v>
      </c>
      <c r="G477" s="69" t="str">
        <f t="shared" si="59"/>
        <v>Não válido</v>
      </c>
      <c r="H477" s="69" t="str">
        <f t="shared" si="59"/>
        <v>Não válido</v>
      </c>
      <c r="I477" s="69" t="str">
        <f t="shared" si="59"/>
        <v>Não válido</v>
      </c>
      <c r="J477" s="69" t="str">
        <f t="shared" si="59"/>
        <v>Não válido</v>
      </c>
      <c r="K477" s="69" t="str">
        <f t="shared" si="59"/>
        <v>Não válido</v>
      </c>
      <c r="L477" s="1"/>
      <c r="M477" s="1"/>
      <c r="N477" s="1"/>
    </row>
    <row r="478" ht="15.75" customHeight="1">
      <c r="A478" s="70" t="s">
        <v>25</v>
      </c>
      <c r="B478" s="68">
        <f>IFERROR(MIN(B477:K477),"-")</f>
        <v>0.0027356953</v>
      </c>
      <c r="C478" s="71"/>
      <c r="D478" s="71"/>
      <c r="E478" s="71"/>
      <c r="F478" s="1"/>
      <c r="G478" s="1"/>
      <c r="H478" s="1"/>
      <c r="I478" s="1"/>
      <c r="J478" s="1"/>
      <c r="K478" s="1"/>
      <c r="L478" s="1"/>
      <c r="M478" s="1"/>
      <c r="N478" s="1"/>
    </row>
    <row r="479" ht="15.75" customHeight="1">
      <c r="A479" s="70" t="s">
        <v>26</v>
      </c>
      <c r="B479" s="68">
        <f>IFERROR(MEDIAN(B477:K477),"-")</f>
        <v>0.00296784765</v>
      </c>
      <c r="C479" s="71"/>
      <c r="D479" s="71"/>
      <c r="E479" s="71"/>
      <c r="F479" s="1"/>
      <c r="G479" s="1"/>
      <c r="H479" s="1"/>
      <c r="I479" s="1"/>
      <c r="J479" s="1"/>
      <c r="K479" s="1"/>
      <c r="L479" s="1"/>
      <c r="M479" s="1"/>
      <c r="N479" s="1"/>
    </row>
    <row r="480" ht="15.75" customHeight="1">
      <c r="A480" s="70" t="s">
        <v>27</v>
      </c>
      <c r="B480" s="68">
        <f>IFERROR(AVERAGE(B477:K477),"-")</f>
        <v>0.00296784765</v>
      </c>
      <c r="C480" s="71"/>
      <c r="D480" s="71"/>
      <c r="E480" s="71"/>
      <c r="F480" s="1"/>
      <c r="G480" s="1"/>
      <c r="H480" s="1"/>
      <c r="I480" s="1"/>
      <c r="J480" s="1"/>
      <c r="K480" s="1"/>
      <c r="L480" s="1"/>
      <c r="M480" s="1"/>
      <c r="N480" s="1"/>
    </row>
    <row r="481" ht="15.75" customHeight="1">
      <c r="A481" s="70" t="s">
        <v>28</v>
      </c>
      <c r="B481" s="68">
        <f>IFERROR(MAX(B477:K477),"-")</f>
        <v>0.0032</v>
      </c>
      <c r="C481" s="71"/>
      <c r="D481" s="71"/>
      <c r="E481" s="71"/>
      <c r="F481" s="1"/>
      <c r="G481" s="1"/>
      <c r="H481" s="1"/>
      <c r="I481" s="1"/>
      <c r="J481" s="1"/>
      <c r="K481" s="1"/>
      <c r="L481" s="1"/>
      <c r="M481" s="1"/>
      <c r="N481" s="1"/>
    </row>
    <row r="482" ht="15.75" customHeight="1">
      <c r="A482" s="58"/>
      <c r="B482" s="1"/>
      <c r="C482" s="1"/>
      <c r="D482" s="1"/>
      <c r="E482" s="1"/>
      <c r="F482" s="1"/>
      <c r="G482" s="1"/>
      <c r="H482" s="1"/>
      <c r="I482" s="1"/>
      <c r="J482" s="1"/>
      <c r="K482" s="1"/>
      <c r="L482" s="1"/>
      <c r="M482" s="1"/>
      <c r="N482" s="1"/>
    </row>
    <row r="483">
      <c r="A483" s="59" t="s">
        <v>1214</v>
      </c>
      <c r="B483" s="1"/>
      <c r="C483" s="1"/>
      <c r="D483" s="1"/>
      <c r="E483" s="1"/>
      <c r="F483" s="1"/>
      <c r="G483" s="1"/>
      <c r="H483" s="1"/>
      <c r="I483" s="1"/>
      <c r="J483" s="1"/>
      <c r="K483" s="1"/>
      <c r="L483" s="1"/>
      <c r="M483" s="1"/>
      <c r="N483" s="1"/>
    </row>
    <row r="484" ht="15.75" customHeight="1">
      <c r="A484" s="127"/>
      <c r="B484" s="1"/>
      <c r="C484" s="1"/>
      <c r="D484" s="1"/>
      <c r="E484" s="1"/>
      <c r="F484" s="1"/>
      <c r="G484" s="1"/>
      <c r="H484" s="1"/>
      <c r="I484" s="1"/>
      <c r="J484" s="1"/>
      <c r="K484" s="1"/>
      <c r="L484" s="1"/>
      <c r="M484" s="1"/>
      <c r="N484" s="1"/>
    </row>
    <row r="485">
      <c r="A485" s="138" t="s">
        <v>1215</v>
      </c>
      <c r="B485" s="6" t="s">
        <v>2</v>
      </c>
      <c r="C485" s="6" t="s">
        <v>3</v>
      </c>
      <c r="D485" s="6" t="s">
        <v>4</v>
      </c>
      <c r="E485" s="6" t="s">
        <v>5</v>
      </c>
      <c r="F485" s="6" t="s">
        <v>6</v>
      </c>
      <c r="G485" s="6" t="s">
        <v>7</v>
      </c>
      <c r="H485" s="6" t="s">
        <v>8</v>
      </c>
      <c r="I485" s="6" t="s">
        <v>9</v>
      </c>
      <c r="J485" s="6" t="s">
        <v>10</v>
      </c>
      <c r="K485" s="6" t="s">
        <v>11</v>
      </c>
      <c r="L485" s="7" t="s">
        <v>12</v>
      </c>
      <c r="M485" s="7" t="s">
        <v>13</v>
      </c>
      <c r="N485" s="7" t="s">
        <v>14</v>
      </c>
    </row>
    <row r="486" ht="15.75" customHeight="1">
      <c r="A486" s="63" t="s">
        <v>15</v>
      </c>
      <c r="B486" s="9" t="s">
        <v>1117</v>
      </c>
      <c r="C486" s="136"/>
      <c r="D486" s="136"/>
      <c r="E486" s="136"/>
      <c r="F486" s="136"/>
      <c r="G486" s="136"/>
      <c r="H486" s="9"/>
      <c r="I486" s="9"/>
      <c r="J486" s="9"/>
      <c r="K486" s="9"/>
      <c r="L486" s="11"/>
      <c r="M486" s="11"/>
      <c r="N486" s="11"/>
    </row>
    <row r="487">
      <c r="A487" s="63" t="s">
        <v>21</v>
      </c>
      <c r="B487" s="136" t="s">
        <v>1216</v>
      </c>
      <c r="C487" s="136"/>
      <c r="D487" s="136"/>
      <c r="E487" s="136"/>
      <c r="F487" s="136"/>
      <c r="G487" s="136"/>
      <c r="H487" s="9"/>
      <c r="I487" s="9"/>
      <c r="J487" s="9"/>
      <c r="K487" s="9"/>
      <c r="L487" s="11"/>
      <c r="M487" s="11"/>
      <c r="N487" s="11"/>
    </row>
    <row r="488" ht="15.75" customHeight="1">
      <c r="A488" s="63" t="s">
        <v>1120</v>
      </c>
      <c r="B488" s="14">
        <v>10.348571</v>
      </c>
      <c r="C488" s="14"/>
      <c r="D488" s="15"/>
      <c r="E488" s="15"/>
      <c r="F488" s="15"/>
      <c r="G488" s="15"/>
      <c r="H488" s="15"/>
      <c r="I488" s="15"/>
      <c r="J488" s="15"/>
      <c r="K488" s="15"/>
      <c r="L488" s="11"/>
      <c r="M488" s="11"/>
      <c r="N488" s="11"/>
    </row>
    <row r="489" ht="15.75" customHeight="1">
      <c r="A489" s="63" t="s">
        <v>1121</v>
      </c>
      <c r="B489" s="8">
        <v>900.0</v>
      </c>
      <c r="C489" s="9"/>
      <c r="D489" s="9"/>
      <c r="E489" s="9"/>
      <c r="F489" s="9"/>
      <c r="G489" s="9"/>
      <c r="H489" s="9"/>
      <c r="I489" s="9"/>
      <c r="J489" s="9"/>
      <c r="K489" s="9"/>
      <c r="L489" s="11"/>
      <c r="M489" s="11"/>
      <c r="N489" s="11"/>
    </row>
    <row r="490" ht="15.75" customHeight="1">
      <c r="A490" s="139" t="s">
        <v>1215</v>
      </c>
      <c r="B490" s="131">
        <f>B488/B489</f>
        <v>0.01149841222</v>
      </c>
      <c r="C490" s="9"/>
      <c r="D490" s="9"/>
      <c r="E490" s="9"/>
      <c r="F490" s="9"/>
      <c r="G490" s="133"/>
      <c r="H490" s="133"/>
      <c r="I490" s="133"/>
      <c r="J490" s="133"/>
      <c r="K490" s="133"/>
      <c r="L490" s="68">
        <f>IFERROR(MEDIAN($B490:$K490),"-")</f>
        <v>0.01149841222</v>
      </c>
      <c r="M490" s="68">
        <f>IFERROR(L490*(1-50%),"-")</f>
        <v>0.005749206111</v>
      </c>
      <c r="N490" s="68">
        <f>IFERROR(L490*(1+50%),"-")</f>
        <v>0.01724761833</v>
      </c>
    </row>
    <row r="491" ht="15.75" customHeight="1">
      <c r="A491" s="63" t="s">
        <v>24</v>
      </c>
      <c r="B491" s="69">
        <f t="shared" ref="B491:K491" si="60">IFERROR(IF(B490&gt;$N490,"Não válido",IF(B490&lt;$M490,"Não válido",B490)),"-")</f>
        <v>0.01149841222</v>
      </c>
      <c r="C491" s="69" t="str">
        <f t="shared" si="60"/>
        <v>Não válido</v>
      </c>
      <c r="D491" s="69" t="str">
        <f t="shared" si="60"/>
        <v>Não válido</v>
      </c>
      <c r="E491" s="69" t="str">
        <f t="shared" si="60"/>
        <v>Não válido</v>
      </c>
      <c r="F491" s="69" t="str">
        <f t="shared" si="60"/>
        <v>Não válido</v>
      </c>
      <c r="G491" s="69" t="str">
        <f t="shared" si="60"/>
        <v>Não válido</v>
      </c>
      <c r="H491" s="69" t="str">
        <f t="shared" si="60"/>
        <v>Não válido</v>
      </c>
      <c r="I491" s="69" t="str">
        <f t="shared" si="60"/>
        <v>Não válido</v>
      </c>
      <c r="J491" s="69" t="str">
        <f t="shared" si="60"/>
        <v>Não válido</v>
      </c>
      <c r="K491" s="69" t="str">
        <f t="shared" si="60"/>
        <v>Não válido</v>
      </c>
      <c r="L491" s="1"/>
      <c r="M491" s="1"/>
      <c r="N491" s="1"/>
    </row>
    <row r="492" ht="15.75" customHeight="1">
      <c r="A492" s="70" t="s">
        <v>25</v>
      </c>
      <c r="B492" s="68">
        <f>IFERROR(MIN(B491:K491),"-")</f>
        <v>0.01149841222</v>
      </c>
      <c r="C492" s="71"/>
      <c r="D492" s="71"/>
      <c r="E492" s="71"/>
      <c r="F492" s="1"/>
      <c r="G492" s="1"/>
      <c r="H492" s="1"/>
      <c r="I492" s="1"/>
      <c r="J492" s="1"/>
      <c r="K492" s="1"/>
      <c r="L492" s="1"/>
      <c r="M492" s="1"/>
      <c r="N492" s="1"/>
    </row>
    <row r="493" ht="15.75" customHeight="1">
      <c r="A493" s="70" t="s">
        <v>26</v>
      </c>
      <c r="B493" s="68">
        <f>IFERROR(MEDIAN(B491:K491),"-")</f>
        <v>0.01149841222</v>
      </c>
      <c r="C493" s="71"/>
      <c r="D493" s="71"/>
      <c r="E493" s="71"/>
      <c r="F493" s="1"/>
      <c r="G493" s="1"/>
      <c r="H493" s="1"/>
      <c r="I493" s="1"/>
      <c r="J493" s="1"/>
      <c r="K493" s="1"/>
      <c r="L493" s="1"/>
      <c r="M493" s="1"/>
      <c r="N493" s="1"/>
    </row>
    <row r="494" ht="15.75" customHeight="1">
      <c r="A494" s="70" t="s">
        <v>27</v>
      </c>
      <c r="B494" s="68">
        <f>IFERROR(AVERAGE(B491:K491),"-")</f>
        <v>0.01149841222</v>
      </c>
      <c r="C494" s="71"/>
      <c r="D494" s="71"/>
      <c r="E494" s="71"/>
      <c r="F494" s="1"/>
      <c r="G494" s="1"/>
      <c r="H494" s="1"/>
      <c r="I494" s="1"/>
      <c r="J494" s="1"/>
      <c r="K494" s="1"/>
      <c r="L494" s="1"/>
      <c r="M494" s="1"/>
      <c r="N494" s="1"/>
    </row>
    <row r="495" ht="15.75" customHeight="1">
      <c r="A495" s="70" t="s">
        <v>28</v>
      </c>
      <c r="B495" s="68">
        <f>IFERROR(MAX(B491:K491),"-")</f>
        <v>0.01149841222</v>
      </c>
      <c r="C495" s="71"/>
      <c r="D495" s="71"/>
      <c r="E495" s="71"/>
      <c r="F495" s="1"/>
      <c r="G495" s="1"/>
      <c r="H495" s="1"/>
      <c r="I495" s="1"/>
      <c r="J495" s="1"/>
      <c r="K495" s="1"/>
      <c r="L495" s="1"/>
      <c r="M495" s="1"/>
      <c r="N495" s="1"/>
    </row>
    <row r="496" ht="15.75" customHeight="1">
      <c r="A496" s="127"/>
      <c r="B496" s="1"/>
      <c r="C496" s="1"/>
      <c r="D496" s="1"/>
      <c r="E496" s="1"/>
      <c r="F496" s="1"/>
      <c r="G496" s="1"/>
      <c r="H496" s="1"/>
      <c r="I496" s="1"/>
      <c r="J496" s="1"/>
      <c r="K496" s="1"/>
      <c r="L496" s="1"/>
      <c r="M496" s="1"/>
      <c r="N496" s="1"/>
    </row>
    <row r="497" ht="15.75" customHeight="1">
      <c r="A497" s="140" t="s">
        <v>1217</v>
      </c>
      <c r="B497" s="6" t="s">
        <v>2</v>
      </c>
      <c r="C497" s="6" t="s">
        <v>3</v>
      </c>
      <c r="D497" s="6" t="s">
        <v>4</v>
      </c>
      <c r="E497" s="6" t="s">
        <v>5</v>
      </c>
      <c r="F497" s="6" t="s">
        <v>6</v>
      </c>
      <c r="G497" s="6" t="s">
        <v>7</v>
      </c>
      <c r="H497" s="6" t="s">
        <v>8</v>
      </c>
      <c r="I497" s="6" t="s">
        <v>9</v>
      </c>
      <c r="J497" s="6" t="s">
        <v>10</v>
      </c>
      <c r="K497" s="6" t="s">
        <v>11</v>
      </c>
      <c r="L497" s="7" t="s">
        <v>12</v>
      </c>
      <c r="M497" s="7" t="s">
        <v>13</v>
      </c>
      <c r="N497" s="7" t="s">
        <v>14</v>
      </c>
    </row>
    <row r="498">
      <c r="A498" s="63" t="s">
        <v>15</v>
      </c>
      <c r="B498" s="9" t="s">
        <v>1117</v>
      </c>
      <c r="C498" s="136"/>
      <c r="D498" s="136"/>
      <c r="E498" s="136"/>
      <c r="F498" s="136"/>
      <c r="G498" s="136"/>
      <c r="H498" s="9"/>
      <c r="I498" s="9"/>
      <c r="J498" s="9"/>
      <c r="K498" s="9"/>
      <c r="L498" s="11"/>
      <c r="M498" s="11"/>
      <c r="N498" s="11"/>
    </row>
    <row r="499">
      <c r="A499" s="63" t="s">
        <v>21</v>
      </c>
      <c r="B499" s="9" t="s">
        <v>1218</v>
      </c>
      <c r="C499" s="136"/>
      <c r="D499" s="136"/>
      <c r="E499" s="136"/>
      <c r="F499" s="136"/>
      <c r="G499" s="136"/>
      <c r="H499" s="9"/>
      <c r="I499" s="9"/>
      <c r="J499" s="9"/>
      <c r="K499" s="9"/>
      <c r="L499" s="11"/>
      <c r="M499" s="11"/>
      <c r="N499" s="11"/>
    </row>
    <row r="500" ht="15.75" customHeight="1">
      <c r="A500" s="63" t="s">
        <v>1120</v>
      </c>
      <c r="B500" s="14">
        <v>8.6822857</v>
      </c>
      <c r="C500" s="15"/>
      <c r="D500" s="15"/>
      <c r="E500" s="15"/>
      <c r="F500" s="15"/>
      <c r="G500" s="15"/>
      <c r="H500" s="15"/>
      <c r="I500" s="15"/>
      <c r="J500" s="15"/>
      <c r="K500" s="15"/>
      <c r="L500" s="11"/>
      <c r="M500" s="11"/>
      <c r="N500" s="11"/>
    </row>
    <row r="501" ht="15.75" customHeight="1">
      <c r="A501" s="63" t="s">
        <v>1121</v>
      </c>
      <c r="B501" s="8">
        <v>1000.0</v>
      </c>
      <c r="C501" s="9"/>
      <c r="D501" s="9"/>
      <c r="E501" s="9"/>
      <c r="F501" s="9"/>
      <c r="G501" s="9"/>
      <c r="H501" s="9"/>
      <c r="I501" s="9"/>
      <c r="J501" s="9"/>
      <c r="K501" s="9"/>
      <c r="L501" s="11"/>
      <c r="M501" s="11"/>
      <c r="N501" s="11"/>
    </row>
    <row r="502" ht="15.75" customHeight="1">
      <c r="A502" s="141" t="s">
        <v>1217</v>
      </c>
      <c r="B502" s="131">
        <f>B500/B501</f>
        <v>0.0086822857</v>
      </c>
      <c r="C502" s="9"/>
      <c r="D502" s="9"/>
      <c r="E502" s="9"/>
      <c r="F502" s="9"/>
      <c r="G502" s="133"/>
      <c r="H502" s="133"/>
      <c r="I502" s="133"/>
      <c r="J502" s="133"/>
      <c r="K502" s="133"/>
      <c r="L502" s="68">
        <f>IFERROR(MEDIAN($B502:$K502),"-")</f>
        <v>0.0086822857</v>
      </c>
      <c r="M502" s="68">
        <f>IFERROR(L502*(1-50%),"-")</f>
        <v>0.00434114285</v>
      </c>
      <c r="N502" s="68">
        <f>IFERROR(L502*(1+50%),"-")</f>
        <v>0.01302342855</v>
      </c>
    </row>
    <row r="503" ht="15.75" customHeight="1">
      <c r="A503" s="63" t="s">
        <v>24</v>
      </c>
      <c r="B503" s="69">
        <f t="shared" ref="B503:K503" si="61">IFERROR(IF(B502&gt;$N502,"Não válido",IF(B502&lt;$M502,"Não válido",B502)),"-")</f>
        <v>0.0086822857</v>
      </c>
      <c r="C503" s="69" t="str">
        <f t="shared" si="61"/>
        <v>Não válido</v>
      </c>
      <c r="D503" s="69" t="str">
        <f t="shared" si="61"/>
        <v>Não válido</v>
      </c>
      <c r="E503" s="69" t="str">
        <f t="shared" si="61"/>
        <v>Não válido</v>
      </c>
      <c r="F503" s="69" t="str">
        <f t="shared" si="61"/>
        <v>Não válido</v>
      </c>
      <c r="G503" s="69" t="str">
        <f t="shared" si="61"/>
        <v>Não válido</v>
      </c>
      <c r="H503" s="69" t="str">
        <f t="shared" si="61"/>
        <v>Não válido</v>
      </c>
      <c r="I503" s="69" t="str">
        <f t="shared" si="61"/>
        <v>Não válido</v>
      </c>
      <c r="J503" s="69" t="str">
        <f t="shared" si="61"/>
        <v>Não válido</v>
      </c>
      <c r="K503" s="69" t="str">
        <f t="shared" si="61"/>
        <v>Não válido</v>
      </c>
      <c r="L503" s="1"/>
      <c r="M503" s="1"/>
      <c r="N503" s="1"/>
    </row>
    <row r="504" ht="15.75" customHeight="1">
      <c r="A504" s="70" t="s">
        <v>25</v>
      </c>
      <c r="B504" s="68">
        <f>IFERROR(MIN(B503:K503),"-")</f>
        <v>0.0086822857</v>
      </c>
      <c r="C504" s="71"/>
      <c r="D504" s="71"/>
      <c r="E504" s="71"/>
      <c r="F504" s="1"/>
      <c r="G504" s="1"/>
      <c r="H504" s="1"/>
      <c r="I504" s="1"/>
      <c r="J504" s="1"/>
      <c r="K504" s="1"/>
      <c r="L504" s="1"/>
      <c r="M504" s="1"/>
      <c r="N504" s="1"/>
    </row>
    <row r="505" ht="15.75" customHeight="1">
      <c r="A505" s="70" t="s">
        <v>26</v>
      </c>
      <c r="B505" s="68">
        <f>IFERROR(MEDIAN(B503:K503),"-")</f>
        <v>0.0086822857</v>
      </c>
      <c r="C505" s="71"/>
      <c r="D505" s="71"/>
      <c r="E505" s="71"/>
      <c r="F505" s="1"/>
      <c r="G505" s="1"/>
      <c r="H505" s="1"/>
      <c r="I505" s="1"/>
      <c r="J505" s="1"/>
      <c r="K505" s="1"/>
      <c r="L505" s="1"/>
      <c r="M505" s="1"/>
      <c r="N505" s="1"/>
    </row>
    <row r="506" ht="15.75" customHeight="1">
      <c r="A506" s="70" t="s">
        <v>27</v>
      </c>
      <c r="B506" s="68">
        <f>IFERROR(AVERAGE(B503:K503),"-")</f>
        <v>0.0086822857</v>
      </c>
      <c r="C506" s="71"/>
      <c r="D506" s="71"/>
      <c r="E506" s="71"/>
      <c r="F506" s="1"/>
      <c r="G506" s="1"/>
      <c r="H506" s="1"/>
      <c r="I506" s="1"/>
      <c r="J506" s="1"/>
      <c r="K506" s="1"/>
      <c r="L506" s="1"/>
      <c r="M506" s="1"/>
      <c r="N506" s="1"/>
    </row>
    <row r="507" ht="15.75" customHeight="1">
      <c r="A507" s="70" t="s">
        <v>28</v>
      </c>
      <c r="B507" s="68">
        <f>IFERROR(MAX(B503:K503),"-")</f>
        <v>0.0086822857</v>
      </c>
      <c r="C507" s="71"/>
      <c r="D507" s="71"/>
      <c r="E507" s="71"/>
      <c r="F507" s="1"/>
      <c r="G507" s="1"/>
      <c r="H507" s="1"/>
      <c r="I507" s="1"/>
      <c r="J507" s="1"/>
      <c r="K507" s="1"/>
      <c r="L507" s="1"/>
      <c r="M507" s="1"/>
      <c r="N507" s="1"/>
    </row>
    <row r="508" ht="15.75" customHeight="1">
      <c r="A508" s="127"/>
      <c r="B508" s="1"/>
      <c r="C508" s="1"/>
      <c r="D508" s="1"/>
      <c r="E508" s="1"/>
      <c r="F508" s="1"/>
      <c r="G508" s="1"/>
      <c r="H508" s="1"/>
      <c r="I508" s="1"/>
      <c r="J508" s="1"/>
      <c r="K508" s="1"/>
      <c r="L508" s="1"/>
      <c r="M508" s="1"/>
      <c r="N508" s="1"/>
    </row>
    <row r="509">
      <c r="A509" s="140" t="s">
        <v>1219</v>
      </c>
      <c r="B509" s="6" t="s">
        <v>2</v>
      </c>
      <c r="C509" s="6" t="s">
        <v>3</v>
      </c>
      <c r="D509" s="6" t="s">
        <v>4</v>
      </c>
      <c r="E509" s="6" t="s">
        <v>5</v>
      </c>
      <c r="F509" s="6" t="s">
        <v>6</v>
      </c>
      <c r="G509" s="6" t="s">
        <v>7</v>
      </c>
      <c r="H509" s="6" t="s">
        <v>8</v>
      </c>
      <c r="I509" s="6" t="s">
        <v>9</v>
      </c>
      <c r="J509" s="6" t="s">
        <v>10</v>
      </c>
      <c r="K509" s="6" t="s">
        <v>11</v>
      </c>
      <c r="L509" s="7" t="s">
        <v>12</v>
      </c>
      <c r="M509" s="7" t="s">
        <v>13</v>
      </c>
      <c r="N509" s="7" t="s">
        <v>14</v>
      </c>
    </row>
    <row r="510">
      <c r="A510" s="63" t="s">
        <v>15</v>
      </c>
      <c r="B510" s="9" t="s">
        <v>1117</v>
      </c>
      <c r="C510" s="136"/>
      <c r="D510" s="136"/>
      <c r="E510" s="136"/>
      <c r="F510" s="136"/>
      <c r="G510" s="136"/>
      <c r="H510" s="9"/>
      <c r="I510" s="9"/>
      <c r="J510" s="9"/>
      <c r="K510" s="9"/>
      <c r="L510" s="11"/>
      <c r="M510" s="11"/>
      <c r="N510" s="11"/>
    </row>
    <row r="511">
      <c r="A511" s="63" t="s">
        <v>21</v>
      </c>
      <c r="B511" s="9" t="s">
        <v>1220</v>
      </c>
      <c r="C511" s="136"/>
      <c r="D511" s="136"/>
      <c r="E511" s="136"/>
      <c r="F511" s="136"/>
      <c r="G511" s="136"/>
      <c r="H511" s="9"/>
      <c r="I511" s="9"/>
      <c r="J511" s="9"/>
      <c r="K511" s="9"/>
      <c r="L511" s="11"/>
      <c r="M511" s="11"/>
      <c r="N511" s="11"/>
    </row>
    <row r="512" ht="15.75" customHeight="1">
      <c r="A512" s="63" t="s">
        <v>1120</v>
      </c>
      <c r="B512" s="14">
        <v>9.398</v>
      </c>
      <c r="C512" s="15"/>
      <c r="D512" s="15"/>
      <c r="E512" s="15"/>
      <c r="F512" s="15"/>
      <c r="G512" s="15"/>
      <c r="H512" s="15"/>
      <c r="I512" s="15"/>
      <c r="J512" s="15"/>
      <c r="K512" s="15"/>
      <c r="L512" s="11"/>
      <c r="M512" s="11"/>
      <c r="N512" s="11"/>
    </row>
    <row r="513" ht="15.75" customHeight="1">
      <c r="A513" s="63" t="s">
        <v>1121</v>
      </c>
      <c r="B513" s="8">
        <v>1500.0</v>
      </c>
      <c r="C513" s="9"/>
      <c r="D513" s="9"/>
      <c r="E513" s="9"/>
      <c r="F513" s="9"/>
      <c r="G513" s="9"/>
      <c r="H513" s="9"/>
      <c r="I513" s="9"/>
      <c r="J513" s="9"/>
      <c r="K513" s="9"/>
      <c r="L513" s="11"/>
      <c r="M513" s="11"/>
      <c r="N513" s="11"/>
    </row>
    <row r="514" ht="15.75" customHeight="1">
      <c r="A514" s="141" t="s">
        <v>1219</v>
      </c>
      <c r="B514" s="131">
        <f>B512/B513</f>
        <v>0.006265333333</v>
      </c>
      <c r="C514" s="9"/>
      <c r="D514" s="9"/>
      <c r="E514" s="9"/>
      <c r="F514" s="9"/>
      <c r="G514" s="133"/>
      <c r="H514" s="133"/>
      <c r="I514" s="133"/>
      <c r="J514" s="133"/>
      <c r="K514" s="133"/>
      <c r="L514" s="68">
        <f>IFERROR(MEDIAN($B514:$K514),"-")</f>
        <v>0.006265333333</v>
      </c>
      <c r="M514" s="68">
        <f>IFERROR(L514*(1-50%),"-")</f>
        <v>0.003132666667</v>
      </c>
      <c r="N514" s="68">
        <f>IFERROR(L514*(1+50%),"-")</f>
        <v>0.009398</v>
      </c>
    </row>
    <row r="515" ht="15.75" customHeight="1">
      <c r="A515" s="63" t="s">
        <v>24</v>
      </c>
      <c r="B515" s="69">
        <f t="shared" ref="B515:K515" si="62">IFERROR(IF(B514&gt;$N514,"Não válido",IF(B514&lt;$M514,"Não válido",B514)),"-")</f>
        <v>0.006265333333</v>
      </c>
      <c r="C515" s="69" t="str">
        <f t="shared" si="62"/>
        <v>Não válido</v>
      </c>
      <c r="D515" s="69" t="str">
        <f t="shared" si="62"/>
        <v>Não válido</v>
      </c>
      <c r="E515" s="69" t="str">
        <f t="shared" si="62"/>
        <v>Não válido</v>
      </c>
      <c r="F515" s="69" t="str">
        <f t="shared" si="62"/>
        <v>Não válido</v>
      </c>
      <c r="G515" s="69" t="str">
        <f t="shared" si="62"/>
        <v>Não válido</v>
      </c>
      <c r="H515" s="69" t="str">
        <f t="shared" si="62"/>
        <v>Não válido</v>
      </c>
      <c r="I515" s="69" t="str">
        <f t="shared" si="62"/>
        <v>Não válido</v>
      </c>
      <c r="J515" s="69" t="str">
        <f t="shared" si="62"/>
        <v>Não válido</v>
      </c>
      <c r="K515" s="69" t="str">
        <f t="shared" si="62"/>
        <v>Não válido</v>
      </c>
      <c r="L515" s="1"/>
      <c r="M515" s="1"/>
      <c r="N515" s="1"/>
    </row>
    <row r="516" ht="15.75" customHeight="1">
      <c r="A516" s="70" t="s">
        <v>25</v>
      </c>
      <c r="B516" s="68">
        <f>IFERROR(MIN(B515:K515),"-")</f>
        <v>0.006265333333</v>
      </c>
      <c r="C516" s="71"/>
      <c r="D516" s="71"/>
      <c r="E516" s="71"/>
      <c r="F516" s="1"/>
      <c r="G516" s="1"/>
      <c r="H516" s="1"/>
      <c r="I516" s="1"/>
      <c r="J516" s="1"/>
      <c r="K516" s="1"/>
      <c r="L516" s="1"/>
      <c r="M516" s="1"/>
      <c r="N516" s="1"/>
    </row>
    <row r="517" ht="15.75" customHeight="1">
      <c r="A517" s="70" t="s">
        <v>26</v>
      </c>
      <c r="B517" s="68">
        <f>IFERROR(MEDIAN(B515:K515),"-")</f>
        <v>0.006265333333</v>
      </c>
      <c r="C517" s="71"/>
      <c r="D517" s="71"/>
      <c r="E517" s="71"/>
      <c r="F517" s="1"/>
      <c r="G517" s="1"/>
      <c r="H517" s="1"/>
      <c r="I517" s="1"/>
      <c r="J517" s="1"/>
      <c r="K517" s="1"/>
      <c r="L517" s="1"/>
      <c r="M517" s="1"/>
      <c r="N517" s="1"/>
    </row>
    <row r="518" ht="15.75" customHeight="1">
      <c r="A518" s="70" t="s">
        <v>27</v>
      </c>
      <c r="B518" s="68">
        <f>IFERROR(AVERAGE(B515:K515),"-")</f>
        <v>0.006265333333</v>
      </c>
      <c r="C518" s="71"/>
      <c r="D518" s="71"/>
      <c r="E518" s="71"/>
      <c r="F518" s="1"/>
      <c r="G518" s="1"/>
      <c r="H518" s="1"/>
      <c r="I518" s="1"/>
      <c r="J518" s="1"/>
      <c r="K518" s="1"/>
      <c r="L518" s="1"/>
      <c r="M518" s="1"/>
      <c r="N518" s="1"/>
    </row>
    <row r="519" ht="15.75" customHeight="1">
      <c r="A519" s="70" t="s">
        <v>28</v>
      </c>
      <c r="B519" s="68">
        <f>IFERROR(MAX(B515:K515),"-")</f>
        <v>0.006265333333</v>
      </c>
      <c r="C519" s="71"/>
      <c r="D519" s="71"/>
      <c r="E519" s="71"/>
      <c r="F519" s="1"/>
      <c r="G519" s="1"/>
      <c r="H519" s="1"/>
      <c r="I519" s="1"/>
      <c r="J519" s="1"/>
      <c r="K519" s="1"/>
      <c r="L519" s="1"/>
      <c r="M519" s="1"/>
      <c r="N519" s="1"/>
    </row>
    <row r="520" ht="15.75" customHeight="1">
      <c r="A520" s="127"/>
      <c r="B520" s="1"/>
      <c r="C520" s="1"/>
      <c r="D520" s="1"/>
      <c r="E520" s="1"/>
      <c r="F520" s="1"/>
      <c r="G520" s="1"/>
      <c r="H520" s="1"/>
      <c r="I520" s="1"/>
      <c r="J520" s="1"/>
      <c r="K520" s="1"/>
      <c r="L520" s="1"/>
      <c r="M520" s="1"/>
      <c r="N520" s="1"/>
    </row>
    <row r="521" ht="15.75" customHeight="1">
      <c r="A521" s="140" t="s">
        <v>900</v>
      </c>
      <c r="B521" s="6" t="s">
        <v>2</v>
      </c>
      <c r="C521" s="6" t="s">
        <v>3</v>
      </c>
      <c r="D521" s="6" t="s">
        <v>4</v>
      </c>
      <c r="E521" s="6" t="s">
        <v>5</v>
      </c>
      <c r="F521" s="6" t="s">
        <v>6</v>
      </c>
      <c r="G521" s="6" t="s">
        <v>7</v>
      </c>
      <c r="H521" s="6" t="s">
        <v>8</v>
      </c>
      <c r="I521" s="6" t="s">
        <v>9</v>
      </c>
      <c r="J521" s="6" t="s">
        <v>10</v>
      </c>
      <c r="K521" s="6" t="s">
        <v>11</v>
      </c>
      <c r="L521" s="7" t="s">
        <v>12</v>
      </c>
      <c r="M521" s="7" t="s">
        <v>13</v>
      </c>
      <c r="N521" s="7" t="s">
        <v>14</v>
      </c>
    </row>
    <row r="522">
      <c r="A522" s="63" t="s">
        <v>15</v>
      </c>
      <c r="B522" s="9" t="s">
        <v>1117</v>
      </c>
      <c r="C522" s="9" t="s">
        <v>1118</v>
      </c>
      <c r="D522" s="10"/>
      <c r="E522" s="10"/>
      <c r="F522" s="10"/>
      <c r="G522" s="136"/>
      <c r="H522" s="9"/>
      <c r="I522" s="9"/>
      <c r="J522" s="9"/>
      <c r="K522" s="9"/>
      <c r="L522" s="11"/>
      <c r="M522" s="11"/>
      <c r="N522" s="11"/>
    </row>
    <row r="523">
      <c r="A523" s="63" t="s">
        <v>21</v>
      </c>
      <c r="B523" s="8" t="s">
        <v>1221</v>
      </c>
      <c r="C523" s="9" t="s">
        <v>1222</v>
      </c>
      <c r="D523" s="10"/>
      <c r="E523" s="10"/>
      <c r="F523" s="10"/>
      <c r="G523" s="136"/>
      <c r="H523" s="9"/>
      <c r="I523" s="9"/>
      <c r="J523" s="9"/>
      <c r="K523" s="9"/>
      <c r="L523" s="11"/>
      <c r="M523" s="11"/>
      <c r="N523" s="11"/>
    </row>
    <row r="524" ht="15.75" customHeight="1">
      <c r="A524" s="63" t="s">
        <v>1120</v>
      </c>
      <c r="B524" s="15">
        <f>70.783333/12</f>
        <v>5.898611083</v>
      </c>
      <c r="C524" s="14">
        <v>6.726666</v>
      </c>
      <c r="D524" s="10"/>
      <c r="E524" s="10"/>
      <c r="F524" s="10"/>
      <c r="G524" s="15"/>
      <c r="H524" s="15"/>
      <c r="I524" s="15"/>
      <c r="J524" s="15"/>
      <c r="K524" s="15"/>
      <c r="L524" s="11"/>
      <c r="M524" s="11"/>
      <c r="N524" s="11"/>
    </row>
    <row r="525" ht="15.75" customHeight="1">
      <c r="A525" s="63" t="s">
        <v>1121</v>
      </c>
      <c r="B525" s="8">
        <v>1000.0</v>
      </c>
      <c r="C525" s="8">
        <v>1000.0</v>
      </c>
      <c r="D525" s="9"/>
      <c r="E525" s="9"/>
      <c r="F525" s="9"/>
      <c r="G525" s="9"/>
      <c r="H525" s="9"/>
      <c r="I525" s="9"/>
      <c r="J525" s="9"/>
      <c r="K525" s="9"/>
      <c r="L525" s="11"/>
      <c r="M525" s="11"/>
      <c r="N525" s="11"/>
    </row>
    <row r="526" ht="15.75" customHeight="1">
      <c r="A526" s="140" t="s">
        <v>900</v>
      </c>
      <c r="B526" s="131">
        <f t="shared" ref="B526:C526" si="63">B524/B525</f>
        <v>0.005898611083</v>
      </c>
      <c r="C526" s="131">
        <f t="shared" si="63"/>
        <v>0.006726666</v>
      </c>
      <c r="D526" s="9"/>
      <c r="E526" s="9"/>
      <c r="F526" s="9"/>
      <c r="G526" s="133"/>
      <c r="H526" s="133"/>
      <c r="I526" s="133"/>
      <c r="J526" s="133"/>
      <c r="K526" s="133"/>
      <c r="L526" s="68">
        <f>IFERROR(MEDIAN($B526:$K526),"-")</f>
        <v>0.006312638542</v>
      </c>
      <c r="M526" s="68">
        <f>IFERROR(L526*(1-50%),"-")</f>
        <v>0.003156319271</v>
      </c>
      <c r="N526" s="68">
        <f>IFERROR(L526*(1+50%),"-")</f>
        <v>0.009468957813</v>
      </c>
    </row>
    <row r="527" ht="15.75" customHeight="1">
      <c r="A527" s="63" t="s">
        <v>24</v>
      </c>
      <c r="B527" s="69">
        <f t="shared" ref="B527:K527" si="64">IFERROR(IF(B526&gt;$N526,"Não válido",IF(B526&lt;$M526,"Não válido",B526)),"-")</f>
        <v>0.005898611083</v>
      </c>
      <c r="C527" s="69">
        <f t="shared" si="64"/>
        <v>0.006726666</v>
      </c>
      <c r="D527" s="69" t="str">
        <f t="shared" si="64"/>
        <v>Não válido</v>
      </c>
      <c r="E527" s="69" t="str">
        <f t="shared" si="64"/>
        <v>Não válido</v>
      </c>
      <c r="F527" s="69" t="str">
        <f t="shared" si="64"/>
        <v>Não válido</v>
      </c>
      <c r="G527" s="69" t="str">
        <f t="shared" si="64"/>
        <v>Não válido</v>
      </c>
      <c r="H527" s="69" t="str">
        <f t="shared" si="64"/>
        <v>Não válido</v>
      </c>
      <c r="I527" s="69" t="str">
        <f t="shared" si="64"/>
        <v>Não válido</v>
      </c>
      <c r="J527" s="69" t="str">
        <f t="shared" si="64"/>
        <v>Não válido</v>
      </c>
      <c r="K527" s="69" t="str">
        <f t="shared" si="64"/>
        <v>Não válido</v>
      </c>
      <c r="L527" s="1"/>
      <c r="M527" s="1"/>
      <c r="N527" s="1"/>
    </row>
    <row r="528" ht="15.75" customHeight="1">
      <c r="A528" s="70" t="s">
        <v>25</v>
      </c>
      <c r="B528" s="68">
        <f>IFERROR(MIN(B527:K527),"-")</f>
        <v>0.005898611083</v>
      </c>
      <c r="C528" s="71"/>
      <c r="D528" s="71"/>
      <c r="E528" s="71"/>
      <c r="F528" s="1"/>
      <c r="G528" s="1"/>
      <c r="H528" s="1"/>
      <c r="I528" s="1"/>
      <c r="J528" s="1"/>
      <c r="K528" s="1"/>
      <c r="L528" s="1"/>
      <c r="M528" s="1"/>
      <c r="N528" s="1"/>
    </row>
    <row r="529" ht="15.75" customHeight="1">
      <c r="A529" s="70" t="s">
        <v>26</v>
      </c>
      <c r="B529" s="68">
        <f>IFERROR(MEDIAN(B527:K527),"-")</f>
        <v>0.006312638542</v>
      </c>
      <c r="C529" s="71"/>
      <c r="D529" s="71"/>
      <c r="E529" s="71"/>
      <c r="F529" s="1"/>
      <c r="G529" s="1"/>
      <c r="H529" s="1"/>
      <c r="I529" s="1"/>
      <c r="J529" s="1"/>
      <c r="K529" s="1"/>
      <c r="L529" s="1"/>
      <c r="M529" s="1"/>
      <c r="N529" s="1"/>
    </row>
    <row r="530" ht="15.75" customHeight="1">
      <c r="A530" s="70" t="s">
        <v>27</v>
      </c>
      <c r="B530" s="68">
        <f>IFERROR(AVERAGE(B527:K527),"-")</f>
        <v>0.006312638542</v>
      </c>
      <c r="C530" s="71"/>
      <c r="D530" s="71"/>
      <c r="E530" s="71"/>
      <c r="F530" s="1"/>
      <c r="G530" s="1"/>
      <c r="H530" s="1"/>
      <c r="I530" s="1"/>
      <c r="J530" s="1"/>
      <c r="K530" s="1"/>
      <c r="L530" s="1"/>
      <c r="M530" s="1"/>
      <c r="N530" s="1"/>
    </row>
    <row r="531" ht="15.75" customHeight="1">
      <c r="A531" s="70" t="s">
        <v>28</v>
      </c>
      <c r="B531" s="68">
        <f>IFERROR(MAX(B527:K527),"-")</f>
        <v>0.006726666</v>
      </c>
      <c r="C531" s="71"/>
      <c r="D531" s="71"/>
      <c r="E531" s="71"/>
      <c r="F531" s="1"/>
      <c r="G531" s="1"/>
      <c r="H531" s="1"/>
      <c r="I531" s="1"/>
      <c r="J531" s="1"/>
      <c r="K531" s="1"/>
      <c r="L531" s="1"/>
      <c r="M531" s="1"/>
      <c r="N531" s="1"/>
    </row>
    <row r="532" ht="15.75" customHeight="1">
      <c r="A532" s="127"/>
      <c r="B532" s="1"/>
      <c r="C532" s="1"/>
      <c r="D532" s="1"/>
      <c r="E532" s="1"/>
      <c r="F532" s="1"/>
      <c r="G532" s="1"/>
      <c r="H532" s="1"/>
      <c r="I532" s="1"/>
      <c r="J532" s="1"/>
      <c r="K532" s="1"/>
      <c r="L532" s="1"/>
      <c r="M532" s="1"/>
      <c r="N532" s="1"/>
    </row>
    <row r="533" ht="15.75" customHeight="1">
      <c r="A533" s="141" t="s">
        <v>1223</v>
      </c>
      <c r="B533" s="6" t="s">
        <v>2</v>
      </c>
      <c r="C533" s="6" t="s">
        <v>3</v>
      </c>
      <c r="D533" s="6" t="s">
        <v>4</v>
      </c>
      <c r="E533" s="6" t="s">
        <v>5</v>
      </c>
      <c r="F533" s="6" t="s">
        <v>6</v>
      </c>
      <c r="G533" s="6" t="s">
        <v>7</v>
      </c>
      <c r="H533" s="6" t="s">
        <v>8</v>
      </c>
      <c r="I533" s="6" t="s">
        <v>9</v>
      </c>
      <c r="J533" s="6" t="s">
        <v>10</v>
      </c>
      <c r="K533" s="6" t="s">
        <v>11</v>
      </c>
      <c r="L533" s="7" t="s">
        <v>12</v>
      </c>
      <c r="M533" s="7" t="s">
        <v>13</v>
      </c>
      <c r="N533" s="7" t="s">
        <v>14</v>
      </c>
    </row>
    <row r="534" ht="15.75" customHeight="1">
      <c r="A534" s="63" t="s">
        <v>15</v>
      </c>
      <c r="B534" s="9" t="s">
        <v>1117</v>
      </c>
      <c r="C534" s="10"/>
      <c r="D534" s="10"/>
      <c r="E534" s="10"/>
      <c r="F534" s="10"/>
      <c r="G534" s="136"/>
      <c r="H534" s="9"/>
      <c r="I534" s="9"/>
      <c r="J534" s="9"/>
      <c r="K534" s="9"/>
      <c r="L534" s="11"/>
      <c r="M534" s="11"/>
      <c r="N534" s="11"/>
    </row>
    <row r="535" ht="15.75" customHeight="1">
      <c r="A535" s="63" t="s">
        <v>21</v>
      </c>
      <c r="B535" s="8" t="s">
        <v>1224</v>
      </c>
      <c r="C535" s="10"/>
      <c r="D535" s="10"/>
      <c r="E535" s="10"/>
      <c r="F535" s="10"/>
      <c r="G535" s="136"/>
      <c r="H535" s="9"/>
      <c r="I535" s="9"/>
      <c r="J535" s="9"/>
      <c r="K535" s="9"/>
      <c r="L535" s="11"/>
      <c r="M535" s="11"/>
      <c r="N535" s="11"/>
    </row>
    <row r="536" ht="15.75" customHeight="1">
      <c r="A536" s="63" t="s">
        <v>1120</v>
      </c>
      <c r="B536" s="14">
        <v>5.9398719</v>
      </c>
      <c r="C536" s="10"/>
      <c r="D536" s="10"/>
      <c r="E536" s="10"/>
      <c r="F536" s="10"/>
      <c r="G536" s="15"/>
      <c r="H536" s="15"/>
      <c r="I536" s="15"/>
      <c r="J536" s="15"/>
      <c r="K536" s="15"/>
      <c r="L536" s="11"/>
      <c r="M536" s="11"/>
      <c r="N536" s="11"/>
    </row>
    <row r="537" ht="15.75" customHeight="1">
      <c r="A537" s="63" t="s">
        <v>1121</v>
      </c>
      <c r="B537" s="8">
        <v>1000.0</v>
      </c>
      <c r="C537" s="9"/>
      <c r="D537" s="9"/>
      <c r="E537" s="9"/>
      <c r="F537" s="9"/>
      <c r="G537" s="9"/>
      <c r="H537" s="9"/>
      <c r="I537" s="9"/>
      <c r="J537" s="9"/>
      <c r="K537" s="9"/>
      <c r="L537" s="11"/>
      <c r="M537" s="11"/>
      <c r="N537" s="11"/>
    </row>
    <row r="538" ht="15.75" customHeight="1">
      <c r="A538" s="141" t="s">
        <v>1223</v>
      </c>
      <c r="B538" s="131">
        <f>B536/B537</f>
        <v>0.0059398719</v>
      </c>
      <c r="C538" s="9"/>
      <c r="D538" s="9"/>
      <c r="E538" s="9"/>
      <c r="F538" s="9"/>
      <c r="G538" s="133"/>
      <c r="H538" s="133"/>
      <c r="I538" s="133"/>
      <c r="J538" s="133"/>
      <c r="K538" s="133"/>
      <c r="L538" s="68">
        <f>IFERROR(MEDIAN($B538:$K538),"-")</f>
        <v>0.0059398719</v>
      </c>
      <c r="M538" s="68">
        <f>IFERROR(L538*(1-50%),"-")</f>
        <v>0.00296993595</v>
      </c>
      <c r="N538" s="68">
        <f>IFERROR(L538*(1+50%),"-")</f>
        <v>0.00890980785</v>
      </c>
    </row>
    <row r="539" ht="15.75" customHeight="1">
      <c r="A539" s="63" t="s">
        <v>24</v>
      </c>
      <c r="B539" s="69">
        <f t="shared" ref="B539:K539" si="65">IFERROR(IF(B538&gt;$N538,"Não válido",IF(B538&lt;$M538,"Não válido",B538)),"-")</f>
        <v>0.0059398719</v>
      </c>
      <c r="C539" s="69" t="str">
        <f t="shared" si="65"/>
        <v>Não válido</v>
      </c>
      <c r="D539" s="69" t="str">
        <f t="shared" si="65"/>
        <v>Não válido</v>
      </c>
      <c r="E539" s="69" t="str">
        <f t="shared" si="65"/>
        <v>Não válido</v>
      </c>
      <c r="F539" s="69" t="str">
        <f t="shared" si="65"/>
        <v>Não válido</v>
      </c>
      <c r="G539" s="69" t="str">
        <f t="shared" si="65"/>
        <v>Não válido</v>
      </c>
      <c r="H539" s="69" t="str">
        <f t="shared" si="65"/>
        <v>Não válido</v>
      </c>
      <c r="I539" s="69" t="str">
        <f t="shared" si="65"/>
        <v>Não válido</v>
      </c>
      <c r="J539" s="69" t="str">
        <f t="shared" si="65"/>
        <v>Não válido</v>
      </c>
      <c r="K539" s="69" t="str">
        <f t="shared" si="65"/>
        <v>Não válido</v>
      </c>
      <c r="L539" s="1"/>
      <c r="M539" s="1"/>
      <c r="N539" s="1"/>
    </row>
    <row r="540" ht="15.75" customHeight="1">
      <c r="A540" s="70" t="s">
        <v>25</v>
      </c>
      <c r="B540" s="68">
        <f>IFERROR(MIN(B539:K539),"-")</f>
        <v>0.0059398719</v>
      </c>
      <c r="C540" s="71"/>
      <c r="D540" s="71"/>
      <c r="E540" s="71"/>
      <c r="F540" s="1"/>
      <c r="G540" s="1"/>
      <c r="H540" s="1"/>
      <c r="I540" s="1"/>
      <c r="J540" s="1"/>
      <c r="K540" s="1"/>
      <c r="L540" s="1"/>
      <c r="M540" s="1"/>
      <c r="N540" s="1"/>
    </row>
    <row r="541" ht="15.75" customHeight="1">
      <c r="A541" s="70" t="s">
        <v>26</v>
      </c>
      <c r="B541" s="68">
        <f>IFERROR(MEDIAN(B539:K539),"-")</f>
        <v>0.0059398719</v>
      </c>
      <c r="C541" s="71"/>
      <c r="D541" s="71"/>
      <c r="E541" s="71"/>
      <c r="F541" s="1"/>
      <c r="G541" s="1"/>
      <c r="H541" s="1"/>
      <c r="I541" s="1"/>
      <c r="J541" s="1"/>
      <c r="K541" s="1"/>
      <c r="L541" s="1"/>
      <c r="M541" s="1"/>
      <c r="N541" s="1"/>
    </row>
    <row r="542" ht="15.75" customHeight="1">
      <c r="A542" s="70" t="s">
        <v>27</v>
      </c>
      <c r="B542" s="68">
        <f>IFERROR(AVERAGE(B539:K539),"-")</f>
        <v>0.0059398719</v>
      </c>
      <c r="C542" s="71"/>
      <c r="D542" s="71"/>
      <c r="E542" s="71"/>
      <c r="F542" s="1"/>
      <c r="G542" s="1"/>
      <c r="H542" s="1"/>
      <c r="I542" s="1"/>
      <c r="J542" s="1"/>
      <c r="K542" s="1"/>
      <c r="L542" s="1"/>
      <c r="M542" s="1"/>
      <c r="N542" s="1"/>
    </row>
    <row r="543" ht="15.75" customHeight="1">
      <c r="A543" s="70" t="s">
        <v>28</v>
      </c>
      <c r="B543" s="68">
        <f>IFERROR(MAX(B539:K539),"-")</f>
        <v>0.0059398719</v>
      </c>
      <c r="C543" s="71"/>
      <c r="D543" s="71"/>
      <c r="E543" s="71"/>
      <c r="F543" s="1"/>
      <c r="G543" s="1"/>
      <c r="H543" s="1"/>
      <c r="I543" s="1"/>
      <c r="J543" s="1"/>
      <c r="K543" s="1"/>
      <c r="L543" s="1"/>
      <c r="M543" s="1"/>
      <c r="N543" s="1"/>
    </row>
    <row r="544" ht="15.75" customHeight="1">
      <c r="A544" s="127"/>
      <c r="B544" s="1"/>
      <c r="C544" s="1"/>
      <c r="D544" s="1"/>
      <c r="E544" s="1"/>
      <c r="F544" s="1"/>
      <c r="G544" s="1"/>
      <c r="H544" s="1"/>
      <c r="I544" s="1"/>
      <c r="J544" s="1"/>
      <c r="K544" s="1"/>
      <c r="L544" s="1"/>
      <c r="M544" s="1"/>
      <c r="N544" s="1"/>
    </row>
    <row r="545" ht="15.75" customHeight="1">
      <c r="A545" s="141" t="s">
        <v>1225</v>
      </c>
      <c r="B545" s="6" t="s">
        <v>2</v>
      </c>
      <c r="C545" s="6" t="s">
        <v>3</v>
      </c>
      <c r="D545" s="6" t="s">
        <v>4</v>
      </c>
      <c r="E545" s="6" t="s">
        <v>5</v>
      </c>
      <c r="F545" s="6" t="s">
        <v>6</v>
      </c>
      <c r="G545" s="6" t="s">
        <v>7</v>
      </c>
      <c r="H545" s="6" t="s">
        <v>8</v>
      </c>
      <c r="I545" s="6" t="s">
        <v>9</v>
      </c>
      <c r="J545" s="6" t="s">
        <v>10</v>
      </c>
      <c r="K545" s="6" t="s">
        <v>11</v>
      </c>
      <c r="L545" s="7" t="s">
        <v>12</v>
      </c>
      <c r="M545" s="7" t="s">
        <v>13</v>
      </c>
      <c r="N545" s="7" t="s">
        <v>14</v>
      </c>
    </row>
    <row r="546" ht="15.75" customHeight="1">
      <c r="A546" s="63" t="s">
        <v>15</v>
      </c>
      <c r="B546" s="9" t="s">
        <v>1117</v>
      </c>
      <c r="C546" s="10"/>
      <c r="D546" s="10"/>
      <c r="E546" s="10"/>
      <c r="F546" s="10"/>
      <c r="G546" s="136"/>
      <c r="H546" s="9"/>
      <c r="I546" s="9"/>
      <c r="J546" s="9"/>
      <c r="K546" s="9"/>
      <c r="L546" s="11"/>
      <c r="M546" s="11"/>
      <c r="N546" s="11"/>
    </row>
    <row r="547" ht="15.75" customHeight="1">
      <c r="A547" s="63" t="s">
        <v>21</v>
      </c>
      <c r="B547" s="8" t="s">
        <v>1226</v>
      </c>
      <c r="C547" s="10"/>
      <c r="D547" s="10"/>
      <c r="E547" s="10"/>
      <c r="F547" s="10"/>
      <c r="G547" s="136"/>
      <c r="H547" s="9"/>
      <c r="I547" s="9"/>
      <c r="J547" s="9"/>
      <c r="K547" s="9"/>
      <c r="L547" s="11"/>
      <c r="M547" s="11"/>
      <c r="N547" s="11"/>
    </row>
    <row r="548" ht="15.75" customHeight="1">
      <c r="A548" s="63" t="s">
        <v>1120</v>
      </c>
      <c r="B548" s="14">
        <v>1.3734286</v>
      </c>
      <c r="C548" s="10"/>
      <c r="D548" s="10"/>
      <c r="E548" s="10"/>
      <c r="F548" s="10"/>
      <c r="G548" s="15"/>
      <c r="H548" s="15"/>
      <c r="I548" s="15"/>
      <c r="J548" s="15"/>
      <c r="K548" s="15"/>
      <c r="L548" s="11"/>
      <c r="M548" s="11"/>
      <c r="N548" s="11"/>
    </row>
    <row r="549" ht="15.75" customHeight="1">
      <c r="A549" s="63" t="s">
        <v>1121</v>
      </c>
      <c r="B549" s="8">
        <v>1000.0</v>
      </c>
      <c r="C549" s="9"/>
      <c r="D549" s="9"/>
      <c r="E549" s="9"/>
      <c r="F549" s="9"/>
      <c r="G549" s="9"/>
      <c r="H549" s="9"/>
      <c r="I549" s="9"/>
      <c r="J549" s="9"/>
      <c r="K549" s="9"/>
      <c r="L549" s="11"/>
      <c r="M549" s="11"/>
      <c r="N549" s="11"/>
    </row>
    <row r="550" ht="15.75" customHeight="1">
      <c r="A550" s="141" t="s">
        <v>1225</v>
      </c>
      <c r="B550" s="131">
        <f>B548/B549</f>
        <v>0.0013734286</v>
      </c>
      <c r="C550" s="9"/>
      <c r="D550" s="9"/>
      <c r="E550" s="9"/>
      <c r="F550" s="9"/>
      <c r="G550" s="133"/>
      <c r="H550" s="133"/>
      <c r="I550" s="133"/>
      <c r="J550" s="133"/>
      <c r="K550" s="133"/>
      <c r="L550" s="68">
        <f>IFERROR(MEDIAN($B550:$K550),"-")</f>
        <v>0.0013734286</v>
      </c>
      <c r="M550" s="68">
        <f>IFERROR(L550*(1-50%),"-")</f>
        <v>0.0006867143</v>
      </c>
      <c r="N550" s="68">
        <f>IFERROR(L550*(1+50%),"-")</f>
        <v>0.0020601429</v>
      </c>
    </row>
    <row r="551" ht="15.75" customHeight="1">
      <c r="A551" s="63" t="s">
        <v>24</v>
      </c>
      <c r="B551" s="69">
        <f t="shared" ref="B551:K551" si="66">IFERROR(IF(B550&gt;$N550,"Não válido",IF(B550&lt;$M550,"Não válido",B550)),"-")</f>
        <v>0.0013734286</v>
      </c>
      <c r="C551" s="69" t="str">
        <f t="shared" si="66"/>
        <v>Não válido</v>
      </c>
      <c r="D551" s="69" t="str">
        <f t="shared" si="66"/>
        <v>Não válido</v>
      </c>
      <c r="E551" s="69" t="str">
        <f t="shared" si="66"/>
        <v>Não válido</v>
      </c>
      <c r="F551" s="69" t="str">
        <f t="shared" si="66"/>
        <v>Não válido</v>
      </c>
      <c r="G551" s="69" t="str">
        <f t="shared" si="66"/>
        <v>Não válido</v>
      </c>
      <c r="H551" s="69" t="str">
        <f t="shared" si="66"/>
        <v>Não válido</v>
      </c>
      <c r="I551" s="69" t="str">
        <f t="shared" si="66"/>
        <v>Não válido</v>
      </c>
      <c r="J551" s="69" t="str">
        <f t="shared" si="66"/>
        <v>Não válido</v>
      </c>
      <c r="K551" s="69" t="str">
        <f t="shared" si="66"/>
        <v>Não válido</v>
      </c>
      <c r="L551" s="1"/>
      <c r="M551" s="1"/>
      <c r="N551" s="1"/>
    </row>
    <row r="552" ht="15.75" customHeight="1">
      <c r="A552" s="70" t="s">
        <v>25</v>
      </c>
      <c r="B552" s="68">
        <f>IFERROR(MIN(B551:K551),"-")</f>
        <v>0.0013734286</v>
      </c>
      <c r="C552" s="71"/>
      <c r="D552" s="71"/>
      <c r="E552" s="71"/>
      <c r="F552" s="1"/>
      <c r="G552" s="1"/>
      <c r="H552" s="1"/>
      <c r="I552" s="1"/>
      <c r="J552" s="1"/>
      <c r="K552" s="1"/>
      <c r="L552" s="1"/>
      <c r="M552" s="1"/>
      <c r="N552" s="1"/>
    </row>
    <row r="553" ht="15.75" customHeight="1">
      <c r="A553" s="70" t="s">
        <v>26</v>
      </c>
      <c r="B553" s="68">
        <f>IFERROR(MEDIAN(B551:K551),"-")</f>
        <v>0.0013734286</v>
      </c>
      <c r="C553" s="71"/>
      <c r="D553" s="71"/>
      <c r="E553" s="71"/>
      <c r="F553" s="1"/>
      <c r="G553" s="1"/>
      <c r="H553" s="1"/>
      <c r="I553" s="1"/>
      <c r="J553" s="1"/>
      <c r="K553" s="1"/>
      <c r="L553" s="1"/>
      <c r="M553" s="1"/>
      <c r="N553" s="1"/>
    </row>
    <row r="554" ht="15.75" customHeight="1">
      <c r="A554" s="70" t="s">
        <v>27</v>
      </c>
      <c r="B554" s="68">
        <f>IFERROR(AVERAGE(B551:K551),"-")</f>
        <v>0.0013734286</v>
      </c>
      <c r="C554" s="71"/>
      <c r="D554" s="71"/>
      <c r="E554" s="71"/>
      <c r="F554" s="1"/>
      <c r="G554" s="1"/>
      <c r="H554" s="1"/>
      <c r="I554" s="1"/>
      <c r="J554" s="1"/>
      <c r="K554" s="1"/>
      <c r="L554" s="1"/>
      <c r="M554" s="1"/>
      <c r="N554" s="1"/>
    </row>
    <row r="555" ht="15.75" customHeight="1">
      <c r="A555" s="70" t="s">
        <v>28</v>
      </c>
      <c r="B555" s="68">
        <f>IFERROR(MAX(B551:K551),"-")</f>
        <v>0.0013734286</v>
      </c>
      <c r="C555" s="71"/>
      <c r="D555" s="71"/>
      <c r="E555" s="71"/>
      <c r="F555" s="1"/>
      <c r="G555" s="1"/>
      <c r="H555" s="1"/>
      <c r="I555" s="1"/>
      <c r="J555" s="1"/>
      <c r="K555" s="1"/>
      <c r="L555" s="1"/>
      <c r="M555" s="1"/>
      <c r="N555" s="1"/>
    </row>
    <row r="556" ht="15.75" customHeight="1">
      <c r="A556" s="127"/>
      <c r="B556" s="1"/>
      <c r="C556" s="1"/>
      <c r="D556" s="1"/>
      <c r="E556" s="1"/>
      <c r="F556" s="1"/>
      <c r="G556" s="1"/>
      <c r="H556" s="1"/>
      <c r="I556" s="1"/>
      <c r="J556" s="1"/>
      <c r="K556" s="1"/>
      <c r="L556" s="1"/>
      <c r="M556" s="1"/>
      <c r="N556" s="1"/>
    </row>
    <row r="557" ht="15.75" customHeight="1">
      <c r="A557" s="141" t="s">
        <v>1227</v>
      </c>
      <c r="B557" s="6" t="s">
        <v>2</v>
      </c>
      <c r="C557" s="6" t="s">
        <v>3</v>
      </c>
      <c r="D557" s="6" t="s">
        <v>4</v>
      </c>
      <c r="E557" s="6" t="s">
        <v>5</v>
      </c>
      <c r="F557" s="6" t="s">
        <v>6</v>
      </c>
      <c r="G557" s="6" t="s">
        <v>7</v>
      </c>
      <c r="H557" s="6" t="s">
        <v>8</v>
      </c>
      <c r="I557" s="6" t="s">
        <v>9</v>
      </c>
      <c r="J557" s="6" t="s">
        <v>10</v>
      </c>
      <c r="K557" s="6" t="s">
        <v>11</v>
      </c>
      <c r="L557" s="7" t="s">
        <v>12</v>
      </c>
      <c r="M557" s="7" t="s">
        <v>13</v>
      </c>
      <c r="N557" s="7" t="s">
        <v>14</v>
      </c>
    </row>
    <row r="558" ht="15.75" customHeight="1">
      <c r="A558" s="63" t="s">
        <v>15</v>
      </c>
      <c r="B558" s="9" t="s">
        <v>1117</v>
      </c>
      <c r="C558" s="10"/>
      <c r="D558" s="10"/>
      <c r="E558" s="10"/>
      <c r="F558" s="10"/>
      <c r="G558" s="136"/>
      <c r="H558" s="9"/>
      <c r="I558" s="9"/>
      <c r="J558" s="9"/>
      <c r="K558" s="9"/>
      <c r="L558" s="11"/>
      <c r="M558" s="11"/>
      <c r="N558" s="11"/>
    </row>
    <row r="559" ht="15.75" customHeight="1">
      <c r="A559" s="63" t="s">
        <v>21</v>
      </c>
      <c r="B559" s="8" t="s">
        <v>1228</v>
      </c>
      <c r="C559" s="10"/>
      <c r="D559" s="10"/>
      <c r="E559" s="10"/>
      <c r="F559" s="10"/>
      <c r="G559" s="136"/>
      <c r="H559" s="9"/>
      <c r="I559" s="9"/>
      <c r="J559" s="9"/>
      <c r="K559" s="9"/>
      <c r="L559" s="11"/>
      <c r="M559" s="11"/>
      <c r="N559" s="11"/>
    </row>
    <row r="560" ht="15.75" customHeight="1">
      <c r="A560" s="63" t="s">
        <v>1120</v>
      </c>
      <c r="B560" s="14">
        <v>36.191786</v>
      </c>
      <c r="C560" s="10"/>
      <c r="D560" s="10"/>
      <c r="E560" s="10"/>
      <c r="F560" s="10"/>
      <c r="G560" s="15"/>
      <c r="H560" s="15"/>
      <c r="I560" s="15"/>
      <c r="J560" s="15"/>
      <c r="K560" s="15"/>
      <c r="L560" s="11"/>
      <c r="M560" s="11"/>
      <c r="N560" s="11"/>
    </row>
    <row r="561" ht="15.75" customHeight="1">
      <c r="A561" s="63" t="s">
        <v>1121</v>
      </c>
      <c r="B561" s="8">
        <v>1000.0</v>
      </c>
      <c r="C561" s="9"/>
      <c r="D561" s="9"/>
      <c r="E561" s="9"/>
      <c r="F561" s="9"/>
      <c r="G561" s="9"/>
      <c r="H561" s="9"/>
      <c r="I561" s="9"/>
      <c r="J561" s="9"/>
      <c r="K561" s="9"/>
      <c r="L561" s="11"/>
      <c r="M561" s="11"/>
      <c r="N561" s="11"/>
    </row>
    <row r="562" ht="15.75" customHeight="1">
      <c r="A562" s="141" t="s">
        <v>1227</v>
      </c>
      <c r="B562" s="131">
        <f>B560/B561</f>
        <v>0.036191786</v>
      </c>
      <c r="C562" s="9"/>
      <c r="D562" s="9"/>
      <c r="E562" s="9"/>
      <c r="F562" s="9"/>
      <c r="G562" s="133"/>
      <c r="H562" s="133"/>
      <c r="I562" s="133"/>
      <c r="J562" s="133"/>
      <c r="K562" s="133"/>
      <c r="L562" s="68">
        <f>IFERROR(MEDIAN($B562:$K562),"-")</f>
        <v>0.036191786</v>
      </c>
      <c r="M562" s="68">
        <f>IFERROR(L562*(1-50%),"-")</f>
        <v>0.018095893</v>
      </c>
      <c r="N562" s="68">
        <f>IFERROR(L562*(1+50%),"-")</f>
        <v>0.054287679</v>
      </c>
    </row>
    <row r="563" ht="15.75" customHeight="1">
      <c r="A563" s="63" t="s">
        <v>24</v>
      </c>
      <c r="B563" s="69">
        <f t="shared" ref="B563:K563" si="67">IFERROR(IF(B562&gt;$N562,"Não válido",IF(B562&lt;$M562,"Não válido",B562)),"-")</f>
        <v>0.036191786</v>
      </c>
      <c r="C563" s="69" t="str">
        <f t="shared" si="67"/>
        <v>Não válido</v>
      </c>
      <c r="D563" s="69" t="str">
        <f t="shared" si="67"/>
        <v>Não válido</v>
      </c>
      <c r="E563" s="69" t="str">
        <f t="shared" si="67"/>
        <v>Não válido</v>
      </c>
      <c r="F563" s="69" t="str">
        <f t="shared" si="67"/>
        <v>Não válido</v>
      </c>
      <c r="G563" s="69" t="str">
        <f t="shared" si="67"/>
        <v>Não válido</v>
      </c>
      <c r="H563" s="69" t="str">
        <f t="shared" si="67"/>
        <v>Não válido</v>
      </c>
      <c r="I563" s="69" t="str">
        <f t="shared" si="67"/>
        <v>Não válido</v>
      </c>
      <c r="J563" s="69" t="str">
        <f t="shared" si="67"/>
        <v>Não válido</v>
      </c>
      <c r="K563" s="69" t="str">
        <f t="shared" si="67"/>
        <v>Não válido</v>
      </c>
      <c r="L563" s="1"/>
      <c r="M563" s="1"/>
      <c r="N563" s="1"/>
    </row>
    <row r="564" ht="15.75" customHeight="1">
      <c r="A564" s="70" t="s">
        <v>25</v>
      </c>
      <c r="B564" s="68">
        <f>IFERROR(MIN(B563:K563),"-")</f>
        <v>0.036191786</v>
      </c>
      <c r="C564" s="71"/>
      <c r="D564" s="71"/>
      <c r="E564" s="71"/>
      <c r="F564" s="1"/>
      <c r="G564" s="1"/>
      <c r="H564" s="1"/>
      <c r="I564" s="1"/>
      <c r="J564" s="1"/>
      <c r="K564" s="1"/>
      <c r="L564" s="1"/>
      <c r="M564" s="1"/>
      <c r="N564" s="1"/>
    </row>
    <row r="565" ht="15.75" customHeight="1">
      <c r="A565" s="70" t="s">
        <v>26</v>
      </c>
      <c r="B565" s="68">
        <f>IFERROR(MEDIAN(B563:K563),"-")</f>
        <v>0.036191786</v>
      </c>
      <c r="C565" s="71"/>
      <c r="D565" s="71"/>
      <c r="E565" s="71"/>
      <c r="F565" s="1"/>
      <c r="G565" s="1"/>
      <c r="H565" s="1"/>
      <c r="I565" s="1"/>
      <c r="J565" s="1"/>
      <c r="K565" s="1"/>
      <c r="L565" s="1"/>
      <c r="M565" s="1"/>
      <c r="N565" s="1"/>
    </row>
    <row r="566" ht="15.75" customHeight="1">
      <c r="A566" s="70" t="s">
        <v>27</v>
      </c>
      <c r="B566" s="68">
        <f>IFERROR(AVERAGE(B563:K563),"-")</f>
        <v>0.036191786</v>
      </c>
      <c r="C566" s="71"/>
      <c r="D566" s="71"/>
      <c r="E566" s="71"/>
      <c r="F566" s="1"/>
      <c r="G566" s="1"/>
      <c r="H566" s="1"/>
      <c r="I566" s="1"/>
      <c r="J566" s="1"/>
      <c r="K566" s="1"/>
      <c r="L566" s="1"/>
      <c r="M566" s="1"/>
      <c r="N566" s="1"/>
    </row>
    <row r="567" ht="15.75" customHeight="1">
      <c r="A567" s="70" t="s">
        <v>28</v>
      </c>
      <c r="B567" s="68">
        <f>IFERROR(MAX(B563:K563),"-")</f>
        <v>0.036191786</v>
      </c>
      <c r="C567" s="71"/>
      <c r="D567" s="71"/>
      <c r="E567" s="71"/>
      <c r="F567" s="1"/>
      <c r="G567" s="1"/>
      <c r="H567" s="1"/>
      <c r="I567" s="1"/>
      <c r="J567" s="1"/>
      <c r="K567" s="1"/>
      <c r="L567" s="1"/>
      <c r="M567" s="1"/>
      <c r="N567" s="1"/>
    </row>
    <row r="568" ht="15.75" customHeight="1">
      <c r="A568" s="127"/>
      <c r="B568" s="1"/>
      <c r="C568" s="1"/>
      <c r="D568" s="1"/>
      <c r="E568" s="1"/>
      <c r="F568" s="1"/>
      <c r="G568" s="1"/>
      <c r="H568" s="1"/>
      <c r="I568" s="1"/>
      <c r="J568" s="1"/>
      <c r="K568" s="1"/>
      <c r="L568" s="1"/>
      <c r="M568" s="1"/>
      <c r="N568" s="1"/>
    </row>
    <row r="569" ht="15.75" customHeight="1">
      <c r="A569" s="141" t="s">
        <v>1229</v>
      </c>
      <c r="B569" s="6" t="s">
        <v>2</v>
      </c>
      <c r="C569" s="6" t="s">
        <v>3</v>
      </c>
      <c r="D569" s="6" t="s">
        <v>4</v>
      </c>
      <c r="E569" s="6" t="s">
        <v>5</v>
      </c>
      <c r="F569" s="6" t="s">
        <v>6</v>
      </c>
      <c r="G569" s="6" t="s">
        <v>7</v>
      </c>
      <c r="H569" s="6" t="s">
        <v>8</v>
      </c>
      <c r="I569" s="6" t="s">
        <v>9</v>
      </c>
      <c r="J569" s="6" t="s">
        <v>10</v>
      </c>
      <c r="K569" s="6" t="s">
        <v>11</v>
      </c>
      <c r="L569" s="7" t="s">
        <v>12</v>
      </c>
      <c r="M569" s="7" t="s">
        <v>13</v>
      </c>
      <c r="N569" s="7" t="s">
        <v>14</v>
      </c>
    </row>
    <row r="570">
      <c r="A570" s="63" t="s">
        <v>15</v>
      </c>
      <c r="B570" s="9" t="s">
        <v>1117</v>
      </c>
      <c r="C570" s="9" t="s">
        <v>1118</v>
      </c>
      <c r="D570" s="10"/>
      <c r="E570" s="10"/>
      <c r="F570" s="10"/>
      <c r="G570" s="136"/>
      <c r="H570" s="9"/>
      <c r="I570" s="9"/>
      <c r="J570" s="9"/>
      <c r="K570" s="9"/>
      <c r="L570" s="11"/>
      <c r="M570" s="11"/>
      <c r="N570" s="11"/>
    </row>
    <row r="571" ht="15.75" customHeight="1">
      <c r="A571" s="63" t="s">
        <v>21</v>
      </c>
      <c r="B571" s="9"/>
      <c r="C571" s="9"/>
      <c r="D571" s="10"/>
      <c r="E571" s="10"/>
      <c r="F571" s="10"/>
      <c r="G571" s="136"/>
      <c r="H571" s="9"/>
      <c r="I571" s="9"/>
      <c r="J571" s="9"/>
      <c r="K571" s="9"/>
      <c r="L571" s="11"/>
      <c r="M571" s="11"/>
      <c r="N571" s="11"/>
    </row>
    <row r="572" ht="15.75" customHeight="1">
      <c r="A572" s="63" t="s">
        <v>1120</v>
      </c>
      <c r="B572" s="14">
        <v>6.6573463</v>
      </c>
      <c r="C572" s="14">
        <v>7.3183333</v>
      </c>
      <c r="D572" s="10"/>
      <c r="E572" s="10"/>
      <c r="F572" s="10"/>
      <c r="G572" s="15"/>
      <c r="H572" s="15"/>
      <c r="I572" s="15"/>
      <c r="J572" s="15"/>
      <c r="K572" s="15"/>
      <c r="L572" s="11"/>
      <c r="M572" s="11"/>
      <c r="N572" s="11"/>
    </row>
    <row r="573" ht="15.75" customHeight="1">
      <c r="A573" s="63" t="s">
        <v>1121</v>
      </c>
      <c r="B573" s="8">
        <v>750.0</v>
      </c>
      <c r="C573" s="8">
        <v>750.0</v>
      </c>
      <c r="D573" s="9"/>
      <c r="E573" s="9"/>
      <c r="F573" s="9"/>
      <c r="G573" s="9"/>
      <c r="H573" s="9"/>
      <c r="I573" s="9"/>
      <c r="J573" s="9"/>
      <c r="K573" s="9"/>
      <c r="L573" s="11"/>
      <c r="M573" s="11"/>
      <c r="N573" s="11"/>
    </row>
    <row r="574" ht="15.75" customHeight="1">
      <c r="A574" s="141" t="s">
        <v>1229</v>
      </c>
      <c r="B574" s="131">
        <f t="shared" ref="B574:C574" si="68">B572/B573</f>
        <v>0.008876461733</v>
      </c>
      <c r="C574" s="131">
        <f t="shared" si="68"/>
        <v>0.009757777733</v>
      </c>
      <c r="D574" s="9"/>
      <c r="E574" s="9"/>
      <c r="F574" s="9"/>
      <c r="G574" s="133"/>
      <c r="H574" s="133"/>
      <c r="I574" s="133"/>
      <c r="J574" s="133"/>
      <c r="K574" s="133"/>
      <c r="L574" s="68">
        <f>IFERROR(MEDIAN($B574:$K574),"-")</f>
        <v>0.009317119733</v>
      </c>
      <c r="M574" s="68">
        <f>IFERROR(L574*(1-50%),"-")</f>
        <v>0.004658559867</v>
      </c>
      <c r="N574" s="68">
        <f>IFERROR(L574*(1+50%),"-")</f>
        <v>0.0139756796</v>
      </c>
    </row>
    <row r="575" ht="15.75" customHeight="1">
      <c r="A575" s="63" t="s">
        <v>24</v>
      </c>
      <c r="B575" s="69">
        <f t="shared" ref="B575:K575" si="69">IFERROR(IF(B574&gt;$N574,"Não válido",IF(B574&lt;$M574,"Não válido",B574)),"-")</f>
        <v>0.008876461733</v>
      </c>
      <c r="C575" s="69">
        <f t="shared" si="69"/>
        <v>0.009757777733</v>
      </c>
      <c r="D575" s="69" t="str">
        <f t="shared" si="69"/>
        <v>Não válido</v>
      </c>
      <c r="E575" s="69" t="str">
        <f t="shared" si="69"/>
        <v>Não válido</v>
      </c>
      <c r="F575" s="69" t="str">
        <f t="shared" si="69"/>
        <v>Não válido</v>
      </c>
      <c r="G575" s="69" t="str">
        <f t="shared" si="69"/>
        <v>Não válido</v>
      </c>
      <c r="H575" s="69" t="str">
        <f t="shared" si="69"/>
        <v>Não válido</v>
      </c>
      <c r="I575" s="69" t="str">
        <f t="shared" si="69"/>
        <v>Não válido</v>
      </c>
      <c r="J575" s="69" t="str">
        <f t="shared" si="69"/>
        <v>Não válido</v>
      </c>
      <c r="K575" s="69" t="str">
        <f t="shared" si="69"/>
        <v>Não válido</v>
      </c>
      <c r="L575" s="1"/>
      <c r="M575" s="1"/>
      <c r="N575" s="1"/>
    </row>
    <row r="576" ht="15.75" customHeight="1">
      <c r="A576" s="70" t="s">
        <v>25</v>
      </c>
      <c r="B576" s="68">
        <f>IFERROR(MIN(B575:K575),"-")</f>
        <v>0.008876461733</v>
      </c>
      <c r="C576" s="71"/>
      <c r="D576" s="71"/>
      <c r="E576" s="71"/>
      <c r="F576" s="1"/>
      <c r="G576" s="1"/>
      <c r="H576" s="1"/>
      <c r="I576" s="1"/>
      <c r="J576" s="1"/>
      <c r="K576" s="1"/>
      <c r="L576" s="1"/>
      <c r="M576" s="1"/>
      <c r="N576" s="1"/>
    </row>
    <row r="577" ht="15.75" customHeight="1">
      <c r="A577" s="70" t="s">
        <v>26</v>
      </c>
      <c r="B577" s="68">
        <f>IFERROR(MEDIAN(B575:K575),"-")</f>
        <v>0.009317119733</v>
      </c>
      <c r="C577" s="71"/>
      <c r="D577" s="71"/>
      <c r="E577" s="71"/>
      <c r="F577" s="1"/>
      <c r="G577" s="1"/>
      <c r="H577" s="1"/>
      <c r="I577" s="1"/>
      <c r="J577" s="1"/>
      <c r="K577" s="1"/>
      <c r="L577" s="1"/>
      <c r="M577" s="1"/>
      <c r="N577" s="1"/>
    </row>
    <row r="578" ht="15.75" customHeight="1">
      <c r="A578" s="70" t="s">
        <v>27</v>
      </c>
      <c r="B578" s="68">
        <f>IFERROR(AVERAGE(B575:K575),"-")</f>
        <v>0.009317119733</v>
      </c>
      <c r="C578" s="71"/>
      <c r="D578" s="71"/>
      <c r="E578" s="71"/>
      <c r="F578" s="1"/>
      <c r="G578" s="1"/>
      <c r="H578" s="1"/>
      <c r="I578" s="1"/>
      <c r="J578" s="1"/>
      <c r="K578" s="1"/>
      <c r="L578" s="1"/>
      <c r="M578" s="1"/>
      <c r="N578" s="1"/>
    </row>
    <row r="579" ht="15.75" customHeight="1">
      <c r="A579" s="70" t="s">
        <v>28</v>
      </c>
      <c r="B579" s="68">
        <f>IFERROR(MAX(B575:K575),"-")</f>
        <v>0.009757777733</v>
      </c>
      <c r="C579" s="71"/>
      <c r="D579" s="71"/>
      <c r="E579" s="71"/>
      <c r="F579" s="1"/>
      <c r="G579" s="1"/>
      <c r="H579" s="1"/>
      <c r="I579" s="1"/>
      <c r="J579" s="1"/>
      <c r="K579" s="1"/>
      <c r="L579" s="1"/>
      <c r="M579" s="1"/>
      <c r="N579" s="1"/>
    </row>
    <row r="580" ht="15.75" customHeight="1">
      <c r="A580" s="127"/>
      <c r="B580" s="1"/>
      <c r="C580" s="1"/>
      <c r="D580" s="1"/>
      <c r="E580" s="1"/>
      <c r="F580" s="1"/>
      <c r="G580" s="1"/>
      <c r="H580" s="1"/>
      <c r="I580" s="1"/>
      <c r="J580" s="1"/>
      <c r="K580" s="1"/>
      <c r="L580" s="1"/>
      <c r="M580" s="1"/>
      <c r="N580" s="1"/>
    </row>
    <row r="581" ht="15.75" customHeight="1">
      <c r="A581" s="141" t="s">
        <v>1230</v>
      </c>
      <c r="B581" s="6" t="s">
        <v>2</v>
      </c>
      <c r="C581" s="6" t="s">
        <v>3</v>
      </c>
      <c r="D581" s="6" t="s">
        <v>4</v>
      </c>
      <c r="E581" s="6" t="s">
        <v>5</v>
      </c>
      <c r="F581" s="6" t="s">
        <v>6</v>
      </c>
      <c r="G581" s="6" t="s">
        <v>7</v>
      </c>
      <c r="H581" s="6" t="s">
        <v>8</v>
      </c>
      <c r="I581" s="6" t="s">
        <v>9</v>
      </c>
      <c r="J581" s="6" t="s">
        <v>10</v>
      </c>
      <c r="K581" s="6" t="s">
        <v>11</v>
      </c>
      <c r="L581" s="7" t="s">
        <v>12</v>
      </c>
      <c r="M581" s="7" t="s">
        <v>13</v>
      </c>
      <c r="N581" s="7" t="s">
        <v>14</v>
      </c>
    </row>
    <row r="582" ht="15.75" customHeight="1">
      <c r="A582" s="63" t="s">
        <v>15</v>
      </c>
      <c r="B582" s="9" t="s">
        <v>1117</v>
      </c>
      <c r="C582" s="9" t="s">
        <v>1118</v>
      </c>
      <c r="D582" s="10"/>
      <c r="E582" s="10"/>
      <c r="F582" s="10"/>
      <c r="G582" s="136"/>
      <c r="H582" s="9"/>
      <c r="I582" s="9"/>
      <c r="J582" s="9"/>
      <c r="K582" s="9"/>
      <c r="L582" s="11"/>
      <c r="M582" s="11"/>
      <c r="N582" s="11"/>
    </row>
    <row r="583" ht="15.75" customHeight="1">
      <c r="A583" s="63" t="s">
        <v>21</v>
      </c>
      <c r="B583" s="8" t="s">
        <v>1231</v>
      </c>
      <c r="C583" s="8" t="s">
        <v>1231</v>
      </c>
      <c r="D583" s="10"/>
      <c r="E583" s="10"/>
      <c r="F583" s="10"/>
      <c r="G583" s="136"/>
      <c r="H583" s="9"/>
      <c r="I583" s="9"/>
      <c r="J583" s="9"/>
      <c r="K583" s="9"/>
      <c r="L583" s="11"/>
      <c r="M583" s="11"/>
      <c r="N583" s="11"/>
    </row>
    <row r="584" ht="15.75" customHeight="1">
      <c r="A584" s="63" t="s">
        <v>1120</v>
      </c>
      <c r="B584" s="14">
        <v>10.771849</v>
      </c>
      <c r="C584" s="14">
        <v>17.11</v>
      </c>
      <c r="D584" s="10"/>
      <c r="E584" s="10"/>
      <c r="F584" s="10"/>
      <c r="G584" s="15"/>
      <c r="H584" s="15"/>
      <c r="I584" s="15"/>
      <c r="J584" s="15"/>
      <c r="K584" s="15"/>
      <c r="L584" s="11"/>
      <c r="M584" s="11"/>
      <c r="N584" s="11"/>
    </row>
    <row r="585" ht="15.75" customHeight="1">
      <c r="A585" s="63" t="s">
        <v>1121</v>
      </c>
      <c r="B585" s="8">
        <v>1000.0</v>
      </c>
      <c r="C585" s="8">
        <v>1000.0</v>
      </c>
      <c r="D585" s="9"/>
      <c r="E585" s="9"/>
      <c r="F585" s="9"/>
      <c r="G585" s="9"/>
      <c r="H585" s="9"/>
      <c r="I585" s="9"/>
      <c r="J585" s="9"/>
      <c r="K585" s="9"/>
      <c r="L585" s="11"/>
      <c r="M585" s="11"/>
      <c r="N585" s="11"/>
    </row>
    <row r="586" ht="15.75" customHeight="1">
      <c r="A586" s="141" t="s">
        <v>1230</v>
      </c>
      <c r="B586" s="131">
        <f t="shared" ref="B586:C586" si="70">B584/B585</f>
        <v>0.010771849</v>
      </c>
      <c r="C586" s="131">
        <f t="shared" si="70"/>
        <v>0.01711</v>
      </c>
      <c r="D586" s="9"/>
      <c r="E586" s="9"/>
      <c r="F586" s="9"/>
      <c r="G586" s="133"/>
      <c r="H586" s="133"/>
      <c r="I586" s="133"/>
      <c r="J586" s="133"/>
      <c r="K586" s="133"/>
      <c r="L586" s="68">
        <f>IFERROR(MEDIAN($B586:$K586),"-")</f>
        <v>0.0139409245</v>
      </c>
      <c r="M586" s="68">
        <f>IFERROR(L586*(1-50%),"-")</f>
        <v>0.00697046225</v>
      </c>
      <c r="N586" s="68">
        <f>IFERROR(L586*(1+50%),"-")</f>
        <v>0.02091138675</v>
      </c>
    </row>
    <row r="587" ht="15.75" customHeight="1">
      <c r="A587" s="63" t="s">
        <v>24</v>
      </c>
      <c r="B587" s="69">
        <f t="shared" ref="B587:K587" si="71">IFERROR(IF(B586&gt;$N586,"Não válido",IF(B586&lt;$M586,"Não válido",B586)),"-")</f>
        <v>0.010771849</v>
      </c>
      <c r="C587" s="69">
        <f t="shared" si="71"/>
        <v>0.01711</v>
      </c>
      <c r="D587" s="69" t="str">
        <f t="shared" si="71"/>
        <v>Não válido</v>
      </c>
      <c r="E587" s="69" t="str">
        <f t="shared" si="71"/>
        <v>Não válido</v>
      </c>
      <c r="F587" s="69" t="str">
        <f t="shared" si="71"/>
        <v>Não válido</v>
      </c>
      <c r="G587" s="69" t="str">
        <f t="shared" si="71"/>
        <v>Não válido</v>
      </c>
      <c r="H587" s="69" t="str">
        <f t="shared" si="71"/>
        <v>Não válido</v>
      </c>
      <c r="I587" s="69" t="str">
        <f t="shared" si="71"/>
        <v>Não válido</v>
      </c>
      <c r="J587" s="69" t="str">
        <f t="shared" si="71"/>
        <v>Não válido</v>
      </c>
      <c r="K587" s="69" t="str">
        <f t="shared" si="71"/>
        <v>Não válido</v>
      </c>
      <c r="L587" s="1"/>
      <c r="M587" s="1"/>
      <c r="N587" s="1"/>
    </row>
    <row r="588" ht="15.75" customHeight="1">
      <c r="A588" s="70" t="s">
        <v>25</v>
      </c>
      <c r="B588" s="68">
        <f>IFERROR(MIN(B587:K587),"-")</f>
        <v>0.010771849</v>
      </c>
      <c r="C588" s="71"/>
      <c r="D588" s="71"/>
      <c r="E588" s="71"/>
      <c r="F588" s="1"/>
      <c r="G588" s="1"/>
      <c r="H588" s="1"/>
      <c r="I588" s="1"/>
      <c r="J588" s="1"/>
      <c r="K588" s="1"/>
      <c r="L588" s="1"/>
      <c r="M588" s="1"/>
      <c r="N588" s="1"/>
    </row>
    <row r="589" ht="15.75" customHeight="1">
      <c r="A589" s="70" t="s">
        <v>26</v>
      </c>
      <c r="B589" s="68">
        <f>IFERROR(MEDIAN(B587:K587),"-")</f>
        <v>0.0139409245</v>
      </c>
      <c r="C589" s="71"/>
      <c r="D589" s="71"/>
      <c r="E589" s="71"/>
      <c r="F589" s="1"/>
      <c r="G589" s="1"/>
      <c r="H589" s="1"/>
      <c r="I589" s="1"/>
      <c r="J589" s="1"/>
      <c r="K589" s="1"/>
      <c r="L589" s="1"/>
      <c r="M589" s="1"/>
      <c r="N589" s="1"/>
    </row>
    <row r="590" ht="15.75" customHeight="1">
      <c r="A590" s="70" t="s">
        <v>27</v>
      </c>
      <c r="B590" s="68">
        <f>IFERROR(AVERAGE(B587:K587),"-")</f>
        <v>0.0139409245</v>
      </c>
      <c r="C590" s="71"/>
      <c r="D590" s="71"/>
      <c r="E590" s="71"/>
      <c r="F590" s="1"/>
      <c r="G590" s="1"/>
      <c r="H590" s="1"/>
      <c r="I590" s="1"/>
      <c r="J590" s="1"/>
      <c r="K590" s="1"/>
      <c r="L590" s="1"/>
      <c r="M590" s="1"/>
      <c r="N590" s="1"/>
    </row>
    <row r="591" ht="15.75" customHeight="1">
      <c r="A591" s="70" t="s">
        <v>28</v>
      </c>
      <c r="B591" s="68">
        <f>IFERROR(MAX(B587:K587),"-")</f>
        <v>0.01711</v>
      </c>
      <c r="C591" s="71"/>
      <c r="D591" s="71"/>
      <c r="E591" s="71"/>
      <c r="F591" s="1"/>
      <c r="G591" s="1"/>
      <c r="H591" s="1"/>
      <c r="I591" s="1"/>
      <c r="J591" s="1"/>
      <c r="K591" s="1"/>
      <c r="L591" s="1"/>
      <c r="M591" s="1"/>
      <c r="N591" s="1"/>
    </row>
    <row r="592" ht="15.75" customHeight="1">
      <c r="A592" s="127"/>
      <c r="B592" s="1"/>
      <c r="C592" s="1"/>
      <c r="D592" s="1"/>
      <c r="E592" s="1"/>
      <c r="F592" s="1"/>
      <c r="G592" s="1"/>
      <c r="H592" s="1"/>
      <c r="I592" s="1"/>
      <c r="J592" s="1"/>
      <c r="K592" s="1"/>
      <c r="L592" s="1"/>
      <c r="M592" s="1"/>
      <c r="N592" s="1"/>
    </row>
    <row r="593" ht="15.75" customHeight="1">
      <c r="A593" s="141" t="s">
        <v>1232</v>
      </c>
      <c r="B593" s="6" t="s">
        <v>2</v>
      </c>
      <c r="C593" s="6" t="s">
        <v>3</v>
      </c>
      <c r="D593" s="6" t="s">
        <v>4</v>
      </c>
      <c r="E593" s="6" t="s">
        <v>5</v>
      </c>
      <c r="F593" s="6" t="s">
        <v>6</v>
      </c>
      <c r="G593" s="6" t="s">
        <v>7</v>
      </c>
      <c r="H593" s="6" t="s">
        <v>8</v>
      </c>
      <c r="I593" s="6" t="s">
        <v>9</v>
      </c>
      <c r="J593" s="6" t="s">
        <v>10</v>
      </c>
      <c r="K593" s="6" t="s">
        <v>11</v>
      </c>
      <c r="L593" s="7" t="s">
        <v>12</v>
      </c>
      <c r="M593" s="7" t="s">
        <v>13</v>
      </c>
      <c r="N593" s="7" t="s">
        <v>14</v>
      </c>
    </row>
    <row r="594">
      <c r="A594" s="63" t="s">
        <v>15</v>
      </c>
      <c r="B594" s="9" t="s">
        <v>1117</v>
      </c>
      <c r="C594" s="10"/>
      <c r="D594" s="10"/>
      <c r="E594" s="10"/>
      <c r="F594" s="10"/>
      <c r="G594" s="136"/>
      <c r="H594" s="9"/>
      <c r="I594" s="9"/>
      <c r="J594" s="9"/>
      <c r="K594" s="9"/>
      <c r="L594" s="11"/>
      <c r="M594" s="11"/>
      <c r="N594" s="11"/>
    </row>
    <row r="595" ht="15.75" customHeight="1">
      <c r="A595" s="63" t="s">
        <v>21</v>
      </c>
      <c r="B595" s="8">
        <v>5.1076157</v>
      </c>
      <c r="C595" s="10"/>
      <c r="D595" s="10"/>
      <c r="E595" s="10"/>
      <c r="F595" s="10"/>
      <c r="G595" s="136"/>
      <c r="H595" s="9"/>
      <c r="I595" s="9"/>
      <c r="J595" s="9"/>
      <c r="K595" s="9"/>
      <c r="L595" s="11"/>
      <c r="M595" s="11"/>
      <c r="N595" s="11"/>
    </row>
    <row r="596" ht="15.75" customHeight="1">
      <c r="A596" s="63" t="s">
        <v>1120</v>
      </c>
      <c r="B596" s="142">
        <v>5.1076157</v>
      </c>
      <c r="C596" s="10"/>
      <c r="D596" s="10"/>
      <c r="E596" s="10"/>
      <c r="F596" s="10"/>
      <c r="G596" s="15"/>
      <c r="H596" s="15"/>
      <c r="I596" s="15"/>
      <c r="J596" s="15"/>
      <c r="K596" s="15"/>
      <c r="L596" s="11"/>
      <c r="M596" s="11"/>
      <c r="N596" s="11"/>
    </row>
    <row r="597" ht="15.75" customHeight="1">
      <c r="A597" s="63" t="s">
        <v>1121</v>
      </c>
      <c r="B597" s="8">
        <v>1000.0</v>
      </c>
      <c r="C597" s="9"/>
      <c r="D597" s="9"/>
      <c r="E597" s="9"/>
      <c r="F597" s="9"/>
      <c r="G597" s="9"/>
      <c r="H597" s="9"/>
      <c r="I597" s="9"/>
      <c r="J597" s="9"/>
      <c r="K597" s="9"/>
      <c r="L597" s="11"/>
      <c r="M597" s="11"/>
      <c r="N597" s="11"/>
    </row>
    <row r="598" ht="15.75" customHeight="1">
      <c r="A598" s="141" t="s">
        <v>1232</v>
      </c>
      <c r="B598" s="131">
        <f>B596/B597</f>
        <v>0.0051076157</v>
      </c>
      <c r="C598" s="9"/>
      <c r="D598" s="9"/>
      <c r="E598" s="9"/>
      <c r="F598" s="9"/>
      <c r="G598" s="133"/>
      <c r="H598" s="133"/>
      <c r="I598" s="133"/>
      <c r="J598" s="133"/>
      <c r="K598" s="133"/>
      <c r="L598" s="68">
        <f>IFERROR(MEDIAN($B598:$K598),"-")</f>
        <v>0.0051076157</v>
      </c>
      <c r="M598" s="68">
        <f>IFERROR(L598*(1-50%),"-")</f>
        <v>0.00255380785</v>
      </c>
      <c r="N598" s="68">
        <f>IFERROR(L598*(1+50%),"-")</f>
        <v>0.00766142355</v>
      </c>
    </row>
    <row r="599" ht="15.75" customHeight="1">
      <c r="A599" s="63" t="s">
        <v>24</v>
      </c>
      <c r="B599" s="69">
        <f t="shared" ref="B599:K599" si="72">IFERROR(IF(B598&gt;$N598,"Não válido",IF(B598&lt;$M598,"Não válido",B598)),"-")</f>
        <v>0.0051076157</v>
      </c>
      <c r="C599" s="69" t="str">
        <f t="shared" si="72"/>
        <v>Não válido</v>
      </c>
      <c r="D599" s="69" t="str">
        <f t="shared" si="72"/>
        <v>Não válido</v>
      </c>
      <c r="E599" s="69" t="str">
        <f t="shared" si="72"/>
        <v>Não válido</v>
      </c>
      <c r="F599" s="69" t="str">
        <f t="shared" si="72"/>
        <v>Não válido</v>
      </c>
      <c r="G599" s="69" t="str">
        <f t="shared" si="72"/>
        <v>Não válido</v>
      </c>
      <c r="H599" s="69" t="str">
        <f t="shared" si="72"/>
        <v>Não válido</v>
      </c>
      <c r="I599" s="69" t="str">
        <f t="shared" si="72"/>
        <v>Não válido</v>
      </c>
      <c r="J599" s="69" t="str">
        <f t="shared" si="72"/>
        <v>Não válido</v>
      </c>
      <c r="K599" s="69" t="str">
        <f t="shared" si="72"/>
        <v>Não válido</v>
      </c>
      <c r="L599" s="1"/>
      <c r="M599" s="1"/>
      <c r="N599" s="1"/>
    </row>
    <row r="600" ht="15.75" customHeight="1">
      <c r="A600" s="70" t="s">
        <v>25</v>
      </c>
      <c r="B600" s="68">
        <f>IFERROR(MIN(B599:K599),"-")</f>
        <v>0.0051076157</v>
      </c>
      <c r="C600" s="71"/>
      <c r="D600" s="71"/>
      <c r="E600" s="71"/>
      <c r="F600" s="1"/>
      <c r="G600" s="1"/>
      <c r="H600" s="1"/>
      <c r="I600" s="1"/>
      <c r="J600" s="1"/>
      <c r="K600" s="1"/>
      <c r="L600" s="1"/>
      <c r="M600" s="1"/>
      <c r="N600" s="1"/>
    </row>
    <row r="601" ht="15.75" customHeight="1">
      <c r="A601" s="70" t="s">
        <v>26</v>
      </c>
      <c r="B601" s="68">
        <f>IFERROR(MEDIAN(B599:K599),"-")</f>
        <v>0.0051076157</v>
      </c>
      <c r="C601" s="71"/>
      <c r="D601" s="71"/>
      <c r="E601" s="71"/>
      <c r="F601" s="1"/>
      <c r="G601" s="1"/>
      <c r="H601" s="1"/>
      <c r="I601" s="1"/>
      <c r="J601" s="1"/>
      <c r="K601" s="1"/>
      <c r="L601" s="1"/>
      <c r="M601" s="1"/>
      <c r="N601" s="1"/>
    </row>
    <row r="602" ht="15.75" customHeight="1">
      <c r="A602" s="70" t="s">
        <v>27</v>
      </c>
      <c r="B602" s="68">
        <f>IFERROR(AVERAGE(B599:K599),"-")</f>
        <v>0.0051076157</v>
      </c>
      <c r="C602" s="71"/>
      <c r="D602" s="71"/>
      <c r="E602" s="71"/>
      <c r="F602" s="1"/>
      <c r="G602" s="1"/>
      <c r="H602" s="1"/>
      <c r="I602" s="1"/>
      <c r="J602" s="1"/>
      <c r="K602" s="1"/>
      <c r="L602" s="1"/>
      <c r="M602" s="1"/>
      <c r="N602" s="1"/>
    </row>
    <row r="603" ht="15.75" customHeight="1">
      <c r="A603" s="70" t="s">
        <v>28</v>
      </c>
      <c r="B603" s="68">
        <f>IFERROR(MAX(B599:K599),"-")</f>
        <v>0.0051076157</v>
      </c>
      <c r="C603" s="71"/>
      <c r="D603" s="71"/>
      <c r="E603" s="71"/>
      <c r="F603" s="1"/>
      <c r="G603" s="1"/>
      <c r="H603" s="1"/>
      <c r="I603" s="1"/>
      <c r="J603" s="1"/>
      <c r="K603" s="1"/>
      <c r="L603" s="1"/>
      <c r="M603" s="1"/>
      <c r="N603" s="1"/>
    </row>
    <row r="604" ht="15.75" customHeight="1">
      <c r="A604" s="127"/>
      <c r="B604" s="1"/>
      <c r="C604" s="1"/>
      <c r="D604" s="1"/>
      <c r="E604" s="1"/>
      <c r="F604" s="1"/>
      <c r="G604" s="1"/>
      <c r="H604" s="1"/>
      <c r="I604" s="1"/>
      <c r="J604" s="1"/>
      <c r="K604" s="1"/>
      <c r="L604" s="1"/>
      <c r="M604" s="1"/>
      <c r="N604" s="1"/>
    </row>
    <row r="605" ht="15.75" customHeight="1">
      <c r="A605" s="141" t="s">
        <v>1233</v>
      </c>
      <c r="B605" s="6" t="s">
        <v>2</v>
      </c>
      <c r="C605" s="6" t="s">
        <v>3</v>
      </c>
      <c r="D605" s="6" t="s">
        <v>4</v>
      </c>
      <c r="E605" s="6" t="s">
        <v>5</v>
      </c>
      <c r="F605" s="6" t="s">
        <v>6</v>
      </c>
      <c r="G605" s="6" t="s">
        <v>7</v>
      </c>
      <c r="H605" s="6" t="s">
        <v>8</v>
      </c>
      <c r="I605" s="6" t="s">
        <v>9</v>
      </c>
      <c r="J605" s="6" t="s">
        <v>10</v>
      </c>
      <c r="K605" s="6" t="s">
        <v>11</v>
      </c>
      <c r="L605" s="7" t="s">
        <v>12</v>
      </c>
      <c r="M605" s="7" t="s">
        <v>13</v>
      </c>
      <c r="N605" s="7" t="s">
        <v>14</v>
      </c>
    </row>
    <row r="606">
      <c r="A606" s="63" t="s">
        <v>15</v>
      </c>
      <c r="B606" s="9" t="s">
        <v>1117</v>
      </c>
      <c r="C606" s="10"/>
      <c r="D606" s="10"/>
      <c r="E606" s="10"/>
      <c r="F606" s="10"/>
      <c r="G606" s="136"/>
      <c r="H606" s="9"/>
      <c r="I606" s="9"/>
      <c r="J606" s="9"/>
      <c r="K606" s="9"/>
      <c r="L606" s="11"/>
      <c r="M606" s="11"/>
      <c r="N606" s="11"/>
    </row>
    <row r="607" ht="15.75" customHeight="1">
      <c r="A607" s="63" t="s">
        <v>21</v>
      </c>
      <c r="B607" s="8" t="s">
        <v>1234</v>
      </c>
      <c r="C607" s="10"/>
      <c r="D607" s="10"/>
      <c r="E607" s="10"/>
      <c r="F607" s="10"/>
      <c r="G607" s="136"/>
      <c r="H607" s="9"/>
      <c r="I607" s="9"/>
      <c r="J607" s="9"/>
      <c r="K607" s="9"/>
      <c r="L607" s="11"/>
      <c r="M607" s="11"/>
      <c r="N607" s="11"/>
    </row>
    <row r="608" ht="15.75" customHeight="1">
      <c r="A608" s="63" t="s">
        <v>1120</v>
      </c>
      <c r="B608" s="14">
        <v>4.4017706</v>
      </c>
      <c r="C608" s="10"/>
      <c r="D608" s="10"/>
      <c r="E608" s="10"/>
      <c r="F608" s="10"/>
      <c r="G608" s="15"/>
      <c r="H608" s="15"/>
      <c r="I608" s="15"/>
      <c r="J608" s="15"/>
      <c r="K608" s="15"/>
      <c r="L608" s="11"/>
      <c r="M608" s="11"/>
      <c r="N608" s="11"/>
    </row>
    <row r="609" ht="15.75" customHeight="1">
      <c r="A609" s="63" t="s">
        <v>1121</v>
      </c>
      <c r="B609" s="8">
        <v>1000.0</v>
      </c>
      <c r="C609" s="9"/>
      <c r="D609" s="9"/>
      <c r="E609" s="9"/>
      <c r="F609" s="9"/>
      <c r="G609" s="9"/>
      <c r="H609" s="9"/>
      <c r="I609" s="9"/>
      <c r="J609" s="9"/>
      <c r="K609" s="9"/>
      <c r="L609" s="11"/>
      <c r="M609" s="11"/>
      <c r="N609" s="11"/>
    </row>
    <row r="610" ht="15.75" customHeight="1">
      <c r="A610" s="141" t="s">
        <v>1233</v>
      </c>
      <c r="B610" s="131">
        <f>B608/B609</f>
        <v>0.0044017706</v>
      </c>
      <c r="C610" s="9"/>
      <c r="D610" s="9"/>
      <c r="E610" s="9"/>
      <c r="F610" s="9"/>
      <c r="G610" s="133"/>
      <c r="H610" s="133"/>
      <c r="I610" s="133"/>
      <c r="J610" s="133"/>
      <c r="K610" s="133"/>
      <c r="L610" s="68">
        <f>IFERROR(MEDIAN($B610:$K610),"-")</f>
        <v>0.0044017706</v>
      </c>
      <c r="M610" s="68">
        <f>IFERROR(L610*(1-50%),"-")</f>
        <v>0.0022008853</v>
      </c>
      <c r="N610" s="68">
        <f>IFERROR(L610*(1+50%),"-")</f>
        <v>0.0066026559</v>
      </c>
    </row>
    <row r="611" ht="15.75" customHeight="1">
      <c r="A611" s="63" t="s">
        <v>24</v>
      </c>
      <c r="B611" s="69">
        <f t="shared" ref="B611:K611" si="73">IFERROR(IF(B610&gt;$N610,"Não válido",IF(B610&lt;$M610,"Não válido",B610)),"-")</f>
        <v>0.0044017706</v>
      </c>
      <c r="C611" s="69" t="str">
        <f t="shared" si="73"/>
        <v>Não válido</v>
      </c>
      <c r="D611" s="69" t="str">
        <f t="shared" si="73"/>
        <v>Não válido</v>
      </c>
      <c r="E611" s="69" t="str">
        <f t="shared" si="73"/>
        <v>Não válido</v>
      </c>
      <c r="F611" s="69" t="str">
        <f t="shared" si="73"/>
        <v>Não válido</v>
      </c>
      <c r="G611" s="69" t="str">
        <f t="shared" si="73"/>
        <v>Não válido</v>
      </c>
      <c r="H611" s="69" t="str">
        <f t="shared" si="73"/>
        <v>Não válido</v>
      </c>
      <c r="I611" s="69" t="str">
        <f t="shared" si="73"/>
        <v>Não válido</v>
      </c>
      <c r="J611" s="69" t="str">
        <f t="shared" si="73"/>
        <v>Não válido</v>
      </c>
      <c r="K611" s="69" t="str">
        <f t="shared" si="73"/>
        <v>Não válido</v>
      </c>
      <c r="L611" s="1"/>
      <c r="M611" s="1"/>
      <c r="N611" s="1"/>
    </row>
    <row r="612" ht="15.75" customHeight="1">
      <c r="A612" s="70" t="s">
        <v>25</v>
      </c>
      <c r="B612" s="68">
        <f>IFERROR(MIN(B611:K611),"-")</f>
        <v>0.0044017706</v>
      </c>
      <c r="C612" s="71"/>
      <c r="D612" s="71"/>
      <c r="E612" s="71"/>
      <c r="F612" s="1"/>
      <c r="G612" s="1"/>
      <c r="H612" s="1"/>
      <c r="I612" s="1"/>
      <c r="J612" s="1"/>
      <c r="K612" s="1"/>
      <c r="L612" s="1"/>
      <c r="M612" s="1"/>
      <c r="N612" s="1"/>
    </row>
    <row r="613" ht="15.75" customHeight="1">
      <c r="A613" s="70" t="s">
        <v>26</v>
      </c>
      <c r="B613" s="68">
        <f>IFERROR(MEDIAN(B611:K611),"-")</f>
        <v>0.0044017706</v>
      </c>
      <c r="C613" s="71"/>
      <c r="D613" s="71"/>
      <c r="E613" s="71"/>
      <c r="F613" s="1"/>
      <c r="G613" s="1"/>
      <c r="H613" s="1"/>
      <c r="I613" s="1"/>
      <c r="J613" s="1"/>
      <c r="K613" s="1"/>
      <c r="L613" s="1"/>
      <c r="M613" s="1"/>
      <c r="N613" s="1"/>
    </row>
    <row r="614" ht="15.75" customHeight="1">
      <c r="A614" s="70" t="s">
        <v>27</v>
      </c>
      <c r="B614" s="68">
        <f>IFERROR(AVERAGE(B611:K611),"-")</f>
        <v>0.0044017706</v>
      </c>
      <c r="C614" s="71"/>
      <c r="D614" s="71"/>
      <c r="E614" s="71"/>
      <c r="F614" s="1"/>
      <c r="G614" s="1"/>
      <c r="H614" s="1"/>
      <c r="I614" s="1"/>
      <c r="J614" s="1"/>
      <c r="K614" s="1"/>
      <c r="L614" s="1"/>
      <c r="M614" s="1"/>
      <c r="N614" s="1"/>
    </row>
    <row r="615" ht="15.75" customHeight="1">
      <c r="A615" s="70" t="s">
        <v>28</v>
      </c>
      <c r="B615" s="68">
        <f>IFERROR(MAX(B611:K611),"-")</f>
        <v>0.0044017706</v>
      </c>
      <c r="C615" s="71"/>
      <c r="D615" s="71"/>
      <c r="E615" s="71"/>
      <c r="F615" s="1"/>
      <c r="G615" s="1"/>
      <c r="H615" s="1"/>
      <c r="I615" s="1"/>
      <c r="J615" s="1"/>
      <c r="K615" s="1"/>
      <c r="L615" s="1"/>
      <c r="M615" s="1"/>
      <c r="N615" s="1"/>
    </row>
    <row r="616" ht="15.75" customHeight="1">
      <c r="A616" s="127"/>
      <c r="B616" s="1"/>
      <c r="C616" s="1"/>
      <c r="D616" s="1"/>
      <c r="E616" s="1"/>
      <c r="F616" s="1"/>
      <c r="G616" s="1"/>
      <c r="H616" s="1"/>
      <c r="I616" s="1"/>
      <c r="J616" s="1"/>
      <c r="K616" s="1"/>
      <c r="L616" s="1"/>
      <c r="M616" s="1"/>
      <c r="N616" s="1"/>
    </row>
    <row r="617">
      <c r="A617" s="77" t="s">
        <v>1235</v>
      </c>
      <c r="B617" s="1"/>
      <c r="C617" s="1"/>
      <c r="D617" s="1"/>
      <c r="E617" s="1"/>
      <c r="F617" s="1"/>
      <c r="G617" s="1"/>
      <c r="H617" s="1"/>
      <c r="I617" s="1"/>
      <c r="J617" s="1"/>
      <c r="K617" s="1"/>
      <c r="L617" s="1"/>
      <c r="M617" s="1"/>
      <c r="N617" s="1"/>
    </row>
    <row r="618" ht="15.75" customHeight="1">
      <c r="A618" s="127"/>
      <c r="B618" s="1"/>
      <c r="C618" s="1"/>
      <c r="D618" s="1"/>
      <c r="E618" s="1"/>
      <c r="F618" s="1"/>
      <c r="G618" s="1"/>
      <c r="H618" s="1"/>
      <c r="I618" s="1"/>
      <c r="J618" s="1"/>
      <c r="K618" s="1"/>
      <c r="L618" s="1"/>
      <c r="M618" s="1"/>
      <c r="N618" s="1"/>
    </row>
    <row r="619" ht="15.75" customHeight="1">
      <c r="A619" s="66" t="s">
        <v>1236</v>
      </c>
      <c r="B619" s="6" t="s">
        <v>2</v>
      </c>
      <c r="C619" s="6" t="s">
        <v>3</v>
      </c>
      <c r="D619" s="6" t="s">
        <v>4</v>
      </c>
      <c r="E619" s="6" t="s">
        <v>5</v>
      </c>
      <c r="F619" s="6" t="s">
        <v>6</v>
      </c>
      <c r="G619" s="6" t="s">
        <v>7</v>
      </c>
      <c r="H619" s="6" t="s">
        <v>8</v>
      </c>
      <c r="I619" s="6" t="s">
        <v>9</v>
      </c>
      <c r="J619" s="6" t="s">
        <v>10</v>
      </c>
      <c r="K619" s="6" t="s">
        <v>11</v>
      </c>
      <c r="L619" s="7" t="s">
        <v>12</v>
      </c>
      <c r="M619" s="7" t="s">
        <v>13</v>
      </c>
      <c r="N619" s="7" t="s">
        <v>14</v>
      </c>
    </row>
    <row r="620">
      <c r="A620" s="63" t="s">
        <v>15</v>
      </c>
      <c r="B620" s="9" t="s">
        <v>1117</v>
      </c>
      <c r="C620" s="10"/>
      <c r="D620" s="10"/>
      <c r="E620" s="10"/>
      <c r="F620" s="10"/>
      <c r="G620" s="136"/>
      <c r="H620" s="9"/>
      <c r="I620" s="9"/>
      <c r="J620" s="9"/>
      <c r="K620" s="9"/>
      <c r="L620" s="11"/>
      <c r="M620" s="11"/>
      <c r="N620" s="11"/>
    </row>
    <row r="621" ht="15.75" customHeight="1">
      <c r="A621" s="63" t="s">
        <v>21</v>
      </c>
      <c r="B621" s="9" t="s">
        <v>1237</v>
      </c>
      <c r="C621" s="10"/>
      <c r="D621" s="10"/>
      <c r="E621" s="10"/>
      <c r="F621" s="10"/>
      <c r="G621" s="136"/>
      <c r="H621" s="9"/>
      <c r="I621" s="9"/>
      <c r="J621" s="9"/>
      <c r="K621" s="9"/>
      <c r="L621" s="11"/>
      <c r="M621" s="11"/>
      <c r="N621" s="11"/>
    </row>
    <row r="622" ht="15.75" customHeight="1">
      <c r="A622" s="63" t="s">
        <v>1120</v>
      </c>
      <c r="B622" s="14">
        <v>34.944198</v>
      </c>
      <c r="C622" s="10"/>
      <c r="D622" s="10"/>
      <c r="E622" s="10"/>
      <c r="F622" s="10"/>
      <c r="G622" s="15"/>
      <c r="H622" s="15"/>
      <c r="I622" s="15"/>
      <c r="J622" s="15"/>
      <c r="K622" s="15"/>
      <c r="L622" s="11"/>
      <c r="M622" s="11"/>
      <c r="N622" s="11"/>
    </row>
    <row r="623" ht="15.75" customHeight="1">
      <c r="A623" s="63" t="s">
        <v>1121</v>
      </c>
      <c r="B623" s="8">
        <v>1000.0</v>
      </c>
      <c r="C623" s="9"/>
      <c r="D623" s="9"/>
      <c r="E623" s="9"/>
      <c r="F623" s="9"/>
      <c r="G623" s="9"/>
      <c r="H623" s="9"/>
      <c r="I623" s="9"/>
      <c r="J623" s="9"/>
      <c r="K623" s="9"/>
      <c r="L623" s="11"/>
      <c r="M623" s="11"/>
      <c r="N623" s="11"/>
    </row>
    <row r="624" ht="15.75" customHeight="1">
      <c r="A624" s="66" t="s">
        <v>1236</v>
      </c>
      <c r="B624" s="131">
        <f>B622/B623</f>
        <v>0.034944198</v>
      </c>
      <c r="C624" s="9"/>
      <c r="D624" s="9"/>
      <c r="E624" s="9"/>
      <c r="F624" s="9"/>
      <c r="G624" s="133"/>
      <c r="H624" s="133"/>
      <c r="I624" s="133"/>
      <c r="J624" s="133"/>
      <c r="K624" s="133"/>
      <c r="L624" s="68">
        <f>IFERROR(MEDIAN($B624:$K624),"-")</f>
        <v>0.034944198</v>
      </c>
      <c r="M624" s="68">
        <f>IFERROR(L624*(1-50%),"-")</f>
        <v>0.017472099</v>
      </c>
      <c r="N624" s="68">
        <f>IFERROR(L624*(1+50%),"-")</f>
        <v>0.052416297</v>
      </c>
    </row>
    <row r="625" ht="15.75" customHeight="1">
      <c r="A625" s="63" t="s">
        <v>24</v>
      </c>
      <c r="B625" s="69">
        <f t="shared" ref="B625:K625" si="74">IFERROR(IF(B624&gt;$N624,"Não válido",IF(B624&lt;$M624,"Não válido",B624)),"-")</f>
        <v>0.034944198</v>
      </c>
      <c r="C625" s="69" t="str">
        <f t="shared" si="74"/>
        <v>Não válido</v>
      </c>
      <c r="D625" s="69" t="str">
        <f t="shared" si="74"/>
        <v>Não válido</v>
      </c>
      <c r="E625" s="69" t="str">
        <f t="shared" si="74"/>
        <v>Não válido</v>
      </c>
      <c r="F625" s="69" t="str">
        <f t="shared" si="74"/>
        <v>Não válido</v>
      </c>
      <c r="G625" s="69" t="str">
        <f t="shared" si="74"/>
        <v>Não válido</v>
      </c>
      <c r="H625" s="69" t="str">
        <f t="shared" si="74"/>
        <v>Não válido</v>
      </c>
      <c r="I625" s="69" t="str">
        <f t="shared" si="74"/>
        <v>Não válido</v>
      </c>
      <c r="J625" s="69" t="str">
        <f t="shared" si="74"/>
        <v>Não válido</v>
      </c>
      <c r="K625" s="69" t="str">
        <f t="shared" si="74"/>
        <v>Não válido</v>
      </c>
      <c r="L625" s="1"/>
      <c r="M625" s="1"/>
      <c r="N625" s="1"/>
    </row>
    <row r="626" ht="15.75" customHeight="1">
      <c r="A626" s="70" t="s">
        <v>25</v>
      </c>
      <c r="B626" s="68">
        <f>IFERROR(MIN(B625:K625),"-")</f>
        <v>0.034944198</v>
      </c>
      <c r="C626" s="71"/>
      <c r="D626" s="71"/>
      <c r="E626" s="71"/>
      <c r="F626" s="1"/>
      <c r="G626" s="1"/>
      <c r="H626" s="1"/>
      <c r="I626" s="1"/>
      <c r="J626" s="1"/>
      <c r="K626" s="1"/>
      <c r="L626" s="1"/>
      <c r="M626" s="1"/>
      <c r="N626" s="1"/>
    </row>
    <row r="627" ht="15.75" customHeight="1">
      <c r="A627" s="70" t="s">
        <v>26</v>
      </c>
      <c r="B627" s="68">
        <f>IFERROR(MEDIAN(B625:K625),"-")</f>
        <v>0.034944198</v>
      </c>
      <c r="C627" s="71"/>
      <c r="D627" s="71"/>
      <c r="E627" s="71"/>
      <c r="F627" s="1"/>
      <c r="G627" s="1"/>
      <c r="H627" s="1"/>
      <c r="I627" s="1"/>
      <c r="J627" s="1"/>
      <c r="K627" s="1"/>
      <c r="L627" s="1"/>
      <c r="M627" s="1"/>
      <c r="N627" s="1"/>
    </row>
    <row r="628" ht="15.75" customHeight="1">
      <c r="A628" s="70" t="s">
        <v>27</v>
      </c>
      <c r="B628" s="68">
        <f>IFERROR(AVERAGE(B625:K625),"-")</f>
        <v>0.034944198</v>
      </c>
      <c r="C628" s="71"/>
      <c r="D628" s="71"/>
      <c r="E628" s="71"/>
      <c r="F628" s="1"/>
      <c r="G628" s="1"/>
      <c r="H628" s="1"/>
      <c r="I628" s="1"/>
      <c r="J628" s="1"/>
      <c r="K628" s="1"/>
      <c r="L628" s="1"/>
      <c r="M628" s="1"/>
      <c r="N628" s="1"/>
    </row>
    <row r="629" ht="15.75" customHeight="1">
      <c r="A629" s="70" t="s">
        <v>28</v>
      </c>
      <c r="B629" s="68">
        <f>IFERROR(MAX(B625:K625),"-")</f>
        <v>0.034944198</v>
      </c>
      <c r="C629" s="71"/>
      <c r="D629" s="71"/>
      <c r="E629" s="71"/>
      <c r="F629" s="1"/>
      <c r="G629" s="1"/>
      <c r="H629" s="1"/>
      <c r="I629" s="1"/>
      <c r="J629" s="1"/>
      <c r="K629" s="1"/>
      <c r="L629" s="1"/>
      <c r="M629" s="1"/>
      <c r="N629" s="1"/>
    </row>
    <row r="630" ht="15.75" customHeight="1">
      <c r="A630" s="127"/>
      <c r="B630" s="1"/>
      <c r="C630" s="1"/>
      <c r="D630" s="1"/>
      <c r="E630" s="1"/>
      <c r="F630" s="1"/>
      <c r="G630" s="1"/>
      <c r="H630" s="1"/>
      <c r="I630" s="1"/>
      <c r="J630" s="1"/>
      <c r="K630" s="1"/>
      <c r="L630" s="1"/>
      <c r="M630" s="1"/>
      <c r="N630" s="1"/>
    </row>
    <row r="631" ht="15.75" customHeight="1">
      <c r="A631" s="66" t="s">
        <v>1238</v>
      </c>
      <c r="B631" s="6" t="s">
        <v>2</v>
      </c>
      <c r="C631" s="6" t="s">
        <v>3</v>
      </c>
      <c r="D631" s="6" t="s">
        <v>4</v>
      </c>
      <c r="E631" s="6" t="s">
        <v>5</v>
      </c>
      <c r="F631" s="6" t="s">
        <v>6</v>
      </c>
      <c r="G631" s="6" t="s">
        <v>7</v>
      </c>
      <c r="H631" s="6" t="s">
        <v>8</v>
      </c>
      <c r="I631" s="6" t="s">
        <v>9</v>
      </c>
      <c r="J631" s="6" t="s">
        <v>10</v>
      </c>
      <c r="K631" s="6" t="s">
        <v>11</v>
      </c>
      <c r="L631" s="7" t="s">
        <v>12</v>
      </c>
      <c r="M631" s="7" t="s">
        <v>13</v>
      </c>
      <c r="N631" s="7" t="s">
        <v>14</v>
      </c>
    </row>
    <row r="632">
      <c r="A632" s="63" t="s">
        <v>15</v>
      </c>
      <c r="B632" s="9" t="s">
        <v>1117</v>
      </c>
      <c r="C632" s="10"/>
      <c r="D632" s="10"/>
      <c r="E632" s="10"/>
      <c r="F632" s="10"/>
      <c r="G632" s="136"/>
      <c r="H632" s="9"/>
      <c r="I632" s="9"/>
      <c r="J632" s="9"/>
      <c r="K632" s="9"/>
      <c r="L632" s="11"/>
      <c r="M632" s="11"/>
      <c r="N632" s="11"/>
    </row>
    <row r="633" ht="15.75" customHeight="1">
      <c r="A633" s="63" t="s">
        <v>21</v>
      </c>
      <c r="B633" s="9" t="s">
        <v>1239</v>
      </c>
      <c r="C633" s="10"/>
      <c r="D633" s="10"/>
      <c r="E633" s="10"/>
      <c r="F633" s="10"/>
      <c r="G633" s="136"/>
      <c r="H633" s="9"/>
      <c r="I633" s="9"/>
      <c r="J633" s="9"/>
      <c r="K633" s="9"/>
      <c r="L633" s="11"/>
      <c r="M633" s="11"/>
      <c r="N633" s="11"/>
    </row>
    <row r="634" ht="15.75" customHeight="1">
      <c r="A634" s="63" t="s">
        <v>1120</v>
      </c>
      <c r="B634" s="14">
        <v>35.907508</v>
      </c>
      <c r="C634" s="10"/>
      <c r="D634" s="10"/>
      <c r="E634" s="10"/>
      <c r="F634" s="10"/>
      <c r="G634" s="15"/>
      <c r="H634" s="15"/>
      <c r="I634" s="15"/>
      <c r="J634" s="15"/>
      <c r="K634" s="15"/>
      <c r="L634" s="11"/>
      <c r="M634" s="11"/>
      <c r="N634" s="11"/>
    </row>
    <row r="635" ht="15.75" customHeight="1">
      <c r="A635" s="63" t="s">
        <v>1121</v>
      </c>
      <c r="B635" s="8">
        <v>1000.0</v>
      </c>
      <c r="C635" s="9"/>
      <c r="D635" s="9"/>
      <c r="E635" s="9"/>
      <c r="F635" s="9"/>
      <c r="G635" s="9"/>
      <c r="H635" s="9"/>
      <c r="I635" s="9"/>
      <c r="J635" s="9"/>
      <c r="K635" s="9"/>
      <c r="L635" s="11"/>
      <c r="M635" s="11"/>
      <c r="N635" s="11"/>
    </row>
    <row r="636" ht="15.75" customHeight="1">
      <c r="A636" s="66" t="s">
        <v>1238</v>
      </c>
      <c r="B636" s="131">
        <f>B634/B635</f>
        <v>0.035907508</v>
      </c>
      <c r="C636" s="9"/>
      <c r="D636" s="9"/>
      <c r="E636" s="9"/>
      <c r="F636" s="9"/>
      <c r="G636" s="133"/>
      <c r="H636" s="133"/>
      <c r="I636" s="133"/>
      <c r="J636" s="133"/>
      <c r="K636" s="133"/>
      <c r="L636" s="68">
        <f>IFERROR(MEDIAN($B636:$K636),"-")</f>
        <v>0.035907508</v>
      </c>
      <c r="M636" s="68">
        <f>IFERROR(L636*(1-50%),"-")</f>
        <v>0.017953754</v>
      </c>
      <c r="N636" s="68">
        <f>IFERROR(L636*(1+50%),"-")</f>
        <v>0.053861262</v>
      </c>
    </row>
    <row r="637" ht="15.75" customHeight="1">
      <c r="A637" s="63" t="s">
        <v>24</v>
      </c>
      <c r="B637" s="69">
        <f t="shared" ref="B637:K637" si="75">IFERROR(IF(B636&gt;$N636,"Não válido",IF(B636&lt;$M636,"Não válido",B636)),"-")</f>
        <v>0.035907508</v>
      </c>
      <c r="C637" s="69" t="str">
        <f t="shared" si="75"/>
        <v>Não válido</v>
      </c>
      <c r="D637" s="69" t="str">
        <f t="shared" si="75"/>
        <v>Não válido</v>
      </c>
      <c r="E637" s="69" t="str">
        <f t="shared" si="75"/>
        <v>Não válido</v>
      </c>
      <c r="F637" s="69" t="str">
        <f t="shared" si="75"/>
        <v>Não válido</v>
      </c>
      <c r="G637" s="69" t="str">
        <f t="shared" si="75"/>
        <v>Não válido</v>
      </c>
      <c r="H637" s="69" t="str">
        <f t="shared" si="75"/>
        <v>Não válido</v>
      </c>
      <c r="I637" s="69" t="str">
        <f t="shared" si="75"/>
        <v>Não válido</v>
      </c>
      <c r="J637" s="69" t="str">
        <f t="shared" si="75"/>
        <v>Não válido</v>
      </c>
      <c r="K637" s="69" t="str">
        <f t="shared" si="75"/>
        <v>Não válido</v>
      </c>
      <c r="L637" s="1"/>
      <c r="M637" s="1"/>
      <c r="N637" s="1"/>
    </row>
    <row r="638" ht="15.75" customHeight="1">
      <c r="A638" s="70" t="s">
        <v>25</v>
      </c>
      <c r="B638" s="68">
        <f>IFERROR(MIN(B637:K637),"-")</f>
        <v>0.035907508</v>
      </c>
      <c r="C638" s="71"/>
      <c r="D638" s="71"/>
      <c r="E638" s="71"/>
      <c r="F638" s="1"/>
      <c r="G638" s="1"/>
      <c r="H638" s="1"/>
      <c r="I638" s="1"/>
      <c r="J638" s="1"/>
      <c r="K638" s="1"/>
      <c r="L638" s="1"/>
      <c r="M638" s="1"/>
      <c r="N638" s="1"/>
    </row>
    <row r="639" ht="15.75" customHeight="1">
      <c r="A639" s="70" t="s">
        <v>26</v>
      </c>
      <c r="B639" s="68">
        <f>IFERROR(MEDIAN(B637:K637),"-")</f>
        <v>0.035907508</v>
      </c>
      <c r="C639" s="71"/>
      <c r="D639" s="71"/>
      <c r="E639" s="71"/>
      <c r="F639" s="1"/>
      <c r="G639" s="1"/>
      <c r="H639" s="1"/>
      <c r="I639" s="1"/>
      <c r="J639" s="1"/>
      <c r="K639" s="1"/>
      <c r="L639" s="1"/>
      <c r="M639" s="1"/>
      <c r="N639" s="1"/>
    </row>
    <row r="640" ht="15.75" customHeight="1">
      <c r="A640" s="70" t="s">
        <v>27</v>
      </c>
      <c r="B640" s="68">
        <f>IFERROR(AVERAGE(B637:K637),"-")</f>
        <v>0.035907508</v>
      </c>
      <c r="C640" s="71"/>
      <c r="D640" s="71"/>
      <c r="E640" s="71"/>
      <c r="F640" s="1"/>
      <c r="G640" s="1"/>
      <c r="H640" s="1"/>
      <c r="I640" s="1"/>
      <c r="J640" s="1"/>
      <c r="K640" s="1"/>
      <c r="L640" s="1"/>
      <c r="M640" s="1"/>
      <c r="N640" s="1"/>
    </row>
    <row r="641" ht="15.75" customHeight="1">
      <c r="A641" s="70" t="s">
        <v>28</v>
      </c>
      <c r="B641" s="68">
        <f>IFERROR(MAX(B637:K637),"-")</f>
        <v>0.035907508</v>
      </c>
      <c r="C641" s="71"/>
      <c r="D641" s="71"/>
      <c r="E641" s="71"/>
      <c r="F641" s="1"/>
      <c r="G641" s="1"/>
      <c r="H641" s="1"/>
      <c r="I641" s="1"/>
      <c r="J641" s="1"/>
      <c r="K641" s="1"/>
      <c r="L641" s="1"/>
      <c r="M641" s="1"/>
      <c r="N641" s="1"/>
    </row>
    <row r="642" ht="15.75" customHeight="1">
      <c r="A642" s="127"/>
      <c r="B642" s="1"/>
      <c r="C642" s="1"/>
      <c r="D642" s="1"/>
      <c r="E642" s="1"/>
      <c r="F642" s="1"/>
      <c r="G642" s="1"/>
      <c r="H642" s="1"/>
      <c r="I642" s="1"/>
      <c r="J642" s="1"/>
      <c r="K642" s="1"/>
      <c r="L642" s="1"/>
      <c r="M642" s="1"/>
      <c r="N642" s="1"/>
    </row>
    <row r="643" ht="15.75" customHeight="1">
      <c r="A643" s="66" t="s">
        <v>1240</v>
      </c>
      <c r="B643" s="6" t="s">
        <v>2</v>
      </c>
      <c r="C643" s="6" t="s">
        <v>3</v>
      </c>
      <c r="D643" s="6" t="s">
        <v>4</v>
      </c>
      <c r="E643" s="6" t="s">
        <v>5</v>
      </c>
      <c r="F643" s="6" t="s">
        <v>6</v>
      </c>
      <c r="G643" s="6" t="s">
        <v>7</v>
      </c>
      <c r="H643" s="6" t="s">
        <v>8</v>
      </c>
      <c r="I643" s="6" t="s">
        <v>9</v>
      </c>
      <c r="J643" s="6" t="s">
        <v>10</v>
      </c>
      <c r="K643" s="6" t="s">
        <v>11</v>
      </c>
      <c r="L643" s="7" t="s">
        <v>12</v>
      </c>
      <c r="M643" s="7" t="s">
        <v>13</v>
      </c>
      <c r="N643" s="7" t="s">
        <v>14</v>
      </c>
    </row>
    <row r="644">
      <c r="A644" s="63" t="s">
        <v>15</v>
      </c>
      <c r="B644" s="9" t="s">
        <v>1117</v>
      </c>
      <c r="C644" s="9"/>
      <c r="D644" s="10"/>
      <c r="E644" s="10"/>
      <c r="F644" s="10"/>
      <c r="G644" s="136"/>
      <c r="H644" s="9"/>
      <c r="I644" s="9"/>
      <c r="J644" s="9"/>
      <c r="K644" s="9"/>
      <c r="L644" s="11"/>
      <c r="M644" s="11"/>
      <c r="N644" s="11"/>
    </row>
    <row r="645" ht="15.75" customHeight="1">
      <c r="A645" s="63" t="s">
        <v>21</v>
      </c>
      <c r="B645" s="9" t="s">
        <v>1241</v>
      </c>
      <c r="C645" s="9"/>
      <c r="D645" s="10"/>
      <c r="E645" s="10"/>
      <c r="F645" s="10"/>
      <c r="G645" s="136"/>
      <c r="H645" s="9"/>
      <c r="I645" s="9"/>
      <c r="J645" s="9"/>
      <c r="K645" s="9"/>
      <c r="L645" s="11"/>
      <c r="M645" s="11"/>
      <c r="N645" s="11"/>
    </row>
    <row r="646" ht="15.75" customHeight="1">
      <c r="A646" s="63" t="s">
        <v>1120</v>
      </c>
      <c r="B646" s="14">
        <v>32.176158</v>
      </c>
      <c r="C646" s="15"/>
      <c r="D646" s="10"/>
      <c r="E646" s="10"/>
      <c r="F646" s="10"/>
      <c r="G646" s="15"/>
      <c r="H646" s="15"/>
      <c r="I646" s="15"/>
      <c r="J646" s="15"/>
      <c r="K646" s="15"/>
      <c r="L646" s="11"/>
      <c r="M646" s="11"/>
      <c r="N646" s="11"/>
    </row>
    <row r="647" ht="15.75" customHeight="1">
      <c r="A647" s="63" t="s">
        <v>1121</v>
      </c>
      <c r="B647" s="8">
        <v>20000.0</v>
      </c>
      <c r="C647" s="9"/>
      <c r="D647" s="9"/>
      <c r="E647" s="9"/>
      <c r="F647" s="9"/>
      <c r="G647" s="9"/>
      <c r="H647" s="9"/>
      <c r="I647" s="9"/>
      <c r="J647" s="9"/>
      <c r="K647" s="9"/>
      <c r="L647" s="11"/>
      <c r="M647" s="11"/>
      <c r="N647" s="11"/>
    </row>
    <row r="648" ht="15.75" customHeight="1">
      <c r="A648" s="66" t="s">
        <v>1240</v>
      </c>
      <c r="B648" s="131">
        <f>B646/B647</f>
        <v>0.0016088079</v>
      </c>
      <c r="C648" s="133"/>
      <c r="D648" s="133"/>
      <c r="E648" s="133"/>
      <c r="F648" s="133"/>
      <c r="G648" s="133"/>
      <c r="H648" s="133"/>
      <c r="I648" s="133"/>
      <c r="J648" s="133"/>
      <c r="K648" s="133"/>
      <c r="L648" s="68">
        <f>IFERROR(MEDIAN($B648:$K648),"-")</f>
        <v>0.0016088079</v>
      </c>
      <c r="M648" s="68">
        <f>IFERROR(L648*(1-50%),"-")</f>
        <v>0.00080440395</v>
      </c>
      <c r="N648" s="68">
        <f>IFERROR(L648*(1+50%),"-")</f>
        <v>0.00241321185</v>
      </c>
    </row>
    <row r="649" ht="15.75" customHeight="1">
      <c r="A649" s="63" t="s">
        <v>24</v>
      </c>
      <c r="B649" s="69">
        <f t="shared" ref="B649:K649" si="76">IFERROR(IF(B648&gt;$N648,"Não válido",IF(B648&lt;$M648,"Não válido",B648)),"-")</f>
        <v>0.0016088079</v>
      </c>
      <c r="C649" s="69" t="str">
        <f t="shared" si="76"/>
        <v>Não válido</v>
      </c>
      <c r="D649" s="69" t="str">
        <f t="shared" si="76"/>
        <v>Não válido</v>
      </c>
      <c r="E649" s="69" t="str">
        <f t="shared" si="76"/>
        <v>Não válido</v>
      </c>
      <c r="F649" s="69" t="str">
        <f t="shared" si="76"/>
        <v>Não válido</v>
      </c>
      <c r="G649" s="69" t="str">
        <f t="shared" si="76"/>
        <v>Não válido</v>
      </c>
      <c r="H649" s="69" t="str">
        <f t="shared" si="76"/>
        <v>Não válido</v>
      </c>
      <c r="I649" s="69" t="str">
        <f t="shared" si="76"/>
        <v>Não válido</v>
      </c>
      <c r="J649" s="69" t="str">
        <f t="shared" si="76"/>
        <v>Não válido</v>
      </c>
      <c r="K649" s="69" t="str">
        <f t="shared" si="76"/>
        <v>Não válido</v>
      </c>
      <c r="L649" s="1"/>
      <c r="M649" s="1"/>
      <c r="N649" s="1"/>
    </row>
    <row r="650" ht="15.75" customHeight="1">
      <c r="A650" s="70" t="s">
        <v>25</v>
      </c>
      <c r="B650" s="68">
        <f>IFERROR(MIN(B649:K649),"-")</f>
        <v>0.0016088079</v>
      </c>
      <c r="C650" s="71"/>
      <c r="D650" s="71"/>
      <c r="E650" s="71"/>
      <c r="F650" s="1"/>
      <c r="G650" s="1"/>
      <c r="H650" s="1"/>
      <c r="I650" s="1"/>
      <c r="J650" s="1"/>
      <c r="K650" s="1"/>
      <c r="L650" s="1"/>
      <c r="M650" s="1"/>
      <c r="N650" s="1"/>
    </row>
    <row r="651" ht="15.75" customHeight="1">
      <c r="A651" s="70" t="s">
        <v>26</v>
      </c>
      <c r="B651" s="68">
        <f>IFERROR(MEDIAN(B649:K649),"-")</f>
        <v>0.0016088079</v>
      </c>
      <c r="C651" s="71"/>
      <c r="D651" s="71"/>
      <c r="E651" s="71"/>
      <c r="F651" s="1"/>
      <c r="G651" s="1"/>
      <c r="H651" s="1"/>
      <c r="I651" s="1"/>
      <c r="J651" s="1"/>
      <c r="K651" s="1"/>
      <c r="L651" s="1"/>
      <c r="M651" s="1"/>
      <c r="N651" s="1"/>
    </row>
    <row r="652" ht="15.75" customHeight="1">
      <c r="A652" s="70" t="s">
        <v>27</v>
      </c>
      <c r="B652" s="68">
        <f>IFERROR(AVERAGE(B649:K649),"-")</f>
        <v>0.0016088079</v>
      </c>
      <c r="C652" s="71"/>
      <c r="D652" s="71"/>
      <c r="E652" s="71"/>
      <c r="F652" s="1"/>
      <c r="G652" s="1"/>
      <c r="H652" s="1"/>
      <c r="I652" s="1"/>
      <c r="J652" s="1"/>
      <c r="K652" s="1"/>
      <c r="L652" s="1"/>
      <c r="M652" s="1"/>
      <c r="N652" s="1"/>
    </row>
    <row r="653" ht="15.75" customHeight="1">
      <c r="A653" s="70" t="s">
        <v>28</v>
      </c>
      <c r="B653" s="68">
        <f>IFERROR(MAX(B649:K649),"-")</f>
        <v>0.0016088079</v>
      </c>
      <c r="C653" s="71"/>
      <c r="D653" s="71"/>
      <c r="E653" s="71"/>
      <c r="F653" s="1"/>
      <c r="G653" s="1"/>
      <c r="H653" s="1"/>
      <c r="I653" s="1"/>
      <c r="J653" s="1"/>
      <c r="K653" s="1"/>
      <c r="L653" s="1"/>
      <c r="M653" s="1"/>
      <c r="N653" s="1"/>
    </row>
    <row r="654" ht="15.75" customHeight="1">
      <c r="A654" s="127"/>
      <c r="B654" s="1"/>
      <c r="C654" s="1"/>
      <c r="D654" s="1"/>
      <c r="E654" s="1"/>
      <c r="F654" s="1"/>
      <c r="G654" s="1"/>
      <c r="H654" s="1"/>
      <c r="I654" s="1"/>
      <c r="J654" s="1"/>
      <c r="K654" s="1"/>
      <c r="L654" s="1"/>
      <c r="M654" s="1"/>
      <c r="N654" s="1"/>
    </row>
    <row r="655" ht="15.75" customHeight="1">
      <c r="A655" s="66" t="s">
        <v>1242</v>
      </c>
      <c r="B655" s="6" t="s">
        <v>2</v>
      </c>
      <c r="C655" s="6" t="s">
        <v>3</v>
      </c>
      <c r="D655" s="6" t="s">
        <v>4</v>
      </c>
      <c r="E655" s="6" t="s">
        <v>5</v>
      </c>
      <c r="F655" s="6" t="s">
        <v>6</v>
      </c>
      <c r="G655" s="6" t="s">
        <v>7</v>
      </c>
      <c r="H655" s="6" t="s">
        <v>8</v>
      </c>
      <c r="I655" s="6" t="s">
        <v>9</v>
      </c>
      <c r="J655" s="6" t="s">
        <v>10</v>
      </c>
      <c r="K655" s="6" t="s">
        <v>11</v>
      </c>
      <c r="L655" s="7" t="s">
        <v>12</v>
      </c>
      <c r="M655" s="7" t="s">
        <v>13</v>
      </c>
      <c r="N655" s="7" t="s">
        <v>14</v>
      </c>
    </row>
    <row r="656" ht="15.75" customHeight="1">
      <c r="A656" s="63" t="s">
        <v>15</v>
      </c>
      <c r="B656" s="9" t="s">
        <v>1117</v>
      </c>
      <c r="C656" s="10"/>
      <c r="D656" s="10"/>
      <c r="E656" s="10"/>
      <c r="F656" s="10"/>
      <c r="G656" s="136"/>
      <c r="H656" s="9"/>
      <c r="I656" s="9"/>
      <c r="J656" s="9"/>
      <c r="K656" s="9"/>
      <c r="L656" s="11"/>
      <c r="M656" s="11"/>
      <c r="N656" s="11"/>
    </row>
    <row r="657" ht="15.75" customHeight="1">
      <c r="A657" s="63" t="s">
        <v>21</v>
      </c>
      <c r="B657" s="9" t="s">
        <v>1243</v>
      </c>
      <c r="C657" s="10"/>
      <c r="D657" s="10"/>
      <c r="E657" s="10"/>
      <c r="F657" s="10"/>
      <c r="G657" s="136"/>
      <c r="H657" s="9"/>
      <c r="I657" s="9"/>
      <c r="J657" s="9"/>
      <c r="K657" s="9"/>
      <c r="L657" s="11"/>
      <c r="M657" s="11"/>
      <c r="N657" s="11"/>
    </row>
    <row r="658" ht="15.75" customHeight="1">
      <c r="A658" s="63" t="s">
        <v>1120</v>
      </c>
      <c r="B658" s="14">
        <v>8.6263289</v>
      </c>
      <c r="C658" s="10"/>
      <c r="D658" s="10"/>
      <c r="E658" s="10"/>
      <c r="F658" s="10"/>
      <c r="G658" s="15"/>
      <c r="H658" s="15"/>
      <c r="I658" s="15"/>
      <c r="J658" s="15"/>
      <c r="K658" s="15"/>
      <c r="L658" s="11"/>
      <c r="M658" s="11"/>
      <c r="N658" s="11"/>
    </row>
    <row r="659" ht="15.75" customHeight="1">
      <c r="A659" s="63" t="s">
        <v>1121</v>
      </c>
      <c r="B659" s="8">
        <v>1000.0</v>
      </c>
      <c r="C659" s="9"/>
      <c r="D659" s="9"/>
      <c r="E659" s="9"/>
      <c r="F659" s="9"/>
      <c r="G659" s="9"/>
      <c r="H659" s="9"/>
      <c r="I659" s="9"/>
      <c r="J659" s="9"/>
      <c r="K659" s="9"/>
      <c r="L659" s="11"/>
      <c r="M659" s="11"/>
      <c r="N659" s="11"/>
    </row>
    <row r="660" ht="15.75" customHeight="1">
      <c r="A660" s="66" t="s">
        <v>1242</v>
      </c>
      <c r="B660" s="131">
        <f>B658/B659</f>
        <v>0.0086263289</v>
      </c>
      <c r="C660" s="9"/>
      <c r="D660" s="9"/>
      <c r="E660" s="9"/>
      <c r="F660" s="9"/>
      <c r="G660" s="133"/>
      <c r="H660" s="133"/>
      <c r="I660" s="133"/>
      <c r="J660" s="133"/>
      <c r="K660" s="133"/>
      <c r="L660" s="68">
        <f>IFERROR(MEDIAN($B660:$K660),"-")</f>
        <v>0.0086263289</v>
      </c>
      <c r="M660" s="68">
        <f>IFERROR(L660*(1-50%),"-")</f>
        <v>0.00431316445</v>
      </c>
      <c r="N660" s="68">
        <f>IFERROR(L660*(1+50%),"-")</f>
        <v>0.01293949335</v>
      </c>
    </row>
    <row r="661" ht="15.75" customHeight="1">
      <c r="A661" s="63" t="s">
        <v>24</v>
      </c>
      <c r="B661" s="69">
        <f t="shared" ref="B661:K661" si="77">IFERROR(IF(B660&gt;$N660,"Não válido",IF(B660&lt;$M660,"Não válido",B660)),"-")</f>
        <v>0.0086263289</v>
      </c>
      <c r="C661" s="69" t="str">
        <f t="shared" si="77"/>
        <v>Não válido</v>
      </c>
      <c r="D661" s="69" t="str">
        <f t="shared" si="77"/>
        <v>Não válido</v>
      </c>
      <c r="E661" s="69" t="str">
        <f t="shared" si="77"/>
        <v>Não válido</v>
      </c>
      <c r="F661" s="69" t="str">
        <f t="shared" si="77"/>
        <v>Não válido</v>
      </c>
      <c r="G661" s="69" t="str">
        <f t="shared" si="77"/>
        <v>Não válido</v>
      </c>
      <c r="H661" s="69" t="str">
        <f t="shared" si="77"/>
        <v>Não válido</v>
      </c>
      <c r="I661" s="69" t="str">
        <f t="shared" si="77"/>
        <v>Não válido</v>
      </c>
      <c r="J661" s="69" t="str">
        <f t="shared" si="77"/>
        <v>Não válido</v>
      </c>
      <c r="K661" s="69" t="str">
        <f t="shared" si="77"/>
        <v>Não válido</v>
      </c>
      <c r="L661" s="1"/>
      <c r="M661" s="1"/>
      <c r="N661" s="1"/>
    </row>
    <row r="662" ht="15.75" customHeight="1">
      <c r="A662" s="70" t="s">
        <v>25</v>
      </c>
      <c r="B662" s="68">
        <f>IFERROR(MIN(B661:K661),"-")</f>
        <v>0.0086263289</v>
      </c>
      <c r="C662" s="71"/>
      <c r="D662" s="71"/>
      <c r="E662" s="71"/>
      <c r="F662" s="1"/>
      <c r="G662" s="1"/>
      <c r="H662" s="1"/>
      <c r="I662" s="1"/>
      <c r="J662" s="1"/>
      <c r="K662" s="1"/>
      <c r="L662" s="1"/>
      <c r="M662" s="1"/>
      <c r="N662" s="1"/>
    </row>
    <row r="663" ht="15.75" customHeight="1">
      <c r="A663" s="70" t="s">
        <v>26</v>
      </c>
      <c r="B663" s="68">
        <f>IFERROR(MEDIAN(B661:K661),"-")</f>
        <v>0.0086263289</v>
      </c>
      <c r="C663" s="71"/>
      <c r="D663" s="71"/>
      <c r="E663" s="71"/>
      <c r="F663" s="1"/>
      <c r="G663" s="1"/>
      <c r="H663" s="1"/>
      <c r="I663" s="1"/>
      <c r="J663" s="1"/>
      <c r="K663" s="1"/>
      <c r="L663" s="1"/>
      <c r="M663" s="1"/>
      <c r="N663" s="1"/>
    </row>
    <row r="664" ht="15.75" customHeight="1">
      <c r="A664" s="70" t="s">
        <v>27</v>
      </c>
      <c r="B664" s="68">
        <f>IFERROR(AVERAGE(B661:K661),"-")</f>
        <v>0.0086263289</v>
      </c>
      <c r="C664" s="71"/>
      <c r="D664" s="71"/>
      <c r="E664" s="71"/>
      <c r="F664" s="1"/>
      <c r="G664" s="1"/>
      <c r="H664" s="1"/>
      <c r="I664" s="1"/>
      <c r="J664" s="1"/>
      <c r="K664" s="1"/>
      <c r="L664" s="1"/>
      <c r="M664" s="1"/>
      <c r="N664" s="1"/>
    </row>
    <row r="665" ht="15.75" customHeight="1">
      <c r="A665" s="70" t="s">
        <v>28</v>
      </c>
      <c r="B665" s="68">
        <f>IFERROR(MAX(B661:K661),"-")</f>
        <v>0.0086263289</v>
      </c>
      <c r="C665" s="71"/>
      <c r="D665" s="71"/>
      <c r="E665" s="71"/>
      <c r="F665" s="1"/>
      <c r="G665" s="1"/>
      <c r="H665" s="1"/>
      <c r="I665" s="1"/>
      <c r="J665" s="1"/>
      <c r="K665" s="1"/>
      <c r="L665" s="1"/>
      <c r="M665" s="1"/>
      <c r="N665" s="1"/>
    </row>
    <row r="666" ht="15.75" customHeight="1">
      <c r="A666" s="127"/>
      <c r="B666" s="1"/>
      <c r="C666" s="1"/>
      <c r="D666" s="1"/>
      <c r="E666" s="1"/>
      <c r="F666" s="1"/>
      <c r="G666" s="1"/>
      <c r="H666" s="1"/>
      <c r="I666" s="1"/>
      <c r="J666" s="1"/>
      <c r="K666" s="1"/>
      <c r="L666" s="1"/>
      <c r="M666" s="1"/>
      <c r="N666" s="1"/>
    </row>
    <row r="667" ht="15.75" customHeight="1">
      <c r="A667" s="66" t="s">
        <v>1244</v>
      </c>
      <c r="B667" s="6" t="s">
        <v>2</v>
      </c>
      <c r="C667" s="6" t="s">
        <v>3</v>
      </c>
      <c r="D667" s="6" t="s">
        <v>4</v>
      </c>
      <c r="E667" s="6" t="s">
        <v>5</v>
      </c>
      <c r="F667" s="6" t="s">
        <v>6</v>
      </c>
      <c r="G667" s="6" t="s">
        <v>7</v>
      </c>
      <c r="H667" s="6" t="s">
        <v>8</v>
      </c>
      <c r="I667" s="6" t="s">
        <v>9</v>
      </c>
      <c r="J667" s="6" t="s">
        <v>10</v>
      </c>
      <c r="K667" s="6" t="s">
        <v>11</v>
      </c>
      <c r="L667" s="7" t="s">
        <v>12</v>
      </c>
      <c r="M667" s="7" t="s">
        <v>13</v>
      </c>
      <c r="N667" s="7" t="s">
        <v>14</v>
      </c>
    </row>
    <row r="668" ht="15.75" customHeight="1">
      <c r="A668" s="63" t="s">
        <v>15</v>
      </c>
      <c r="B668" s="9" t="s">
        <v>1117</v>
      </c>
      <c r="C668" s="10"/>
      <c r="D668" s="10"/>
      <c r="E668" s="10"/>
      <c r="F668" s="10"/>
      <c r="G668" s="136"/>
      <c r="H668" s="9"/>
      <c r="I668" s="9"/>
      <c r="J668" s="9"/>
      <c r="K668" s="9"/>
      <c r="L668" s="11"/>
      <c r="M668" s="11"/>
      <c r="N668" s="11"/>
    </row>
    <row r="669" ht="15.75" customHeight="1">
      <c r="A669" s="63" t="s">
        <v>21</v>
      </c>
      <c r="B669" s="9" t="s">
        <v>1245</v>
      </c>
      <c r="C669" s="10"/>
      <c r="D669" s="10"/>
      <c r="E669" s="10"/>
      <c r="F669" s="10"/>
      <c r="G669" s="136"/>
      <c r="H669" s="9"/>
      <c r="I669" s="9"/>
      <c r="J669" s="9"/>
      <c r="K669" s="9"/>
      <c r="L669" s="11"/>
      <c r="M669" s="11"/>
      <c r="N669" s="11"/>
    </row>
    <row r="670" ht="15.75" customHeight="1">
      <c r="A670" s="63" t="s">
        <v>1120</v>
      </c>
      <c r="B670" s="14">
        <v>8.9876044</v>
      </c>
      <c r="C670" s="10"/>
      <c r="D670" s="10"/>
      <c r="E670" s="10"/>
      <c r="F670" s="10"/>
      <c r="G670" s="15"/>
      <c r="H670" s="15"/>
      <c r="I670" s="15"/>
      <c r="J670" s="15"/>
      <c r="K670" s="15"/>
      <c r="L670" s="11"/>
      <c r="M670" s="11"/>
      <c r="N670" s="11"/>
    </row>
    <row r="671" ht="15.75" customHeight="1">
      <c r="A671" s="63" t="s">
        <v>1121</v>
      </c>
      <c r="B671" s="8">
        <v>1000.0</v>
      </c>
      <c r="C671" s="9"/>
      <c r="D671" s="9"/>
      <c r="E671" s="9"/>
      <c r="F671" s="9"/>
      <c r="G671" s="9"/>
      <c r="H671" s="9"/>
      <c r="I671" s="9"/>
      <c r="J671" s="9"/>
      <c r="K671" s="9"/>
      <c r="L671" s="11"/>
      <c r="M671" s="11"/>
      <c r="N671" s="11"/>
    </row>
    <row r="672" ht="15.75" customHeight="1">
      <c r="A672" s="66" t="s">
        <v>1244</v>
      </c>
      <c r="B672" s="131">
        <f>B670/B671</f>
        <v>0.0089876044</v>
      </c>
      <c r="C672" s="9"/>
      <c r="D672" s="9"/>
      <c r="E672" s="9"/>
      <c r="F672" s="9"/>
      <c r="G672" s="133"/>
      <c r="H672" s="133"/>
      <c r="I672" s="133"/>
      <c r="J672" s="133"/>
      <c r="K672" s="133"/>
      <c r="L672" s="68">
        <f>IFERROR(MEDIAN($B672:$K672),"-")</f>
        <v>0.0089876044</v>
      </c>
      <c r="M672" s="68">
        <f>IFERROR(L672*(1-50%),"-")</f>
        <v>0.0044938022</v>
      </c>
      <c r="N672" s="68">
        <f>IFERROR(L672*(1+50%),"-")</f>
        <v>0.0134814066</v>
      </c>
    </row>
    <row r="673" ht="15.75" customHeight="1">
      <c r="A673" s="63" t="s">
        <v>24</v>
      </c>
      <c r="B673" s="69">
        <f t="shared" ref="B673:K673" si="78">IFERROR(IF(B672&gt;$N672,"Não válido",IF(B672&lt;$M672,"Não válido",B672)),"-")</f>
        <v>0.0089876044</v>
      </c>
      <c r="C673" s="69" t="str">
        <f t="shared" si="78"/>
        <v>Não válido</v>
      </c>
      <c r="D673" s="69" t="str">
        <f t="shared" si="78"/>
        <v>Não válido</v>
      </c>
      <c r="E673" s="69" t="str">
        <f t="shared" si="78"/>
        <v>Não válido</v>
      </c>
      <c r="F673" s="69" t="str">
        <f t="shared" si="78"/>
        <v>Não válido</v>
      </c>
      <c r="G673" s="69" t="str">
        <f t="shared" si="78"/>
        <v>Não válido</v>
      </c>
      <c r="H673" s="69" t="str">
        <f t="shared" si="78"/>
        <v>Não válido</v>
      </c>
      <c r="I673" s="69" t="str">
        <f t="shared" si="78"/>
        <v>Não válido</v>
      </c>
      <c r="J673" s="69" t="str">
        <f t="shared" si="78"/>
        <v>Não válido</v>
      </c>
      <c r="K673" s="69" t="str">
        <f t="shared" si="78"/>
        <v>Não válido</v>
      </c>
      <c r="L673" s="1"/>
      <c r="M673" s="1"/>
      <c r="N673" s="1"/>
    </row>
    <row r="674" ht="15.75" customHeight="1">
      <c r="A674" s="70" t="s">
        <v>25</v>
      </c>
      <c r="B674" s="68">
        <f>IFERROR(MIN(B673:K673),"-")</f>
        <v>0.0089876044</v>
      </c>
      <c r="C674" s="71"/>
      <c r="D674" s="71"/>
      <c r="E674" s="71"/>
      <c r="F674" s="1"/>
      <c r="G674" s="1"/>
      <c r="H674" s="1"/>
      <c r="I674" s="1"/>
      <c r="J674" s="1"/>
      <c r="K674" s="1"/>
      <c r="L674" s="1"/>
      <c r="M674" s="1"/>
      <c r="N674" s="1"/>
    </row>
    <row r="675" ht="15.75" customHeight="1">
      <c r="A675" s="70" t="s">
        <v>26</v>
      </c>
      <c r="B675" s="68">
        <f>IFERROR(MEDIAN(B673:K673),"-")</f>
        <v>0.0089876044</v>
      </c>
      <c r="C675" s="71"/>
      <c r="D675" s="71"/>
      <c r="E675" s="71"/>
      <c r="F675" s="1"/>
      <c r="G675" s="1"/>
      <c r="H675" s="1"/>
      <c r="I675" s="1"/>
      <c r="J675" s="1"/>
      <c r="K675" s="1"/>
      <c r="L675" s="1"/>
      <c r="M675" s="1"/>
      <c r="N675" s="1"/>
    </row>
    <row r="676" ht="15.75" customHeight="1">
      <c r="A676" s="70" t="s">
        <v>27</v>
      </c>
      <c r="B676" s="68">
        <f>IFERROR(AVERAGE(B673:K673),"-")</f>
        <v>0.0089876044</v>
      </c>
      <c r="C676" s="71"/>
      <c r="D676" s="71"/>
      <c r="E676" s="71"/>
      <c r="F676" s="1"/>
      <c r="G676" s="1"/>
      <c r="H676" s="1"/>
      <c r="I676" s="1"/>
      <c r="J676" s="1"/>
      <c r="K676" s="1"/>
      <c r="L676" s="1"/>
      <c r="M676" s="1"/>
      <c r="N676" s="1"/>
    </row>
    <row r="677" ht="15.75" customHeight="1">
      <c r="A677" s="70" t="s">
        <v>28</v>
      </c>
      <c r="B677" s="68">
        <f>IFERROR(MAX(B673:K673),"-")</f>
        <v>0.0089876044</v>
      </c>
      <c r="C677" s="71"/>
      <c r="D677" s="71"/>
      <c r="E677" s="71"/>
      <c r="F677" s="1"/>
      <c r="G677" s="1"/>
      <c r="H677" s="1"/>
      <c r="I677" s="1"/>
      <c r="J677" s="1"/>
      <c r="K677" s="1"/>
      <c r="L677" s="1"/>
      <c r="M677" s="1"/>
      <c r="N677" s="1"/>
    </row>
    <row r="678" ht="15.75" customHeight="1">
      <c r="A678" s="127"/>
      <c r="B678" s="1"/>
      <c r="C678" s="1"/>
      <c r="D678" s="1"/>
      <c r="E678" s="1"/>
      <c r="F678" s="1"/>
      <c r="G678" s="1"/>
      <c r="H678" s="1"/>
      <c r="I678" s="1"/>
      <c r="J678" s="1"/>
      <c r="K678" s="1"/>
      <c r="L678" s="1"/>
      <c r="M678" s="1"/>
      <c r="N678" s="1"/>
    </row>
    <row r="679" ht="15.75" customHeight="1">
      <c r="A679" s="66" t="s">
        <v>1246</v>
      </c>
      <c r="B679" s="6" t="s">
        <v>2</v>
      </c>
      <c r="C679" s="6" t="s">
        <v>3</v>
      </c>
      <c r="D679" s="6" t="s">
        <v>4</v>
      </c>
      <c r="E679" s="6" t="s">
        <v>5</v>
      </c>
      <c r="F679" s="6" t="s">
        <v>6</v>
      </c>
      <c r="G679" s="6" t="s">
        <v>7</v>
      </c>
      <c r="H679" s="6" t="s">
        <v>8</v>
      </c>
      <c r="I679" s="6" t="s">
        <v>9</v>
      </c>
      <c r="J679" s="6" t="s">
        <v>10</v>
      </c>
      <c r="K679" s="6" t="s">
        <v>11</v>
      </c>
      <c r="L679" s="7" t="s">
        <v>12</v>
      </c>
      <c r="M679" s="7" t="s">
        <v>13</v>
      </c>
      <c r="N679" s="7" t="s">
        <v>14</v>
      </c>
    </row>
    <row r="680" ht="15.75" customHeight="1">
      <c r="A680" s="63" t="s">
        <v>15</v>
      </c>
      <c r="B680" s="9" t="s">
        <v>1117</v>
      </c>
      <c r="C680" s="9"/>
      <c r="D680" s="9"/>
      <c r="E680" s="9"/>
      <c r="F680" s="9"/>
      <c r="G680" s="9"/>
      <c r="H680" s="9"/>
      <c r="I680" s="9"/>
      <c r="J680" s="9"/>
      <c r="K680" s="9"/>
      <c r="L680" s="11"/>
      <c r="M680" s="11"/>
      <c r="N680" s="11"/>
    </row>
    <row r="681" ht="15.75" customHeight="1">
      <c r="A681" s="63" t="s">
        <v>21</v>
      </c>
      <c r="B681" s="9" t="s">
        <v>1247</v>
      </c>
      <c r="C681" s="9"/>
      <c r="D681" s="9"/>
      <c r="E681" s="9"/>
      <c r="F681" s="9"/>
      <c r="G681" s="9"/>
      <c r="H681" s="9"/>
      <c r="I681" s="9"/>
      <c r="J681" s="9"/>
      <c r="K681" s="9"/>
      <c r="L681" s="11"/>
      <c r="M681" s="11"/>
      <c r="N681" s="11"/>
    </row>
    <row r="682" ht="15.75" customHeight="1">
      <c r="A682" s="63" t="s">
        <v>1120</v>
      </c>
      <c r="B682" s="14">
        <v>25.637143</v>
      </c>
      <c r="C682" s="15"/>
      <c r="D682" s="15"/>
      <c r="E682" s="15"/>
      <c r="F682" s="15"/>
      <c r="G682" s="15"/>
      <c r="H682" s="15"/>
      <c r="I682" s="15"/>
      <c r="J682" s="15"/>
      <c r="K682" s="15"/>
      <c r="L682" s="11"/>
      <c r="M682" s="11"/>
      <c r="N682" s="11"/>
    </row>
    <row r="683" ht="15.75" customHeight="1">
      <c r="A683" s="63" t="s">
        <v>1121</v>
      </c>
      <c r="B683" s="8">
        <v>1000.0</v>
      </c>
      <c r="C683" s="9"/>
      <c r="D683" s="9"/>
      <c r="E683" s="9"/>
      <c r="F683" s="9"/>
      <c r="G683" s="9"/>
      <c r="H683" s="9"/>
      <c r="I683" s="9"/>
      <c r="J683" s="9"/>
      <c r="K683" s="9"/>
      <c r="L683" s="11"/>
      <c r="M683" s="11"/>
      <c r="N683" s="11"/>
    </row>
    <row r="684" ht="15.75" customHeight="1">
      <c r="A684" s="66" t="s">
        <v>1248</v>
      </c>
      <c r="B684" s="131">
        <f>B682/B683</f>
        <v>0.025637143</v>
      </c>
      <c r="C684" s="9"/>
      <c r="D684" s="9"/>
      <c r="E684" s="9"/>
      <c r="F684" s="9"/>
      <c r="G684" s="133"/>
      <c r="H684" s="133"/>
      <c r="I684" s="133"/>
      <c r="J684" s="133"/>
      <c r="K684" s="133"/>
      <c r="L684" s="68">
        <f>IFERROR(MEDIAN($B684:$K684),"-")</f>
        <v>0.025637143</v>
      </c>
      <c r="M684" s="68">
        <f>IFERROR(L684*(1-50%),"-")</f>
        <v>0.0128185715</v>
      </c>
      <c r="N684" s="68">
        <f>IFERROR(L684*(1+50%),"-")</f>
        <v>0.0384557145</v>
      </c>
    </row>
    <row r="685" ht="15.75" customHeight="1">
      <c r="A685" s="63" t="s">
        <v>24</v>
      </c>
      <c r="B685" s="69">
        <f t="shared" ref="B685:K685" si="79">IFERROR(IF(B684&gt;$N684,"Não válido",IF(B684&lt;$M684,"Não válido",B684)),"-")</f>
        <v>0.025637143</v>
      </c>
      <c r="C685" s="69" t="str">
        <f t="shared" si="79"/>
        <v>Não válido</v>
      </c>
      <c r="D685" s="69" t="str">
        <f t="shared" si="79"/>
        <v>Não válido</v>
      </c>
      <c r="E685" s="69" t="str">
        <f t="shared" si="79"/>
        <v>Não válido</v>
      </c>
      <c r="F685" s="69" t="str">
        <f t="shared" si="79"/>
        <v>Não válido</v>
      </c>
      <c r="G685" s="69" t="str">
        <f t="shared" si="79"/>
        <v>Não válido</v>
      </c>
      <c r="H685" s="69" t="str">
        <f t="shared" si="79"/>
        <v>Não válido</v>
      </c>
      <c r="I685" s="69" t="str">
        <f t="shared" si="79"/>
        <v>Não válido</v>
      </c>
      <c r="J685" s="69" t="str">
        <f t="shared" si="79"/>
        <v>Não válido</v>
      </c>
      <c r="K685" s="69" t="str">
        <f t="shared" si="79"/>
        <v>Não válido</v>
      </c>
      <c r="L685" s="1"/>
      <c r="M685" s="1"/>
      <c r="N685" s="1"/>
    </row>
    <row r="686" ht="15.75" customHeight="1">
      <c r="A686" s="70" t="s">
        <v>25</v>
      </c>
      <c r="B686" s="68">
        <f>IFERROR(MIN(B685:K685),"-")</f>
        <v>0.025637143</v>
      </c>
      <c r="C686" s="71"/>
      <c r="D686" s="71"/>
      <c r="E686" s="71"/>
      <c r="F686" s="1"/>
      <c r="G686" s="1"/>
      <c r="H686" s="1"/>
      <c r="I686" s="1"/>
      <c r="J686" s="1"/>
      <c r="K686" s="1"/>
      <c r="L686" s="1"/>
      <c r="M686" s="1"/>
      <c r="N686" s="1"/>
    </row>
    <row r="687" ht="15.75" customHeight="1">
      <c r="A687" s="70" t="s">
        <v>26</v>
      </c>
      <c r="B687" s="68">
        <f>IFERROR(MEDIAN(B685:K685),"-")</f>
        <v>0.025637143</v>
      </c>
      <c r="C687" s="71"/>
      <c r="D687" s="71"/>
      <c r="E687" s="71"/>
      <c r="F687" s="1"/>
      <c r="G687" s="1"/>
      <c r="H687" s="1"/>
      <c r="I687" s="1"/>
      <c r="J687" s="1"/>
      <c r="K687" s="1"/>
      <c r="L687" s="1"/>
      <c r="M687" s="1"/>
      <c r="N687" s="1"/>
    </row>
    <row r="688" ht="15.75" customHeight="1">
      <c r="A688" s="70" t="s">
        <v>27</v>
      </c>
      <c r="B688" s="68">
        <f>IFERROR(AVERAGE(B685:K685),"-")</f>
        <v>0.025637143</v>
      </c>
      <c r="C688" s="71"/>
      <c r="D688" s="71"/>
      <c r="E688" s="71"/>
      <c r="F688" s="1"/>
      <c r="G688" s="1"/>
      <c r="H688" s="1"/>
      <c r="I688" s="1"/>
      <c r="J688" s="1"/>
      <c r="K688" s="1"/>
      <c r="L688" s="1"/>
      <c r="M688" s="1"/>
      <c r="N688" s="1"/>
    </row>
    <row r="689" ht="15.75" customHeight="1">
      <c r="A689" s="70" t="s">
        <v>28</v>
      </c>
      <c r="B689" s="68">
        <f>IFERROR(MAX(B685:K685),"-")</f>
        <v>0.025637143</v>
      </c>
      <c r="C689" s="71"/>
      <c r="D689" s="71"/>
      <c r="E689" s="71"/>
      <c r="F689" s="1"/>
      <c r="G689" s="1"/>
      <c r="H689" s="1"/>
      <c r="I689" s="1"/>
      <c r="J689" s="1"/>
      <c r="K689" s="1"/>
      <c r="L689" s="1"/>
      <c r="M689" s="1"/>
      <c r="N689" s="1"/>
    </row>
    <row r="690" ht="15.75" customHeight="1">
      <c r="A690" s="127"/>
      <c r="B690" s="1"/>
      <c r="C690" s="1"/>
      <c r="D690" s="1"/>
      <c r="E690" s="1"/>
      <c r="F690" s="1"/>
      <c r="G690" s="1"/>
      <c r="H690" s="1"/>
      <c r="I690" s="1"/>
      <c r="J690" s="1"/>
      <c r="K690" s="1"/>
      <c r="L690" s="1"/>
      <c r="M690" s="1"/>
      <c r="N690" s="1"/>
    </row>
    <row r="691" ht="15.75" customHeight="1">
      <c r="A691" s="66" t="s">
        <v>1249</v>
      </c>
      <c r="B691" s="6" t="s">
        <v>2</v>
      </c>
      <c r="C691" s="6" t="s">
        <v>3</v>
      </c>
      <c r="D691" s="6" t="s">
        <v>4</v>
      </c>
      <c r="E691" s="6" t="s">
        <v>5</v>
      </c>
      <c r="F691" s="6" t="s">
        <v>6</v>
      </c>
      <c r="G691" s="6" t="s">
        <v>7</v>
      </c>
      <c r="H691" s="6" t="s">
        <v>8</v>
      </c>
      <c r="I691" s="6" t="s">
        <v>9</v>
      </c>
      <c r="J691" s="6" t="s">
        <v>10</v>
      </c>
      <c r="K691" s="6" t="s">
        <v>11</v>
      </c>
      <c r="L691" s="7" t="s">
        <v>12</v>
      </c>
      <c r="M691" s="7" t="s">
        <v>13</v>
      </c>
      <c r="N691" s="7" t="s">
        <v>14</v>
      </c>
    </row>
    <row r="692" ht="15.75" customHeight="1">
      <c r="A692" s="63" t="s">
        <v>15</v>
      </c>
      <c r="B692" s="9" t="s">
        <v>1117</v>
      </c>
      <c r="C692" s="9"/>
      <c r="D692" s="9"/>
      <c r="E692" s="9"/>
      <c r="F692" s="9"/>
      <c r="G692" s="136"/>
      <c r="H692" s="9"/>
      <c r="I692" s="9"/>
      <c r="J692" s="9"/>
      <c r="K692" s="9"/>
      <c r="L692" s="11"/>
      <c r="M692" s="11"/>
      <c r="N692" s="11"/>
    </row>
    <row r="693" ht="15.75" customHeight="1">
      <c r="A693" s="63" t="s">
        <v>21</v>
      </c>
      <c r="B693" s="9" t="s">
        <v>1250</v>
      </c>
      <c r="C693" s="9"/>
      <c r="D693" s="9"/>
      <c r="E693" s="9"/>
      <c r="F693" s="9"/>
      <c r="G693" s="136"/>
      <c r="H693" s="9"/>
      <c r="I693" s="9"/>
      <c r="J693" s="9"/>
      <c r="K693" s="9"/>
      <c r="L693" s="11"/>
      <c r="M693" s="11"/>
      <c r="N693" s="11"/>
    </row>
    <row r="694" ht="15.75" customHeight="1">
      <c r="A694" s="63" t="s">
        <v>1120</v>
      </c>
      <c r="B694" s="14">
        <v>17.987778</v>
      </c>
      <c r="C694" s="15"/>
      <c r="D694" s="15"/>
      <c r="E694" s="15"/>
      <c r="F694" s="15"/>
      <c r="G694" s="15"/>
      <c r="H694" s="15"/>
      <c r="I694" s="15"/>
      <c r="J694" s="15"/>
      <c r="K694" s="15"/>
      <c r="L694" s="11"/>
      <c r="M694" s="11"/>
      <c r="N694" s="11"/>
    </row>
    <row r="695" ht="15.75" customHeight="1">
      <c r="A695" s="63" t="s">
        <v>1121</v>
      </c>
      <c r="B695" s="8">
        <v>1000.0</v>
      </c>
      <c r="C695" s="9"/>
      <c r="D695" s="9"/>
      <c r="E695" s="9"/>
      <c r="F695" s="9"/>
      <c r="G695" s="9"/>
      <c r="H695" s="9"/>
      <c r="I695" s="9"/>
      <c r="J695" s="9"/>
      <c r="K695" s="9"/>
      <c r="L695" s="11"/>
      <c r="M695" s="11"/>
      <c r="N695" s="11"/>
    </row>
    <row r="696" ht="15.75" customHeight="1">
      <c r="A696" s="66" t="s">
        <v>1248</v>
      </c>
      <c r="B696" s="131">
        <f>B694/B695</f>
        <v>0.017987778</v>
      </c>
      <c r="C696" s="9"/>
      <c r="D696" s="9"/>
      <c r="E696" s="9"/>
      <c r="F696" s="9"/>
      <c r="G696" s="133"/>
      <c r="H696" s="133"/>
      <c r="I696" s="133"/>
      <c r="J696" s="133"/>
      <c r="K696" s="133"/>
      <c r="L696" s="68">
        <f>IFERROR(MEDIAN($B696:$K696),"-")</f>
        <v>0.017987778</v>
      </c>
      <c r="M696" s="68">
        <f>IFERROR(L696*(1-50%),"-")</f>
        <v>0.008993889</v>
      </c>
      <c r="N696" s="68">
        <f>IFERROR(L696*(1+50%),"-")</f>
        <v>0.026981667</v>
      </c>
    </row>
    <row r="697" ht="15.75" customHeight="1">
      <c r="A697" s="63" t="s">
        <v>24</v>
      </c>
      <c r="B697" s="69">
        <f t="shared" ref="B697:K697" si="80">IFERROR(IF(B696&gt;$N696,"Não válido",IF(B696&lt;$M696,"Não válido",B696)),"-")</f>
        <v>0.017987778</v>
      </c>
      <c r="C697" s="69" t="str">
        <f t="shared" si="80"/>
        <v>Não válido</v>
      </c>
      <c r="D697" s="69" t="str">
        <f t="shared" si="80"/>
        <v>Não válido</v>
      </c>
      <c r="E697" s="69" t="str">
        <f t="shared" si="80"/>
        <v>Não válido</v>
      </c>
      <c r="F697" s="69" t="str">
        <f t="shared" si="80"/>
        <v>Não válido</v>
      </c>
      <c r="G697" s="69" t="str">
        <f t="shared" si="80"/>
        <v>Não válido</v>
      </c>
      <c r="H697" s="69" t="str">
        <f t="shared" si="80"/>
        <v>Não válido</v>
      </c>
      <c r="I697" s="69" t="str">
        <f t="shared" si="80"/>
        <v>Não válido</v>
      </c>
      <c r="J697" s="69" t="str">
        <f t="shared" si="80"/>
        <v>Não válido</v>
      </c>
      <c r="K697" s="69" t="str">
        <f t="shared" si="80"/>
        <v>Não válido</v>
      </c>
      <c r="L697" s="1"/>
      <c r="M697" s="1"/>
      <c r="N697" s="1"/>
    </row>
    <row r="698" ht="15.75" customHeight="1">
      <c r="A698" s="70" t="s">
        <v>25</v>
      </c>
      <c r="B698" s="68">
        <f>IFERROR(MIN(B697:K697),"-")</f>
        <v>0.017987778</v>
      </c>
      <c r="C698" s="71"/>
      <c r="D698" s="71"/>
      <c r="E698" s="71"/>
      <c r="F698" s="1"/>
      <c r="G698" s="1"/>
      <c r="H698" s="1"/>
      <c r="I698" s="1"/>
      <c r="J698" s="1"/>
      <c r="K698" s="1"/>
      <c r="L698" s="1"/>
      <c r="M698" s="1"/>
      <c r="N698" s="1"/>
    </row>
    <row r="699" ht="15.75" customHeight="1">
      <c r="A699" s="70" t="s">
        <v>26</v>
      </c>
      <c r="B699" s="68">
        <f>IFERROR(MEDIAN(B697:K697),"-")</f>
        <v>0.017987778</v>
      </c>
      <c r="C699" s="71"/>
      <c r="D699" s="71"/>
      <c r="E699" s="71"/>
      <c r="F699" s="1"/>
      <c r="G699" s="1"/>
      <c r="H699" s="1"/>
      <c r="I699" s="1"/>
      <c r="J699" s="1"/>
      <c r="K699" s="1"/>
      <c r="L699" s="1"/>
      <c r="M699" s="1"/>
      <c r="N699" s="1"/>
    </row>
    <row r="700" ht="15.75" customHeight="1">
      <c r="A700" s="70" t="s">
        <v>27</v>
      </c>
      <c r="B700" s="68">
        <f>IFERROR(AVERAGE(B697:K697),"-")</f>
        <v>0.017987778</v>
      </c>
      <c r="C700" s="71"/>
      <c r="D700" s="71"/>
      <c r="E700" s="71"/>
      <c r="F700" s="1"/>
      <c r="G700" s="1"/>
      <c r="H700" s="1"/>
      <c r="I700" s="1"/>
      <c r="J700" s="1"/>
      <c r="K700" s="1"/>
      <c r="L700" s="1"/>
      <c r="M700" s="1"/>
      <c r="N700" s="1"/>
    </row>
    <row r="701" ht="15.75" customHeight="1">
      <c r="A701" s="70" t="s">
        <v>28</v>
      </c>
      <c r="B701" s="68">
        <f>IFERROR(MAX(B697:K697),"-")</f>
        <v>0.017987778</v>
      </c>
      <c r="C701" s="71"/>
      <c r="D701" s="71"/>
      <c r="E701" s="71"/>
      <c r="F701" s="1"/>
      <c r="G701" s="1"/>
      <c r="H701" s="1"/>
      <c r="I701" s="1"/>
      <c r="J701" s="1"/>
      <c r="K701" s="1"/>
      <c r="L701" s="1"/>
      <c r="M701" s="1"/>
      <c r="N701" s="1"/>
    </row>
    <row r="702" ht="15.75" customHeight="1">
      <c r="A702" s="127"/>
      <c r="B702" s="1"/>
      <c r="C702" s="1"/>
      <c r="D702" s="1"/>
      <c r="E702" s="1"/>
      <c r="F702" s="1"/>
      <c r="G702" s="1"/>
      <c r="H702" s="1"/>
      <c r="I702" s="1"/>
      <c r="J702" s="1"/>
      <c r="K702" s="1"/>
      <c r="L702" s="1"/>
      <c r="M702" s="1"/>
      <c r="N702" s="1"/>
    </row>
    <row r="703" ht="15.75" customHeight="1">
      <c r="A703" s="66" t="s">
        <v>1251</v>
      </c>
      <c r="B703" s="6" t="s">
        <v>2</v>
      </c>
      <c r="C703" s="6" t="s">
        <v>3</v>
      </c>
      <c r="D703" s="6" t="s">
        <v>4</v>
      </c>
      <c r="E703" s="6" t="s">
        <v>5</v>
      </c>
      <c r="F703" s="6" t="s">
        <v>6</v>
      </c>
      <c r="G703" s="6" t="s">
        <v>7</v>
      </c>
      <c r="H703" s="6" t="s">
        <v>8</v>
      </c>
      <c r="I703" s="6" t="s">
        <v>9</v>
      </c>
      <c r="J703" s="6" t="s">
        <v>10</v>
      </c>
      <c r="K703" s="6" t="s">
        <v>11</v>
      </c>
      <c r="L703" s="7" t="s">
        <v>12</v>
      </c>
      <c r="M703" s="7" t="s">
        <v>13</v>
      </c>
      <c r="N703" s="7" t="s">
        <v>14</v>
      </c>
    </row>
    <row r="704" ht="15.75" customHeight="1">
      <c r="A704" s="63" t="s">
        <v>15</v>
      </c>
      <c r="B704" s="9" t="s">
        <v>1117</v>
      </c>
      <c r="C704" s="10"/>
      <c r="D704" s="10"/>
      <c r="E704" s="10"/>
      <c r="F704" s="10"/>
      <c r="G704" s="136"/>
      <c r="H704" s="9"/>
      <c r="I704" s="9"/>
      <c r="J704" s="9"/>
      <c r="K704" s="9"/>
      <c r="L704" s="11"/>
      <c r="M704" s="11"/>
      <c r="N704" s="11"/>
    </row>
    <row r="705" ht="15.75" customHeight="1">
      <c r="A705" s="63" t="s">
        <v>21</v>
      </c>
      <c r="B705" s="9" t="s">
        <v>1252</v>
      </c>
      <c r="C705" s="10"/>
      <c r="D705" s="10"/>
      <c r="E705" s="10"/>
      <c r="F705" s="10"/>
      <c r="G705" s="136"/>
      <c r="H705" s="9"/>
      <c r="I705" s="9"/>
      <c r="J705" s="9"/>
      <c r="K705" s="9"/>
      <c r="L705" s="11"/>
      <c r="M705" s="11"/>
      <c r="N705" s="11"/>
    </row>
    <row r="706" ht="15.75" customHeight="1">
      <c r="A706" s="63" t="s">
        <v>1120</v>
      </c>
      <c r="B706" s="14">
        <v>12.488937</v>
      </c>
      <c r="C706" s="10"/>
      <c r="D706" s="10"/>
      <c r="E706" s="10"/>
      <c r="F706" s="10"/>
      <c r="G706" s="15"/>
      <c r="H706" s="15"/>
      <c r="I706" s="15"/>
      <c r="J706" s="15"/>
      <c r="K706" s="15"/>
      <c r="L706" s="11"/>
      <c r="M706" s="11"/>
      <c r="N706" s="11"/>
    </row>
    <row r="707" ht="15.75" customHeight="1">
      <c r="A707" s="63" t="s">
        <v>1121</v>
      </c>
      <c r="B707" s="8">
        <v>1000.0</v>
      </c>
      <c r="C707" s="9"/>
      <c r="D707" s="9"/>
      <c r="E707" s="9"/>
      <c r="F707" s="9"/>
      <c r="G707" s="9"/>
      <c r="H707" s="9"/>
      <c r="I707" s="9"/>
      <c r="J707" s="9"/>
      <c r="K707" s="9"/>
      <c r="L707" s="11"/>
      <c r="M707" s="11"/>
      <c r="N707" s="11"/>
    </row>
    <row r="708" ht="15.75" customHeight="1">
      <c r="A708" s="66" t="s">
        <v>1251</v>
      </c>
      <c r="B708" s="131">
        <f>B706/B707</f>
        <v>0.012488937</v>
      </c>
      <c r="C708" s="9"/>
      <c r="D708" s="9"/>
      <c r="E708" s="9"/>
      <c r="F708" s="9"/>
      <c r="G708" s="133"/>
      <c r="H708" s="133"/>
      <c r="I708" s="133"/>
      <c r="J708" s="133"/>
      <c r="K708" s="133"/>
      <c r="L708" s="68">
        <f>IFERROR(MEDIAN($B708:$K708),"-")</f>
        <v>0.012488937</v>
      </c>
      <c r="M708" s="68">
        <f>IFERROR(L708*(1-50%),"-")</f>
        <v>0.0062444685</v>
      </c>
      <c r="N708" s="68">
        <f>IFERROR(L708*(1+50%),"-")</f>
        <v>0.0187334055</v>
      </c>
    </row>
    <row r="709" ht="15.75" customHeight="1">
      <c r="A709" s="63" t="s">
        <v>24</v>
      </c>
      <c r="B709" s="69">
        <f t="shared" ref="B709:K709" si="81">IFERROR(IF(B708&gt;$N708,"Não válido",IF(B708&lt;$M708,"Não válido",B708)),"-")</f>
        <v>0.012488937</v>
      </c>
      <c r="C709" s="69" t="str">
        <f t="shared" si="81"/>
        <v>Não válido</v>
      </c>
      <c r="D709" s="69" t="str">
        <f t="shared" si="81"/>
        <v>Não válido</v>
      </c>
      <c r="E709" s="69" t="str">
        <f t="shared" si="81"/>
        <v>Não válido</v>
      </c>
      <c r="F709" s="69" t="str">
        <f t="shared" si="81"/>
        <v>Não válido</v>
      </c>
      <c r="G709" s="69" t="str">
        <f t="shared" si="81"/>
        <v>Não válido</v>
      </c>
      <c r="H709" s="69" t="str">
        <f t="shared" si="81"/>
        <v>Não válido</v>
      </c>
      <c r="I709" s="69" t="str">
        <f t="shared" si="81"/>
        <v>Não válido</v>
      </c>
      <c r="J709" s="69" t="str">
        <f t="shared" si="81"/>
        <v>Não válido</v>
      </c>
      <c r="K709" s="69" t="str">
        <f t="shared" si="81"/>
        <v>Não válido</v>
      </c>
      <c r="L709" s="1"/>
      <c r="M709" s="1"/>
      <c r="N709" s="1"/>
    </row>
    <row r="710" ht="15.75" customHeight="1">
      <c r="A710" s="70" t="s">
        <v>25</v>
      </c>
      <c r="B710" s="68">
        <f>IFERROR(MIN(B709:K709),"-")</f>
        <v>0.012488937</v>
      </c>
      <c r="C710" s="71"/>
      <c r="D710" s="71"/>
      <c r="E710" s="71"/>
      <c r="F710" s="1"/>
      <c r="G710" s="1"/>
      <c r="H710" s="1"/>
      <c r="I710" s="1"/>
      <c r="J710" s="1"/>
      <c r="K710" s="1"/>
      <c r="L710" s="1"/>
      <c r="M710" s="1"/>
      <c r="N710" s="1"/>
    </row>
    <row r="711" ht="15.75" customHeight="1">
      <c r="A711" s="70" t="s">
        <v>26</v>
      </c>
      <c r="B711" s="68">
        <f>IFERROR(MEDIAN(B709:K709),"-")</f>
        <v>0.012488937</v>
      </c>
      <c r="C711" s="71"/>
      <c r="D711" s="71"/>
      <c r="E711" s="71"/>
      <c r="F711" s="1"/>
      <c r="G711" s="1"/>
      <c r="H711" s="1"/>
      <c r="I711" s="1"/>
      <c r="J711" s="1"/>
      <c r="K711" s="1"/>
      <c r="L711" s="1"/>
      <c r="M711" s="1"/>
      <c r="N711" s="1"/>
    </row>
    <row r="712" ht="15.75" customHeight="1">
      <c r="A712" s="70" t="s">
        <v>27</v>
      </c>
      <c r="B712" s="68">
        <f>IFERROR(AVERAGE(B709:K709),"-")</f>
        <v>0.012488937</v>
      </c>
      <c r="C712" s="71"/>
      <c r="D712" s="71"/>
      <c r="E712" s="71"/>
      <c r="F712" s="1"/>
      <c r="G712" s="1"/>
      <c r="H712" s="1"/>
      <c r="I712" s="1"/>
      <c r="J712" s="1"/>
      <c r="K712" s="1"/>
      <c r="L712" s="1"/>
      <c r="M712" s="1"/>
      <c r="N712" s="1"/>
    </row>
    <row r="713" ht="15.75" customHeight="1">
      <c r="A713" s="70" t="s">
        <v>28</v>
      </c>
      <c r="B713" s="68">
        <f>IFERROR(MAX(B709:K709),"-")</f>
        <v>0.012488937</v>
      </c>
      <c r="C713" s="71"/>
      <c r="D713" s="71"/>
      <c r="E713" s="71"/>
      <c r="F713" s="1"/>
      <c r="G713" s="1"/>
      <c r="H713" s="1"/>
      <c r="I713" s="1"/>
      <c r="J713" s="1"/>
      <c r="K713" s="1"/>
      <c r="L713" s="1"/>
      <c r="M713" s="1"/>
      <c r="N713" s="1"/>
    </row>
    <row r="714" ht="15.75" customHeight="1">
      <c r="A714" s="127"/>
      <c r="B714" s="1"/>
      <c r="C714" s="1"/>
      <c r="D714" s="1"/>
      <c r="E714" s="1"/>
      <c r="F714" s="1"/>
      <c r="G714" s="1"/>
      <c r="H714" s="1"/>
      <c r="I714" s="1"/>
      <c r="J714" s="1"/>
      <c r="K714" s="1"/>
      <c r="L714" s="1"/>
      <c r="M714" s="1"/>
      <c r="N714" s="1"/>
    </row>
    <row r="715" ht="15.75" customHeight="1">
      <c r="A715" s="66" t="s">
        <v>1253</v>
      </c>
      <c r="B715" s="6" t="s">
        <v>2</v>
      </c>
      <c r="C715" s="6" t="s">
        <v>3</v>
      </c>
      <c r="D715" s="6" t="s">
        <v>4</v>
      </c>
      <c r="E715" s="6" t="s">
        <v>5</v>
      </c>
      <c r="F715" s="6" t="s">
        <v>6</v>
      </c>
      <c r="G715" s="6" t="s">
        <v>7</v>
      </c>
      <c r="H715" s="6" t="s">
        <v>8</v>
      </c>
      <c r="I715" s="6" t="s">
        <v>9</v>
      </c>
      <c r="J715" s="6" t="s">
        <v>10</v>
      </c>
      <c r="K715" s="6" t="s">
        <v>11</v>
      </c>
      <c r="L715" s="7" t="s">
        <v>12</v>
      </c>
      <c r="M715" s="7" t="s">
        <v>13</v>
      </c>
      <c r="N715" s="7" t="s">
        <v>14</v>
      </c>
    </row>
    <row r="716" ht="15.75" customHeight="1">
      <c r="A716" s="63" t="s">
        <v>15</v>
      </c>
      <c r="B716" s="9" t="s">
        <v>1117</v>
      </c>
      <c r="C716" s="10"/>
      <c r="D716" s="10"/>
      <c r="E716" s="10"/>
      <c r="F716" s="10"/>
      <c r="G716" s="136"/>
      <c r="H716" s="9"/>
      <c r="I716" s="9"/>
      <c r="J716" s="9"/>
      <c r="K716" s="9"/>
      <c r="L716" s="11"/>
      <c r="M716" s="11"/>
      <c r="N716" s="11"/>
    </row>
    <row r="717" ht="15.75" customHeight="1">
      <c r="A717" s="63" t="s">
        <v>21</v>
      </c>
      <c r="B717" s="9" t="s">
        <v>1254</v>
      </c>
      <c r="C717" s="10"/>
      <c r="D717" s="10"/>
      <c r="E717" s="10"/>
      <c r="F717" s="10"/>
      <c r="G717" s="136"/>
      <c r="H717" s="9"/>
      <c r="I717" s="9"/>
      <c r="J717" s="9"/>
      <c r="K717" s="9"/>
      <c r="L717" s="11"/>
      <c r="M717" s="11"/>
      <c r="N717" s="11"/>
    </row>
    <row r="718" ht="15.75" customHeight="1">
      <c r="A718" s="63" t="s">
        <v>1120</v>
      </c>
      <c r="B718" s="14">
        <v>38.048568</v>
      </c>
      <c r="C718" s="10"/>
      <c r="D718" s="10"/>
      <c r="E718" s="10"/>
      <c r="F718" s="10"/>
      <c r="G718" s="15"/>
      <c r="H718" s="15"/>
      <c r="I718" s="15"/>
      <c r="J718" s="15"/>
      <c r="K718" s="15"/>
      <c r="L718" s="11"/>
      <c r="M718" s="11"/>
      <c r="N718" s="11"/>
    </row>
    <row r="719" ht="15.75" customHeight="1">
      <c r="A719" s="63" t="s">
        <v>1121</v>
      </c>
      <c r="B719" s="8">
        <v>1000.0</v>
      </c>
      <c r="C719" s="9"/>
      <c r="D719" s="9"/>
      <c r="E719" s="9"/>
      <c r="F719" s="9"/>
      <c r="G719" s="9"/>
      <c r="H719" s="9"/>
      <c r="I719" s="9"/>
      <c r="J719" s="9"/>
      <c r="K719" s="9"/>
      <c r="L719" s="11"/>
      <c r="M719" s="11"/>
      <c r="N719" s="11"/>
    </row>
    <row r="720" ht="15.75" customHeight="1">
      <c r="A720" s="66" t="s">
        <v>1253</v>
      </c>
      <c r="B720" s="131">
        <f>B718/B719</f>
        <v>0.038048568</v>
      </c>
      <c r="C720" s="9"/>
      <c r="D720" s="9"/>
      <c r="E720" s="9"/>
      <c r="F720" s="9"/>
      <c r="G720" s="133"/>
      <c r="H720" s="133"/>
      <c r="I720" s="133"/>
      <c r="J720" s="133"/>
      <c r="K720" s="133"/>
      <c r="L720" s="68">
        <f>IFERROR(MEDIAN($B720:$K720),"-")</f>
        <v>0.038048568</v>
      </c>
      <c r="M720" s="68">
        <f>IFERROR(L720*(1-50%),"-")</f>
        <v>0.019024284</v>
      </c>
      <c r="N720" s="68">
        <f>IFERROR(L720*(1+50%),"-")</f>
        <v>0.057072852</v>
      </c>
    </row>
    <row r="721" ht="15.75" customHeight="1">
      <c r="A721" s="63" t="s">
        <v>24</v>
      </c>
      <c r="B721" s="69">
        <f t="shared" ref="B721:K721" si="82">IFERROR(IF(B720&gt;$N720,"Não válido",IF(B720&lt;$M720,"Não válido",B720)),"-")</f>
        <v>0.038048568</v>
      </c>
      <c r="C721" s="69" t="str">
        <f t="shared" si="82"/>
        <v>Não válido</v>
      </c>
      <c r="D721" s="69" t="str">
        <f t="shared" si="82"/>
        <v>Não válido</v>
      </c>
      <c r="E721" s="69" t="str">
        <f t="shared" si="82"/>
        <v>Não válido</v>
      </c>
      <c r="F721" s="69" t="str">
        <f t="shared" si="82"/>
        <v>Não válido</v>
      </c>
      <c r="G721" s="69" t="str">
        <f t="shared" si="82"/>
        <v>Não válido</v>
      </c>
      <c r="H721" s="69" t="str">
        <f t="shared" si="82"/>
        <v>Não válido</v>
      </c>
      <c r="I721" s="69" t="str">
        <f t="shared" si="82"/>
        <v>Não válido</v>
      </c>
      <c r="J721" s="69" t="str">
        <f t="shared" si="82"/>
        <v>Não válido</v>
      </c>
      <c r="K721" s="69" t="str">
        <f t="shared" si="82"/>
        <v>Não válido</v>
      </c>
      <c r="L721" s="1"/>
      <c r="M721" s="1"/>
      <c r="N721" s="1"/>
    </row>
    <row r="722" ht="15.75" customHeight="1">
      <c r="A722" s="70" t="s">
        <v>25</v>
      </c>
      <c r="B722" s="68">
        <f>IFERROR(MIN(B721:K721),"-")</f>
        <v>0.038048568</v>
      </c>
      <c r="C722" s="71"/>
      <c r="D722" s="71"/>
      <c r="E722" s="71"/>
      <c r="F722" s="1"/>
      <c r="G722" s="1"/>
      <c r="H722" s="1"/>
      <c r="I722" s="1"/>
      <c r="J722" s="1"/>
      <c r="K722" s="1"/>
      <c r="L722" s="1"/>
      <c r="M722" s="1"/>
      <c r="N722" s="1"/>
    </row>
    <row r="723" ht="15.75" customHeight="1">
      <c r="A723" s="70" t="s">
        <v>26</v>
      </c>
      <c r="B723" s="68">
        <f>IFERROR(MEDIAN(B721:K721),"-")</f>
        <v>0.038048568</v>
      </c>
      <c r="C723" s="71"/>
      <c r="D723" s="71"/>
      <c r="E723" s="71"/>
      <c r="F723" s="1"/>
      <c r="G723" s="1"/>
      <c r="H723" s="1"/>
      <c r="I723" s="1"/>
      <c r="J723" s="1"/>
      <c r="K723" s="1"/>
      <c r="L723" s="1"/>
      <c r="M723" s="1"/>
      <c r="N723" s="1"/>
    </row>
    <row r="724" ht="15.75" customHeight="1">
      <c r="A724" s="70" t="s">
        <v>27</v>
      </c>
      <c r="B724" s="68">
        <f>IFERROR(AVERAGE(B721:K721),"-")</f>
        <v>0.038048568</v>
      </c>
      <c r="C724" s="71"/>
      <c r="D724" s="71"/>
      <c r="E724" s="71"/>
      <c r="F724" s="1"/>
      <c r="G724" s="1"/>
      <c r="H724" s="1"/>
      <c r="I724" s="1"/>
      <c r="J724" s="1"/>
      <c r="K724" s="1"/>
      <c r="L724" s="1"/>
      <c r="M724" s="1"/>
      <c r="N724" s="1"/>
    </row>
    <row r="725" ht="15.75" customHeight="1">
      <c r="A725" s="70" t="s">
        <v>28</v>
      </c>
      <c r="B725" s="68">
        <f>IFERROR(MAX(B721:K721),"-")</f>
        <v>0.038048568</v>
      </c>
      <c r="C725" s="71"/>
      <c r="D725" s="71"/>
      <c r="E725" s="71"/>
      <c r="F725" s="1"/>
      <c r="G725" s="1"/>
      <c r="H725" s="1"/>
      <c r="I725" s="1"/>
      <c r="J725" s="1"/>
      <c r="K725" s="1"/>
      <c r="L725" s="1"/>
      <c r="M725" s="1"/>
      <c r="N725" s="1"/>
    </row>
    <row r="726" ht="15.75" customHeight="1">
      <c r="A726" s="127"/>
      <c r="B726" s="1"/>
      <c r="C726" s="1"/>
      <c r="D726" s="1"/>
      <c r="E726" s="1"/>
      <c r="F726" s="1"/>
      <c r="G726" s="1"/>
      <c r="H726" s="1"/>
      <c r="I726" s="1"/>
      <c r="J726" s="1"/>
      <c r="K726" s="1"/>
      <c r="L726" s="1"/>
      <c r="M726" s="1"/>
      <c r="N726" s="1"/>
    </row>
    <row r="727" ht="15.75" customHeight="1">
      <c r="A727" s="66" t="s">
        <v>1255</v>
      </c>
      <c r="B727" s="6" t="s">
        <v>2</v>
      </c>
      <c r="C727" s="6" t="s">
        <v>3</v>
      </c>
      <c r="D727" s="6" t="s">
        <v>4</v>
      </c>
      <c r="E727" s="6" t="s">
        <v>5</v>
      </c>
      <c r="F727" s="6" t="s">
        <v>6</v>
      </c>
      <c r="G727" s="6" t="s">
        <v>7</v>
      </c>
      <c r="H727" s="6" t="s">
        <v>8</v>
      </c>
      <c r="I727" s="6" t="s">
        <v>9</v>
      </c>
      <c r="J727" s="6" t="s">
        <v>10</v>
      </c>
      <c r="K727" s="6" t="s">
        <v>11</v>
      </c>
      <c r="L727" s="7" t="s">
        <v>12</v>
      </c>
      <c r="M727" s="7" t="s">
        <v>13</v>
      </c>
      <c r="N727" s="7" t="s">
        <v>14</v>
      </c>
    </row>
    <row r="728">
      <c r="A728" s="63" t="s">
        <v>15</v>
      </c>
      <c r="B728" s="9" t="s">
        <v>1117</v>
      </c>
      <c r="C728" s="10"/>
      <c r="D728" s="10"/>
      <c r="E728" s="10"/>
      <c r="F728" s="10"/>
      <c r="G728" s="136"/>
      <c r="H728" s="9"/>
      <c r="I728" s="9"/>
      <c r="J728" s="9"/>
      <c r="K728" s="9"/>
      <c r="L728" s="11"/>
      <c r="M728" s="11"/>
      <c r="N728" s="11"/>
    </row>
    <row r="729" ht="15.75" customHeight="1">
      <c r="A729" s="63" t="s">
        <v>21</v>
      </c>
      <c r="B729" s="9" t="s">
        <v>1256</v>
      </c>
      <c r="C729" s="10"/>
      <c r="D729" s="10"/>
      <c r="E729" s="10"/>
      <c r="F729" s="10"/>
      <c r="G729" s="136"/>
      <c r="H729" s="9"/>
      <c r="I729" s="9"/>
      <c r="J729" s="9"/>
      <c r="K729" s="9"/>
      <c r="L729" s="11"/>
      <c r="M729" s="11"/>
      <c r="N729" s="11"/>
    </row>
    <row r="730" ht="15.75" customHeight="1">
      <c r="A730" s="63" t="s">
        <v>1120</v>
      </c>
      <c r="B730" s="14">
        <v>35.063333</v>
      </c>
      <c r="C730" s="10"/>
      <c r="D730" s="10"/>
      <c r="E730" s="10"/>
      <c r="F730" s="10"/>
      <c r="G730" s="15"/>
      <c r="H730" s="15"/>
      <c r="I730" s="15"/>
      <c r="J730" s="15"/>
      <c r="K730" s="15"/>
      <c r="L730" s="11"/>
      <c r="M730" s="11"/>
      <c r="N730" s="11"/>
    </row>
    <row r="731" ht="15.75" customHeight="1">
      <c r="A731" s="63" t="s">
        <v>1121</v>
      </c>
      <c r="B731" s="8">
        <v>1000.0</v>
      </c>
      <c r="C731" s="9"/>
      <c r="D731" s="9"/>
      <c r="E731" s="9"/>
      <c r="F731" s="9"/>
      <c r="G731" s="9"/>
      <c r="H731" s="9"/>
      <c r="I731" s="9"/>
      <c r="J731" s="9"/>
      <c r="K731" s="9"/>
      <c r="L731" s="11"/>
      <c r="M731" s="11"/>
      <c r="N731" s="11"/>
    </row>
    <row r="732" ht="15.75" customHeight="1">
      <c r="A732" s="66" t="s">
        <v>1255</v>
      </c>
      <c r="B732" s="131">
        <f>B730/B731</f>
        <v>0.035063333</v>
      </c>
      <c r="C732" s="9"/>
      <c r="D732" s="9"/>
      <c r="E732" s="9"/>
      <c r="F732" s="9"/>
      <c r="G732" s="133"/>
      <c r="H732" s="133"/>
      <c r="I732" s="133"/>
      <c r="J732" s="133"/>
      <c r="K732" s="133"/>
      <c r="L732" s="68">
        <f>IFERROR(MEDIAN($B732:$K732),"-")</f>
        <v>0.035063333</v>
      </c>
      <c r="M732" s="68">
        <f>IFERROR(L732*(1-50%),"-")</f>
        <v>0.0175316665</v>
      </c>
      <c r="N732" s="68">
        <f>IFERROR(L732*(1+50%),"-")</f>
        <v>0.0525949995</v>
      </c>
    </row>
    <row r="733" ht="15.75" customHeight="1">
      <c r="A733" s="63" t="s">
        <v>24</v>
      </c>
      <c r="B733" s="69">
        <f t="shared" ref="B733:K733" si="83">IFERROR(IF(B732&gt;$N732,"Não válido",IF(B732&lt;$M732,"Não válido",B732)),"-")</f>
        <v>0.035063333</v>
      </c>
      <c r="C733" s="69" t="str">
        <f t="shared" si="83"/>
        <v>Não válido</v>
      </c>
      <c r="D733" s="69" t="str">
        <f t="shared" si="83"/>
        <v>Não válido</v>
      </c>
      <c r="E733" s="69" t="str">
        <f t="shared" si="83"/>
        <v>Não válido</v>
      </c>
      <c r="F733" s="69" t="str">
        <f t="shared" si="83"/>
        <v>Não válido</v>
      </c>
      <c r="G733" s="69" t="str">
        <f t="shared" si="83"/>
        <v>Não válido</v>
      </c>
      <c r="H733" s="69" t="str">
        <f t="shared" si="83"/>
        <v>Não válido</v>
      </c>
      <c r="I733" s="69" t="str">
        <f t="shared" si="83"/>
        <v>Não válido</v>
      </c>
      <c r="J733" s="69" t="str">
        <f t="shared" si="83"/>
        <v>Não válido</v>
      </c>
      <c r="K733" s="69" t="str">
        <f t="shared" si="83"/>
        <v>Não válido</v>
      </c>
      <c r="L733" s="1"/>
      <c r="M733" s="1"/>
      <c r="N733" s="1"/>
    </row>
    <row r="734" ht="15.75" customHeight="1">
      <c r="A734" s="70" t="s">
        <v>25</v>
      </c>
      <c r="B734" s="68">
        <f>IFERROR(MIN(B733:K733),"-")</f>
        <v>0.035063333</v>
      </c>
      <c r="C734" s="71"/>
      <c r="D734" s="71"/>
      <c r="E734" s="71"/>
      <c r="F734" s="1"/>
      <c r="G734" s="1"/>
      <c r="H734" s="1"/>
      <c r="I734" s="1"/>
      <c r="J734" s="1"/>
      <c r="K734" s="1"/>
      <c r="L734" s="1"/>
      <c r="M734" s="1"/>
      <c r="N734" s="1"/>
    </row>
    <row r="735" ht="15.75" customHeight="1">
      <c r="A735" s="70" t="s">
        <v>26</v>
      </c>
      <c r="B735" s="68">
        <f>IFERROR(MEDIAN(B733:K733),"-")</f>
        <v>0.035063333</v>
      </c>
      <c r="C735" s="71"/>
      <c r="D735" s="71"/>
      <c r="E735" s="71"/>
      <c r="F735" s="1"/>
      <c r="G735" s="1"/>
      <c r="H735" s="1"/>
      <c r="I735" s="1"/>
      <c r="J735" s="1"/>
      <c r="K735" s="1"/>
      <c r="L735" s="1"/>
      <c r="M735" s="1"/>
      <c r="N735" s="1"/>
    </row>
    <row r="736" ht="15.75" customHeight="1">
      <c r="A736" s="70" t="s">
        <v>27</v>
      </c>
      <c r="B736" s="68">
        <f>IFERROR(AVERAGE(B733:K733),"-")</f>
        <v>0.035063333</v>
      </c>
      <c r="C736" s="71"/>
      <c r="D736" s="71"/>
      <c r="E736" s="71"/>
      <c r="F736" s="1"/>
      <c r="G736" s="1"/>
      <c r="H736" s="1"/>
      <c r="I736" s="1"/>
      <c r="J736" s="1"/>
      <c r="K736" s="1"/>
      <c r="L736" s="1"/>
      <c r="M736" s="1"/>
      <c r="N736" s="1"/>
    </row>
    <row r="737" ht="15.75" customHeight="1">
      <c r="A737" s="70" t="s">
        <v>28</v>
      </c>
      <c r="B737" s="68">
        <f>IFERROR(MAX(B733:K733),"-")</f>
        <v>0.035063333</v>
      </c>
      <c r="C737" s="71"/>
      <c r="D737" s="71"/>
      <c r="E737" s="71"/>
      <c r="F737" s="1"/>
      <c r="G737" s="1"/>
      <c r="H737" s="1"/>
      <c r="I737" s="1"/>
      <c r="J737" s="1"/>
      <c r="K737" s="1"/>
      <c r="L737" s="1"/>
      <c r="M737" s="1"/>
      <c r="N737" s="1"/>
    </row>
    <row r="738" ht="15.75" customHeight="1">
      <c r="A738" s="127"/>
      <c r="B738" s="1"/>
      <c r="C738" s="1"/>
      <c r="D738" s="1"/>
      <c r="E738" s="1"/>
      <c r="F738" s="1"/>
      <c r="G738" s="1"/>
      <c r="H738" s="1"/>
      <c r="I738" s="1"/>
      <c r="J738" s="1"/>
      <c r="K738" s="1"/>
      <c r="L738" s="1"/>
      <c r="M738" s="1"/>
      <c r="N738" s="1"/>
    </row>
    <row r="739" ht="15.75" customHeight="1">
      <c r="A739" s="66" t="s">
        <v>1257</v>
      </c>
      <c r="B739" s="6" t="s">
        <v>2</v>
      </c>
      <c r="C739" s="6" t="s">
        <v>3</v>
      </c>
      <c r="D739" s="6" t="s">
        <v>4</v>
      </c>
      <c r="E739" s="6" t="s">
        <v>5</v>
      </c>
      <c r="F739" s="6" t="s">
        <v>6</v>
      </c>
      <c r="G739" s="6" t="s">
        <v>7</v>
      </c>
      <c r="H739" s="6" t="s">
        <v>8</v>
      </c>
      <c r="I739" s="6" t="s">
        <v>9</v>
      </c>
      <c r="J739" s="6" t="s">
        <v>10</v>
      </c>
      <c r="K739" s="6" t="s">
        <v>11</v>
      </c>
      <c r="L739" s="7" t="s">
        <v>12</v>
      </c>
      <c r="M739" s="7" t="s">
        <v>13</v>
      </c>
      <c r="N739" s="7" t="s">
        <v>14</v>
      </c>
    </row>
    <row r="740" ht="15.75" customHeight="1">
      <c r="A740" s="63" t="s">
        <v>15</v>
      </c>
      <c r="B740" s="9" t="s">
        <v>1117</v>
      </c>
      <c r="C740" s="9"/>
      <c r="D740" s="9"/>
      <c r="E740" s="9"/>
      <c r="F740" s="9"/>
      <c r="G740" s="136"/>
      <c r="H740" s="9"/>
      <c r="I740" s="9"/>
      <c r="J740" s="9"/>
      <c r="K740" s="9"/>
      <c r="L740" s="11"/>
      <c r="M740" s="11"/>
      <c r="N740" s="11"/>
    </row>
    <row r="741">
      <c r="A741" s="63" t="s">
        <v>21</v>
      </c>
      <c r="B741" s="8" t="s">
        <v>1258</v>
      </c>
      <c r="C741" s="9"/>
      <c r="D741" s="9"/>
      <c r="E741" s="9"/>
      <c r="F741" s="9"/>
      <c r="G741" s="136"/>
      <c r="H741" s="9"/>
      <c r="I741" s="9"/>
      <c r="J741" s="9"/>
      <c r="K741" s="9"/>
      <c r="L741" s="11"/>
      <c r="M741" s="11"/>
      <c r="N741" s="11"/>
    </row>
    <row r="742" ht="15.75" customHeight="1">
      <c r="A742" s="63" t="s">
        <v>1120</v>
      </c>
      <c r="B742" s="14">
        <v>8.0</v>
      </c>
      <c r="C742" s="15"/>
      <c r="D742" s="15"/>
      <c r="E742" s="15"/>
      <c r="F742" s="15"/>
      <c r="G742" s="15"/>
      <c r="H742" s="15"/>
      <c r="I742" s="15"/>
      <c r="J742" s="15"/>
      <c r="K742" s="15"/>
      <c r="L742" s="11"/>
      <c r="M742" s="11"/>
      <c r="N742" s="11"/>
    </row>
    <row r="743" ht="15.75" customHeight="1">
      <c r="A743" s="63" t="s">
        <v>1121</v>
      </c>
      <c r="B743" s="8">
        <v>400.0</v>
      </c>
      <c r="C743" s="9"/>
      <c r="D743" s="9"/>
      <c r="E743" s="9"/>
      <c r="F743" s="9"/>
      <c r="G743" s="9"/>
      <c r="H743" s="9"/>
      <c r="I743" s="9"/>
      <c r="J743" s="9"/>
      <c r="K743" s="9"/>
      <c r="L743" s="11"/>
      <c r="M743" s="11"/>
      <c r="N743" s="11"/>
    </row>
    <row r="744" ht="15.75" customHeight="1">
      <c r="A744" s="66" t="s">
        <v>1257</v>
      </c>
      <c r="B744" s="131">
        <f>B742/B743</f>
        <v>0.02</v>
      </c>
      <c r="C744" s="133"/>
      <c r="D744" s="133"/>
      <c r="E744" s="133"/>
      <c r="F744" s="133"/>
      <c r="G744" s="133"/>
      <c r="H744" s="133"/>
      <c r="I744" s="133"/>
      <c r="J744" s="133"/>
      <c r="K744" s="133"/>
      <c r="L744" s="68">
        <f>IFERROR(MEDIAN($B744:$K744),"-")</f>
        <v>0.02</v>
      </c>
      <c r="M744" s="68">
        <f>IFERROR(L744*(1-50%),"-")</f>
        <v>0.01</v>
      </c>
      <c r="N744" s="68">
        <f>IFERROR(L744*(1+50%),"-")</f>
        <v>0.03</v>
      </c>
    </row>
    <row r="745" ht="15.75" customHeight="1">
      <c r="A745" s="63" t="s">
        <v>24</v>
      </c>
      <c r="B745" s="69">
        <f t="shared" ref="B745:K745" si="84">IFERROR(IF(B744&gt;$N744,"Não válido",IF(B744&lt;$M744,"Não válido",B744)),"-")</f>
        <v>0.02</v>
      </c>
      <c r="C745" s="69" t="str">
        <f t="shared" si="84"/>
        <v>Não válido</v>
      </c>
      <c r="D745" s="69" t="str">
        <f t="shared" si="84"/>
        <v>Não válido</v>
      </c>
      <c r="E745" s="69" t="str">
        <f t="shared" si="84"/>
        <v>Não válido</v>
      </c>
      <c r="F745" s="69" t="str">
        <f t="shared" si="84"/>
        <v>Não válido</v>
      </c>
      <c r="G745" s="69" t="str">
        <f t="shared" si="84"/>
        <v>Não válido</v>
      </c>
      <c r="H745" s="69" t="str">
        <f t="shared" si="84"/>
        <v>Não válido</v>
      </c>
      <c r="I745" s="69" t="str">
        <f t="shared" si="84"/>
        <v>Não válido</v>
      </c>
      <c r="J745" s="69" t="str">
        <f t="shared" si="84"/>
        <v>Não válido</v>
      </c>
      <c r="K745" s="69" t="str">
        <f t="shared" si="84"/>
        <v>Não válido</v>
      </c>
      <c r="L745" s="1"/>
      <c r="M745" s="1"/>
      <c r="N745" s="1"/>
    </row>
    <row r="746" ht="15.75" customHeight="1">
      <c r="A746" s="70" t="s">
        <v>25</v>
      </c>
      <c r="B746" s="68">
        <f>IFERROR(MIN(B745:K745),"-")</f>
        <v>0.02</v>
      </c>
      <c r="C746" s="71"/>
      <c r="D746" s="71"/>
      <c r="E746" s="71"/>
      <c r="F746" s="1"/>
      <c r="G746" s="1"/>
      <c r="H746" s="1"/>
      <c r="I746" s="1"/>
      <c r="J746" s="1"/>
      <c r="K746" s="1"/>
      <c r="L746" s="1"/>
      <c r="M746" s="1"/>
      <c r="N746" s="1"/>
    </row>
    <row r="747" ht="15.75" customHeight="1">
      <c r="A747" s="70" t="s">
        <v>26</v>
      </c>
      <c r="B747" s="68">
        <f>IFERROR(MEDIAN(B745:K745),"-")</f>
        <v>0.02</v>
      </c>
      <c r="C747" s="71"/>
      <c r="D747" s="71"/>
      <c r="E747" s="71"/>
      <c r="F747" s="1"/>
      <c r="G747" s="1"/>
      <c r="H747" s="1"/>
      <c r="I747" s="1"/>
      <c r="J747" s="1"/>
      <c r="K747" s="1"/>
      <c r="L747" s="1"/>
      <c r="M747" s="1"/>
      <c r="N747" s="1"/>
    </row>
    <row r="748" ht="15.75" customHeight="1">
      <c r="A748" s="70" t="s">
        <v>27</v>
      </c>
      <c r="B748" s="68">
        <f>IFERROR(AVERAGE(B745:K745),"-")</f>
        <v>0.02</v>
      </c>
      <c r="C748" s="71"/>
      <c r="D748" s="71"/>
      <c r="E748" s="71"/>
      <c r="F748" s="1"/>
      <c r="G748" s="1"/>
      <c r="H748" s="1"/>
      <c r="I748" s="1"/>
      <c r="J748" s="1"/>
      <c r="K748" s="1"/>
      <c r="L748" s="1"/>
      <c r="M748" s="1"/>
      <c r="N748" s="1"/>
    </row>
    <row r="749" ht="15.75" customHeight="1">
      <c r="A749" s="70" t="s">
        <v>28</v>
      </c>
      <c r="B749" s="68">
        <f>IFERROR(MAX(B745:K745),"-")</f>
        <v>0.02</v>
      </c>
      <c r="C749" s="71"/>
      <c r="D749" s="71"/>
      <c r="E749" s="71"/>
      <c r="F749" s="1"/>
      <c r="G749" s="1"/>
      <c r="H749" s="1"/>
      <c r="I749" s="1"/>
      <c r="J749" s="1"/>
      <c r="K749" s="1"/>
      <c r="L749" s="1"/>
      <c r="M749" s="1"/>
      <c r="N749" s="1"/>
    </row>
    <row r="750" ht="15.75" customHeight="1">
      <c r="A750" s="127"/>
      <c r="B750" s="1"/>
      <c r="C750" s="1"/>
      <c r="D750" s="1"/>
      <c r="E750" s="1"/>
      <c r="F750" s="1"/>
      <c r="G750" s="1"/>
      <c r="H750" s="1"/>
      <c r="I750" s="1"/>
      <c r="J750" s="1"/>
      <c r="K750" s="1"/>
      <c r="L750" s="1"/>
      <c r="M750" s="1"/>
      <c r="N750" s="1"/>
    </row>
    <row r="751" ht="15.75" customHeight="1">
      <c r="A751" s="66" t="s">
        <v>1259</v>
      </c>
      <c r="B751" s="6" t="s">
        <v>2</v>
      </c>
      <c r="C751" s="6" t="s">
        <v>3</v>
      </c>
      <c r="D751" s="6" t="s">
        <v>4</v>
      </c>
      <c r="E751" s="6" t="s">
        <v>5</v>
      </c>
      <c r="F751" s="6" t="s">
        <v>6</v>
      </c>
      <c r="G751" s="6" t="s">
        <v>7</v>
      </c>
      <c r="H751" s="6" t="s">
        <v>8</v>
      </c>
      <c r="I751" s="6" t="s">
        <v>9</v>
      </c>
      <c r="J751" s="6" t="s">
        <v>10</v>
      </c>
      <c r="K751" s="6" t="s">
        <v>11</v>
      </c>
      <c r="L751" s="7" t="s">
        <v>12</v>
      </c>
      <c r="M751" s="7" t="s">
        <v>13</v>
      </c>
      <c r="N751" s="7" t="s">
        <v>14</v>
      </c>
    </row>
    <row r="752">
      <c r="A752" s="63" t="s">
        <v>15</v>
      </c>
      <c r="B752" s="9" t="s">
        <v>1117</v>
      </c>
      <c r="C752" s="9"/>
      <c r="D752" s="9"/>
      <c r="E752" s="9"/>
      <c r="F752" s="9"/>
      <c r="G752" s="136"/>
      <c r="H752" s="9"/>
      <c r="I752" s="9"/>
      <c r="J752" s="9"/>
      <c r="K752" s="9"/>
      <c r="L752" s="11"/>
      <c r="M752" s="11"/>
      <c r="N752" s="11"/>
    </row>
    <row r="753">
      <c r="A753" s="63" t="s">
        <v>21</v>
      </c>
      <c r="B753" s="8" t="s">
        <v>1260</v>
      </c>
      <c r="C753" s="9"/>
      <c r="D753" s="9"/>
      <c r="E753" s="9"/>
      <c r="F753" s="9"/>
      <c r="G753" s="136"/>
      <c r="H753" s="9"/>
      <c r="I753" s="9"/>
      <c r="J753" s="9"/>
      <c r="K753" s="9"/>
      <c r="L753" s="11"/>
      <c r="M753" s="11"/>
      <c r="N753" s="11"/>
    </row>
    <row r="754" ht="15.75" customHeight="1">
      <c r="A754" s="63" t="s">
        <v>1120</v>
      </c>
      <c r="B754" s="14">
        <f>47.442857/30</f>
        <v>1.581428567</v>
      </c>
      <c r="C754" s="15"/>
      <c r="D754" s="15"/>
      <c r="E754" s="15"/>
      <c r="F754" s="15"/>
      <c r="G754" s="15"/>
      <c r="H754" s="15"/>
      <c r="I754" s="15"/>
      <c r="J754" s="15"/>
      <c r="K754" s="15"/>
      <c r="L754" s="11"/>
      <c r="M754" s="11"/>
      <c r="N754" s="11"/>
    </row>
    <row r="755" ht="15.75" customHeight="1">
      <c r="A755" s="63" t="s">
        <v>1121</v>
      </c>
      <c r="B755" s="8">
        <v>90.0</v>
      </c>
      <c r="C755" s="9"/>
      <c r="D755" s="9"/>
      <c r="E755" s="9"/>
      <c r="F755" s="9"/>
      <c r="G755" s="9"/>
      <c r="H755" s="9"/>
      <c r="I755" s="9"/>
      <c r="J755" s="9"/>
      <c r="K755" s="9"/>
      <c r="L755" s="11"/>
      <c r="M755" s="11"/>
      <c r="N755" s="11"/>
    </row>
    <row r="756" ht="15.75" customHeight="1">
      <c r="A756" s="66" t="s">
        <v>1259</v>
      </c>
      <c r="B756" s="131">
        <f>B754/B755</f>
        <v>0.01757142852</v>
      </c>
      <c r="C756" s="9"/>
      <c r="D756" s="9"/>
      <c r="E756" s="9"/>
      <c r="F756" s="9"/>
      <c r="G756" s="133"/>
      <c r="H756" s="133"/>
      <c r="I756" s="133"/>
      <c r="J756" s="133"/>
      <c r="K756" s="133"/>
      <c r="L756" s="68">
        <f>IFERROR(MEDIAN($B756:$K756),"-")</f>
        <v>0.01757142852</v>
      </c>
      <c r="M756" s="68">
        <f>IFERROR(L756*(1-50%),"-")</f>
        <v>0.008785714259</v>
      </c>
      <c r="N756" s="68">
        <f>IFERROR(L756*(1+50%),"-")</f>
        <v>0.02635714278</v>
      </c>
    </row>
    <row r="757" ht="15.75" customHeight="1">
      <c r="A757" s="63" t="s">
        <v>24</v>
      </c>
      <c r="B757" s="69">
        <f t="shared" ref="B757:K757" si="85">IFERROR(IF(B756&gt;$N756,"Não válido",IF(B756&lt;$M756,"Não válido",B756)),"-")</f>
        <v>0.01757142852</v>
      </c>
      <c r="C757" s="69" t="str">
        <f t="shared" si="85"/>
        <v>Não válido</v>
      </c>
      <c r="D757" s="69" t="str">
        <f t="shared" si="85"/>
        <v>Não válido</v>
      </c>
      <c r="E757" s="69" t="str">
        <f t="shared" si="85"/>
        <v>Não válido</v>
      </c>
      <c r="F757" s="69" t="str">
        <f t="shared" si="85"/>
        <v>Não válido</v>
      </c>
      <c r="G757" s="69" t="str">
        <f t="shared" si="85"/>
        <v>Não válido</v>
      </c>
      <c r="H757" s="69" t="str">
        <f t="shared" si="85"/>
        <v>Não válido</v>
      </c>
      <c r="I757" s="69" t="str">
        <f t="shared" si="85"/>
        <v>Não válido</v>
      </c>
      <c r="J757" s="69" t="str">
        <f t="shared" si="85"/>
        <v>Não válido</v>
      </c>
      <c r="K757" s="69" t="str">
        <f t="shared" si="85"/>
        <v>Não válido</v>
      </c>
      <c r="L757" s="1"/>
      <c r="M757" s="1"/>
      <c r="N757" s="1"/>
    </row>
    <row r="758" ht="15.75" customHeight="1">
      <c r="A758" s="70" t="s">
        <v>25</v>
      </c>
      <c r="B758" s="68">
        <f>IFERROR(MIN(B757:K757),"-")</f>
        <v>0.01757142852</v>
      </c>
      <c r="C758" s="71"/>
      <c r="D758" s="71"/>
      <c r="E758" s="71"/>
      <c r="F758" s="1"/>
      <c r="G758" s="1"/>
      <c r="H758" s="1"/>
      <c r="I758" s="1"/>
      <c r="J758" s="1"/>
      <c r="K758" s="1"/>
      <c r="L758" s="1"/>
      <c r="M758" s="1"/>
      <c r="N758" s="1"/>
    </row>
    <row r="759" ht="15.75" customHeight="1">
      <c r="A759" s="70" t="s">
        <v>26</v>
      </c>
      <c r="B759" s="68">
        <f>IFERROR(MEDIAN(B757:K757),"-")</f>
        <v>0.01757142852</v>
      </c>
      <c r="C759" s="71"/>
      <c r="D759" s="71"/>
      <c r="E759" s="71"/>
      <c r="F759" s="1"/>
      <c r="G759" s="1"/>
      <c r="H759" s="1"/>
      <c r="I759" s="1"/>
      <c r="J759" s="1"/>
      <c r="K759" s="1"/>
      <c r="L759" s="1"/>
      <c r="M759" s="1"/>
      <c r="N759" s="1"/>
    </row>
    <row r="760" ht="15.75" customHeight="1">
      <c r="A760" s="70" t="s">
        <v>27</v>
      </c>
      <c r="B760" s="68">
        <f>IFERROR(AVERAGE(B757:K757),"-")</f>
        <v>0.01757142852</v>
      </c>
      <c r="C760" s="71"/>
      <c r="D760" s="71"/>
      <c r="E760" s="71"/>
      <c r="F760" s="1"/>
      <c r="G760" s="1"/>
      <c r="H760" s="1"/>
      <c r="I760" s="1"/>
      <c r="J760" s="1"/>
      <c r="K760" s="1"/>
      <c r="L760" s="1"/>
      <c r="M760" s="1"/>
      <c r="N760" s="1"/>
    </row>
    <row r="761" ht="15.75" customHeight="1">
      <c r="A761" s="70" t="s">
        <v>28</v>
      </c>
      <c r="B761" s="68">
        <f>IFERROR(MAX(B757:K757),"-")</f>
        <v>0.01757142852</v>
      </c>
      <c r="C761" s="71"/>
      <c r="D761" s="71"/>
      <c r="E761" s="71"/>
      <c r="F761" s="1"/>
      <c r="G761" s="1"/>
      <c r="H761" s="1"/>
      <c r="I761" s="1"/>
      <c r="J761" s="1"/>
      <c r="K761" s="1"/>
      <c r="L761" s="1"/>
      <c r="M761" s="1"/>
      <c r="N761" s="1"/>
    </row>
    <row r="762" ht="15.75" customHeight="1">
      <c r="A762" s="127"/>
      <c r="B762" s="1"/>
      <c r="C762" s="1"/>
      <c r="D762" s="1"/>
      <c r="E762" s="1"/>
      <c r="F762" s="1"/>
      <c r="G762" s="1"/>
      <c r="H762" s="1"/>
      <c r="I762" s="1"/>
      <c r="J762" s="1"/>
      <c r="K762" s="1"/>
      <c r="L762" s="1"/>
      <c r="M762" s="1"/>
      <c r="N762" s="1"/>
    </row>
    <row r="763" ht="15.75" customHeight="1">
      <c r="A763" s="66" t="s">
        <v>1261</v>
      </c>
      <c r="B763" s="6" t="s">
        <v>2</v>
      </c>
      <c r="C763" s="6" t="s">
        <v>3</v>
      </c>
      <c r="D763" s="6" t="s">
        <v>4</v>
      </c>
      <c r="E763" s="6" t="s">
        <v>5</v>
      </c>
      <c r="F763" s="6" t="s">
        <v>6</v>
      </c>
      <c r="G763" s="6" t="s">
        <v>7</v>
      </c>
      <c r="H763" s="6" t="s">
        <v>8</v>
      </c>
      <c r="I763" s="6" t="s">
        <v>9</v>
      </c>
      <c r="J763" s="6" t="s">
        <v>10</v>
      </c>
      <c r="K763" s="6" t="s">
        <v>11</v>
      </c>
      <c r="L763" s="7" t="s">
        <v>12</v>
      </c>
      <c r="M763" s="7" t="s">
        <v>13</v>
      </c>
      <c r="N763" s="7" t="s">
        <v>14</v>
      </c>
    </row>
    <row r="764" ht="15.75" customHeight="1">
      <c r="A764" s="63" t="s">
        <v>15</v>
      </c>
      <c r="B764" s="9" t="s">
        <v>1117</v>
      </c>
      <c r="C764" s="10"/>
      <c r="D764" s="10"/>
      <c r="E764" s="10"/>
      <c r="F764" s="10"/>
      <c r="G764" s="136"/>
      <c r="H764" s="9"/>
      <c r="I764" s="9"/>
      <c r="J764" s="9"/>
      <c r="K764" s="9"/>
      <c r="L764" s="11"/>
      <c r="M764" s="11"/>
      <c r="N764" s="11"/>
    </row>
    <row r="765" ht="15.75" customHeight="1">
      <c r="A765" s="63" t="s">
        <v>21</v>
      </c>
      <c r="B765" s="8" t="s">
        <v>1262</v>
      </c>
      <c r="C765" s="10"/>
      <c r="D765" s="10"/>
      <c r="E765" s="10"/>
      <c r="F765" s="10"/>
      <c r="G765" s="136"/>
      <c r="H765" s="9"/>
      <c r="I765" s="9"/>
      <c r="J765" s="9"/>
      <c r="K765" s="9"/>
      <c r="L765" s="11"/>
      <c r="M765" s="11"/>
      <c r="N765" s="11"/>
    </row>
    <row r="766" ht="15.75" customHeight="1">
      <c r="A766" s="63" t="s">
        <v>1120</v>
      </c>
      <c r="B766" s="14">
        <v>23.917647</v>
      </c>
      <c r="C766" s="10"/>
      <c r="D766" s="10"/>
      <c r="E766" s="10"/>
      <c r="F766" s="10"/>
      <c r="G766" s="15"/>
      <c r="H766" s="15"/>
      <c r="I766" s="15"/>
      <c r="J766" s="15"/>
      <c r="K766" s="15"/>
      <c r="L766" s="11"/>
      <c r="M766" s="11"/>
      <c r="N766" s="11"/>
    </row>
    <row r="767" ht="15.75" customHeight="1">
      <c r="A767" s="63" t="s">
        <v>1121</v>
      </c>
      <c r="B767" s="8">
        <v>1000.0</v>
      </c>
      <c r="C767" s="9"/>
      <c r="D767" s="9"/>
      <c r="E767" s="9"/>
      <c r="F767" s="9"/>
      <c r="G767" s="9"/>
      <c r="H767" s="9"/>
      <c r="I767" s="9"/>
      <c r="J767" s="9"/>
      <c r="K767" s="9"/>
      <c r="L767" s="11"/>
      <c r="M767" s="11"/>
      <c r="N767" s="11"/>
    </row>
    <row r="768" ht="15.75" customHeight="1">
      <c r="A768" s="66" t="s">
        <v>1261</v>
      </c>
      <c r="B768" s="131">
        <f>B766/B767</f>
        <v>0.023917647</v>
      </c>
      <c r="C768" s="9"/>
      <c r="D768" s="9"/>
      <c r="E768" s="9"/>
      <c r="F768" s="9"/>
      <c r="G768" s="133"/>
      <c r="H768" s="133"/>
      <c r="I768" s="133"/>
      <c r="J768" s="133"/>
      <c r="K768" s="133"/>
      <c r="L768" s="68">
        <f>IFERROR(MEDIAN($B768:$K768),"-")</f>
        <v>0.023917647</v>
      </c>
      <c r="M768" s="68">
        <f>IFERROR(L768*(1-50%),"-")</f>
        <v>0.0119588235</v>
      </c>
      <c r="N768" s="68">
        <f>IFERROR(L768*(1+50%),"-")</f>
        <v>0.0358764705</v>
      </c>
    </row>
    <row r="769" ht="15.75" customHeight="1">
      <c r="A769" s="63" t="s">
        <v>24</v>
      </c>
      <c r="B769" s="69">
        <f t="shared" ref="B769:K769" si="86">IFERROR(IF(B768&gt;$N768,"Não válido",IF(B768&lt;$M768,"Não válido",B768)),"-")</f>
        <v>0.023917647</v>
      </c>
      <c r="C769" s="69" t="str">
        <f t="shared" si="86"/>
        <v>Não válido</v>
      </c>
      <c r="D769" s="69" t="str">
        <f t="shared" si="86"/>
        <v>Não válido</v>
      </c>
      <c r="E769" s="69" t="str">
        <f t="shared" si="86"/>
        <v>Não válido</v>
      </c>
      <c r="F769" s="69" t="str">
        <f t="shared" si="86"/>
        <v>Não válido</v>
      </c>
      <c r="G769" s="69" t="str">
        <f t="shared" si="86"/>
        <v>Não válido</v>
      </c>
      <c r="H769" s="69" t="str">
        <f t="shared" si="86"/>
        <v>Não válido</v>
      </c>
      <c r="I769" s="69" t="str">
        <f t="shared" si="86"/>
        <v>Não válido</v>
      </c>
      <c r="J769" s="69" t="str">
        <f t="shared" si="86"/>
        <v>Não válido</v>
      </c>
      <c r="K769" s="69" t="str">
        <f t="shared" si="86"/>
        <v>Não válido</v>
      </c>
      <c r="L769" s="1"/>
      <c r="M769" s="1"/>
      <c r="N769" s="1"/>
    </row>
    <row r="770" ht="15.75" customHeight="1">
      <c r="A770" s="70" t="s">
        <v>25</v>
      </c>
      <c r="B770" s="68">
        <f>IFERROR(MIN(B769:K769),"-")</f>
        <v>0.023917647</v>
      </c>
      <c r="C770" s="71"/>
      <c r="D770" s="71"/>
      <c r="E770" s="71"/>
      <c r="F770" s="1"/>
      <c r="G770" s="1"/>
      <c r="H770" s="1"/>
      <c r="I770" s="1"/>
      <c r="J770" s="1"/>
      <c r="K770" s="1"/>
      <c r="L770" s="1"/>
      <c r="M770" s="1"/>
      <c r="N770" s="1"/>
    </row>
    <row r="771" ht="15.75" customHeight="1">
      <c r="A771" s="70" t="s">
        <v>26</v>
      </c>
      <c r="B771" s="68">
        <f>IFERROR(MEDIAN(B769:K769),"-")</f>
        <v>0.023917647</v>
      </c>
      <c r="C771" s="71"/>
      <c r="D771" s="71"/>
      <c r="E771" s="71"/>
      <c r="F771" s="1"/>
      <c r="G771" s="1"/>
      <c r="H771" s="1"/>
      <c r="I771" s="1"/>
      <c r="J771" s="1"/>
      <c r="K771" s="1"/>
      <c r="L771" s="1"/>
      <c r="M771" s="1"/>
      <c r="N771" s="1"/>
    </row>
    <row r="772" ht="15.75" customHeight="1">
      <c r="A772" s="70" t="s">
        <v>27</v>
      </c>
      <c r="B772" s="68">
        <f>IFERROR(AVERAGE(B769:K769),"-")</f>
        <v>0.023917647</v>
      </c>
      <c r="C772" s="71"/>
      <c r="D772" s="71"/>
      <c r="E772" s="71"/>
      <c r="F772" s="1"/>
      <c r="G772" s="1"/>
      <c r="H772" s="1"/>
      <c r="I772" s="1"/>
      <c r="J772" s="1"/>
      <c r="K772" s="1"/>
      <c r="L772" s="1"/>
      <c r="M772" s="1"/>
      <c r="N772" s="1"/>
    </row>
    <row r="773" ht="15.75" customHeight="1">
      <c r="A773" s="70" t="s">
        <v>28</v>
      </c>
      <c r="B773" s="68">
        <f>IFERROR(MAX(B769:K769),"-")</f>
        <v>0.023917647</v>
      </c>
      <c r="C773" s="71"/>
      <c r="D773" s="71"/>
      <c r="E773" s="71"/>
      <c r="F773" s="1"/>
      <c r="G773" s="1"/>
      <c r="H773" s="1"/>
      <c r="I773" s="1"/>
      <c r="J773" s="1"/>
      <c r="K773" s="1"/>
      <c r="L773" s="1"/>
      <c r="M773" s="1"/>
      <c r="N773" s="1"/>
    </row>
    <row r="774" ht="15.75" customHeight="1">
      <c r="A774" s="127"/>
      <c r="B774" s="1"/>
      <c r="C774" s="1"/>
      <c r="D774" s="1"/>
      <c r="E774" s="1"/>
      <c r="F774" s="1"/>
      <c r="G774" s="1"/>
      <c r="H774" s="1"/>
      <c r="I774" s="1"/>
      <c r="J774" s="1"/>
      <c r="K774" s="1"/>
      <c r="L774" s="1"/>
      <c r="M774" s="1"/>
      <c r="N774" s="1"/>
    </row>
    <row r="775" ht="15.75" customHeight="1">
      <c r="A775" s="66" t="s">
        <v>1263</v>
      </c>
      <c r="B775" s="6" t="s">
        <v>2</v>
      </c>
      <c r="C775" s="6" t="s">
        <v>3</v>
      </c>
      <c r="D775" s="6" t="s">
        <v>4</v>
      </c>
      <c r="E775" s="6" t="s">
        <v>5</v>
      </c>
      <c r="F775" s="6" t="s">
        <v>6</v>
      </c>
      <c r="G775" s="6" t="s">
        <v>7</v>
      </c>
      <c r="H775" s="6" t="s">
        <v>8</v>
      </c>
      <c r="I775" s="6" t="s">
        <v>9</v>
      </c>
      <c r="J775" s="6" t="s">
        <v>10</v>
      </c>
      <c r="K775" s="6" t="s">
        <v>11</v>
      </c>
      <c r="L775" s="7" t="s">
        <v>12</v>
      </c>
      <c r="M775" s="7" t="s">
        <v>13</v>
      </c>
      <c r="N775" s="7" t="s">
        <v>14</v>
      </c>
    </row>
    <row r="776" ht="15.75" customHeight="1">
      <c r="A776" s="63" t="s">
        <v>15</v>
      </c>
      <c r="B776" s="9" t="s">
        <v>1117</v>
      </c>
      <c r="C776" s="9"/>
      <c r="D776" s="10"/>
      <c r="E776" s="10"/>
      <c r="F776" s="10"/>
      <c r="G776" s="136"/>
      <c r="H776" s="9"/>
      <c r="I776" s="9"/>
      <c r="J776" s="9"/>
      <c r="K776" s="9"/>
      <c r="L776" s="11"/>
      <c r="M776" s="11"/>
      <c r="N776" s="11"/>
    </row>
    <row r="777">
      <c r="A777" s="63" t="s">
        <v>21</v>
      </c>
      <c r="B777" s="8" t="s">
        <v>1264</v>
      </c>
      <c r="C777" s="9"/>
      <c r="D777" s="10"/>
      <c r="E777" s="10"/>
      <c r="F777" s="10"/>
      <c r="G777" s="136"/>
      <c r="H777" s="9"/>
      <c r="I777" s="9"/>
      <c r="J777" s="9"/>
      <c r="K777" s="9"/>
      <c r="L777" s="11"/>
      <c r="M777" s="11"/>
      <c r="N777" s="11"/>
    </row>
    <row r="778" ht="15.75" customHeight="1">
      <c r="A778" s="63" t="s">
        <v>1120</v>
      </c>
      <c r="B778" s="14">
        <v>122.53333</v>
      </c>
      <c r="C778" s="15"/>
      <c r="D778" s="10"/>
      <c r="E778" s="10"/>
      <c r="F778" s="10"/>
      <c r="G778" s="15"/>
      <c r="H778" s="15"/>
      <c r="I778" s="15"/>
      <c r="J778" s="15"/>
      <c r="K778" s="15"/>
      <c r="L778" s="11"/>
      <c r="M778" s="11"/>
      <c r="N778" s="11"/>
    </row>
    <row r="779" ht="15.75" customHeight="1">
      <c r="A779" s="63" t="s">
        <v>1121</v>
      </c>
      <c r="B779" s="8">
        <v>4000.0</v>
      </c>
      <c r="C779" s="9"/>
      <c r="D779" s="9"/>
      <c r="E779" s="9"/>
      <c r="F779" s="9"/>
      <c r="G779" s="9"/>
      <c r="H779" s="9"/>
      <c r="I779" s="9"/>
      <c r="J779" s="9"/>
      <c r="K779" s="9"/>
      <c r="L779" s="11"/>
      <c r="M779" s="11"/>
      <c r="N779" s="11"/>
    </row>
    <row r="780" ht="15.75" customHeight="1">
      <c r="A780" s="66" t="s">
        <v>1263</v>
      </c>
      <c r="B780" s="131">
        <f>B778/B779</f>
        <v>0.0306333325</v>
      </c>
      <c r="C780" s="9"/>
      <c r="D780" s="9"/>
      <c r="E780" s="9"/>
      <c r="F780" s="9"/>
      <c r="G780" s="133"/>
      <c r="H780" s="133"/>
      <c r="I780" s="133"/>
      <c r="J780" s="133"/>
      <c r="K780" s="133"/>
      <c r="L780" s="68">
        <f>IFERROR(MEDIAN($B780:$K780),"-")</f>
        <v>0.0306333325</v>
      </c>
      <c r="M780" s="68">
        <f>IFERROR(L780*(1-50%),"-")</f>
        <v>0.01531666625</v>
      </c>
      <c r="N780" s="68">
        <f>IFERROR(L780*(1+50%),"-")</f>
        <v>0.04594999875</v>
      </c>
    </row>
    <row r="781" ht="15.75" customHeight="1">
      <c r="A781" s="63" t="s">
        <v>24</v>
      </c>
      <c r="B781" s="69">
        <f t="shared" ref="B781:K781" si="87">IFERROR(IF(B780&gt;$N780,"Não válido",IF(B780&lt;$M780,"Não válido",B780)),"-")</f>
        <v>0.0306333325</v>
      </c>
      <c r="C781" s="69" t="str">
        <f t="shared" si="87"/>
        <v>Não válido</v>
      </c>
      <c r="D781" s="69" t="str">
        <f t="shared" si="87"/>
        <v>Não válido</v>
      </c>
      <c r="E781" s="69" t="str">
        <f t="shared" si="87"/>
        <v>Não válido</v>
      </c>
      <c r="F781" s="69" t="str">
        <f t="shared" si="87"/>
        <v>Não válido</v>
      </c>
      <c r="G781" s="69" t="str">
        <f t="shared" si="87"/>
        <v>Não válido</v>
      </c>
      <c r="H781" s="69" t="str">
        <f t="shared" si="87"/>
        <v>Não válido</v>
      </c>
      <c r="I781" s="69" t="str">
        <f t="shared" si="87"/>
        <v>Não válido</v>
      </c>
      <c r="J781" s="69" t="str">
        <f t="shared" si="87"/>
        <v>Não válido</v>
      </c>
      <c r="K781" s="69" t="str">
        <f t="shared" si="87"/>
        <v>Não válido</v>
      </c>
      <c r="L781" s="1"/>
      <c r="M781" s="1"/>
      <c r="N781" s="1"/>
    </row>
    <row r="782" ht="15.75" customHeight="1">
      <c r="A782" s="70" t="s">
        <v>25</v>
      </c>
      <c r="B782" s="68">
        <f>IFERROR(MIN(B781:K781),"-")</f>
        <v>0.0306333325</v>
      </c>
      <c r="C782" s="71"/>
      <c r="D782" s="71"/>
      <c r="E782" s="71"/>
      <c r="F782" s="1"/>
      <c r="G782" s="1"/>
      <c r="H782" s="1"/>
      <c r="I782" s="1"/>
      <c r="J782" s="1"/>
      <c r="K782" s="1"/>
      <c r="L782" s="1"/>
      <c r="M782" s="1"/>
      <c r="N782" s="1"/>
    </row>
    <row r="783" ht="15.75" customHeight="1">
      <c r="A783" s="70" t="s">
        <v>26</v>
      </c>
      <c r="B783" s="68">
        <f>IFERROR(MEDIAN(B781:K781),"-")</f>
        <v>0.0306333325</v>
      </c>
      <c r="C783" s="71"/>
      <c r="D783" s="71"/>
      <c r="E783" s="71"/>
      <c r="F783" s="1"/>
      <c r="G783" s="1"/>
      <c r="H783" s="1"/>
      <c r="I783" s="1"/>
      <c r="J783" s="1"/>
      <c r="K783" s="1"/>
      <c r="L783" s="1"/>
      <c r="M783" s="1"/>
      <c r="N783" s="1"/>
    </row>
    <row r="784" ht="15.75" customHeight="1">
      <c r="A784" s="70" t="s">
        <v>27</v>
      </c>
      <c r="B784" s="68">
        <f>IFERROR(AVERAGE(B781:K781),"-")</f>
        <v>0.0306333325</v>
      </c>
      <c r="C784" s="71"/>
      <c r="D784" s="71"/>
      <c r="E784" s="71"/>
      <c r="F784" s="1"/>
      <c r="G784" s="1"/>
      <c r="H784" s="1"/>
      <c r="I784" s="1"/>
      <c r="J784" s="1"/>
      <c r="K784" s="1"/>
      <c r="L784" s="1"/>
      <c r="M784" s="1"/>
      <c r="N784" s="1"/>
    </row>
    <row r="785" ht="15.75" customHeight="1">
      <c r="A785" s="70" t="s">
        <v>28</v>
      </c>
      <c r="B785" s="68">
        <f>IFERROR(MAX(B781:K781),"-")</f>
        <v>0.0306333325</v>
      </c>
      <c r="C785" s="71"/>
      <c r="D785" s="71"/>
      <c r="E785" s="71"/>
      <c r="F785" s="1"/>
      <c r="G785" s="1"/>
      <c r="H785" s="1"/>
      <c r="I785" s="1"/>
      <c r="J785" s="1"/>
      <c r="K785" s="1"/>
      <c r="L785" s="1"/>
      <c r="M785" s="1"/>
      <c r="N785" s="1"/>
    </row>
    <row r="786" ht="15.75" customHeight="1">
      <c r="A786" s="127"/>
      <c r="B786" s="1"/>
      <c r="C786" s="1"/>
      <c r="D786" s="1"/>
      <c r="E786" s="1"/>
      <c r="F786" s="1"/>
      <c r="G786" s="1"/>
      <c r="H786" s="1"/>
      <c r="I786" s="1"/>
      <c r="J786" s="1"/>
      <c r="K786" s="1"/>
      <c r="L786" s="1"/>
      <c r="M786" s="1"/>
      <c r="N786" s="1"/>
    </row>
    <row r="787" ht="15.75" customHeight="1">
      <c r="A787" s="66" t="s">
        <v>1265</v>
      </c>
      <c r="B787" s="6" t="s">
        <v>2</v>
      </c>
      <c r="C787" s="6" t="s">
        <v>3</v>
      </c>
      <c r="D787" s="6" t="s">
        <v>4</v>
      </c>
      <c r="E787" s="6" t="s">
        <v>5</v>
      </c>
      <c r="F787" s="6" t="s">
        <v>6</v>
      </c>
      <c r="G787" s="6" t="s">
        <v>7</v>
      </c>
      <c r="H787" s="6" t="s">
        <v>8</v>
      </c>
      <c r="I787" s="6" t="s">
        <v>9</v>
      </c>
      <c r="J787" s="6" t="s">
        <v>10</v>
      </c>
      <c r="K787" s="6" t="s">
        <v>11</v>
      </c>
      <c r="L787" s="7" t="s">
        <v>12</v>
      </c>
      <c r="M787" s="7" t="s">
        <v>13</v>
      </c>
      <c r="N787" s="7" t="s">
        <v>14</v>
      </c>
    </row>
    <row r="788" ht="15.75" customHeight="1">
      <c r="A788" s="63" t="s">
        <v>15</v>
      </c>
      <c r="B788" s="9" t="s">
        <v>1117</v>
      </c>
      <c r="C788" s="9"/>
      <c r="D788" s="10"/>
      <c r="E788" s="10"/>
      <c r="F788" s="10"/>
      <c r="G788" s="136"/>
      <c r="H788" s="9"/>
      <c r="I788" s="9"/>
      <c r="J788" s="9"/>
      <c r="K788" s="9"/>
      <c r="L788" s="11"/>
      <c r="M788" s="11"/>
      <c r="N788" s="11"/>
    </row>
    <row r="789">
      <c r="A789" s="63" t="s">
        <v>21</v>
      </c>
      <c r="B789" s="8" t="s">
        <v>1266</v>
      </c>
      <c r="C789" s="9"/>
      <c r="D789" s="10"/>
      <c r="E789" s="10"/>
      <c r="F789" s="10"/>
      <c r="G789" s="136"/>
      <c r="H789" s="9"/>
      <c r="I789" s="9"/>
      <c r="J789" s="9"/>
      <c r="K789" s="9"/>
      <c r="L789" s="11"/>
      <c r="M789" s="11"/>
      <c r="N789" s="11"/>
    </row>
    <row r="790" ht="15.75" customHeight="1">
      <c r="A790" s="63" t="s">
        <v>1120</v>
      </c>
      <c r="B790" s="14">
        <v>11.5515</v>
      </c>
      <c r="C790" s="15"/>
      <c r="D790" s="10"/>
      <c r="E790" s="10"/>
      <c r="F790" s="10"/>
      <c r="G790" s="15"/>
      <c r="H790" s="15"/>
      <c r="I790" s="15"/>
      <c r="J790" s="15"/>
      <c r="K790" s="15"/>
      <c r="L790" s="11"/>
      <c r="M790" s="11"/>
      <c r="N790" s="11"/>
    </row>
    <row r="791" ht="15.75" customHeight="1">
      <c r="A791" s="63" t="s">
        <v>1121</v>
      </c>
      <c r="B791" s="8">
        <v>500.0</v>
      </c>
      <c r="C791" s="9"/>
      <c r="D791" s="9"/>
      <c r="E791" s="9"/>
      <c r="F791" s="9"/>
      <c r="G791" s="9"/>
      <c r="H791" s="9"/>
      <c r="I791" s="9"/>
      <c r="J791" s="9"/>
      <c r="K791" s="9"/>
      <c r="L791" s="11"/>
      <c r="M791" s="11"/>
      <c r="N791" s="11"/>
    </row>
    <row r="792" ht="15.75" customHeight="1">
      <c r="A792" s="66" t="s">
        <v>1265</v>
      </c>
      <c r="B792" s="131">
        <f>B790/B791</f>
        <v>0.023103</v>
      </c>
      <c r="C792" s="9"/>
      <c r="D792" s="9"/>
      <c r="E792" s="9"/>
      <c r="F792" s="9"/>
      <c r="G792" s="133"/>
      <c r="H792" s="133"/>
      <c r="I792" s="133"/>
      <c r="J792" s="133"/>
      <c r="K792" s="133"/>
      <c r="L792" s="68">
        <f>IFERROR(MEDIAN($B792:$K792),"-")</f>
        <v>0.023103</v>
      </c>
      <c r="M792" s="68">
        <f>IFERROR(L792*(1-50%),"-")</f>
        <v>0.0115515</v>
      </c>
      <c r="N792" s="68">
        <f>IFERROR(L792*(1+50%),"-")</f>
        <v>0.0346545</v>
      </c>
    </row>
    <row r="793" ht="15.75" customHeight="1">
      <c r="A793" s="63" t="s">
        <v>24</v>
      </c>
      <c r="B793" s="69">
        <f t="shared" ref="B793:K793" si="88">IFERROR(IF(B792&gt;$N792,"Não válido",IF(B792&lt;$M792,"Não válido",B792)),"-")</f>
        <v>0.023103</v>
      </c>
      <c r="C793" s="69" t="str">
        <f t="shared" si="88"/>
        <v>Não válido</v>
      </c>
      <c r="D793" s="69" t="str">
        <f t="shared" si="88"/>
        <v>Não válido</v>
      </c>
      <c r="E793" s="69" t="str">
        <f t="shared" si="88"/>
        <v>Não válido</v>
      </c>
      <c r="F793" s="69" t="str">
        <f t="shared" si="88"/>
        <v>Não válido</v>
      </c>
      <c r="G793" s="69" t="str">
        <f t="shared" si="88"/>
        <v>Não válido</v>
      </c>
      <c r="H793" s="69" t="str">
        <f t="shared" si="88"/>
        <v>Não válido</v>
      </c>
      <c r="I793" s="69" t="str">
        <f t="shared" si="88"/>
        <v>Não válido</v>
      </c>
      <c r="J793" s="69" t="str">
        <f t="shared" si="88"/>
        <v>Não válido</v>
      </c>
      <c r="K793" s="69" t="str">
        <f t="shared" si="88"/>
        <v>Não válido</v>
      </c>
      <c r="L793" s="1"/>
      <c r="M793" s="1"/>
      <c r="N793" s="1"/>
    </row>
    <row r="794" ht="15.75" customHeight="1">
      <c r="A794" s="70" t="s">
        <v>25</v>
      </c>
      <c r="B794" s="68">
        <f>IFERROR(MIN(B793:K793),"-")</f>
        <v>0.023103</v>
      </c>
      <c r="C794" s="71"/>
      <c r="D794" s="71"/>
      <c r="E794" s="71"/>
      <c r="F794" s="1"/>
      <c r="G794" s="1"/>
      <c r="H794" s="1"/>
      <c r="I794" s="1"/>
      <c r="J794" s="1"/>
      <c r="K794" s="1"/>
      <c r="L794" s="1"/>
      <c r="M794" s="1"/>
      <c r="N794" s="1"/>
    </row>
    <row r="795" ht="15.75" customHeight="1">
      <c r="A795" s="70" t="s">
        <v>26</v>
      </c>
      <c r="B795" s="68">
        <f>IFERROR(MEDIAN(B793:K793),"-")</f>
        <v>0.023103</v>
      </c>
      <c r="C795" s="71"/>
      <c r="D795" s="71"/>
      <c r="E795" s="71"/>
      <c r="F795" s="1"/>
      <c r="G795" s="1"/>
      <c r="H795" s="1"/>
      <c r="I795" s="1"/>
      <c r="J795" s="1"/>
      <c r="K795" s="1"/>
      <c r="L795" s="1"/>
      <c r="M795" s="1"/>
      <c r="N795" s="1"/>
    </row>
    <row r="796" ht="15.75" customHeight="1">
      <c r="A796" s="70" t="s">
        <v>27</v>
      </c>
      <c r="B796" s="68">
        <f>IFERROR(AVERAGE(B793:K793),"-")</f>
        <v>0.023103</v>
      </c>
      <c r="C796" s="71"/>
      <c r="D796" s="71"/>
      <c r="E796" s="71"/>
      <c r="F796" s="1"/>
      <c r="G796" s="1"/>
      <c r="H796" s="1"/>
      <c r="I796" s="1"/>
      <c r="J796" s="1"/>
      <c r="K796" s="1"/>
      <c r="L796" s="1"/>
      <c r="M796" s="1"/>
      <c r="N796" s="1"/>
    </row>
    <row r="797" ht="15.75" customHeight="1">
      <c r="A797" s="70" t="s">
        <v>28</v>
      </c>
      <c r="B797" s="68">
        <f>IFERROR(MAX(B793:K793),"-")</f>
        <v>0.023103</v>
      </c>
      <c r="C797" s="71"/>
      <c r="D797" s="71"/>
      <c r="E797" s="71"/>
      <c r="F797" s="1"/>
      <c r="G797" s="1"/>
      <c r="H797" s="1"/>
      <c r="I797" s="1"/>
      <c r="J797" s="1"/>
      <c r="K797" s="1"/>
      <c r="L797" s="1"/>
      <c r="M797" s="1"/>
      <c r="N797" s="1"/>
    </row>
    <row r="798" ht="15.75" customHeight="1">
      <c r="A798" s="127"/>
      <c r="B798" s="1"/>
      <c r="C798" s="1"/>
      <c r="D798" s="1"/>
      <c r="E798" s="1"/>
      <c r="F798" s="1"/>
      <c r="G798" s="1"/>
      <c r="H798" s="1"/>
      <c r="I798" s="1"/>
      <c r="J798" s="1"/>
      <c r="K798" s="1"/>
      <c r="L798" s="1"/>
      <c r="M798" s="1"/>
      <c r="N798" s="1"/>
    </row>
    <row r="799" ht="15.75" customHeight="1">
      <c r="A799" s="74" t="s">
        <v>1267</v>
      </c>
      <c r="B799" s="6" t="s">
        <v>2</v>
      </c>
      <c r="C799" s="6" t="s">
        <v>3</v>
      </c>
      <c r="D799" s="6" t="s">
        <v>4</v>
      </c>
      <c r="E799" s="6" t="s">
        <v>5</v>
      </c>
      <c r="F799" s="6" t="s">
        <v>6</v>
      </c>
      <c r="G799" s="6" t="s">
        <v>7</v>
      </c>
      <c r="H799" s="6" t="s">
        <v>8</v>
      </c>
      <c r="I799" s="6" t="s">
        <v>9</v>
      </c>
      <c r="J799" s="6" t="s">
        <v>10</v>
      </c>
      <c r="K799" s="6" t="s">
        <v>11</v>
      </c>
      <c r="L799" s="7" t="s">
        <v>12</v>
      </c>
      <c r="M799" s="7" t="s">
        <v>13</v>
      </c>
      <c r="N799" s="7" t="s">
        <v>14</v>
      </c>
    </row>
    <row r="800" ht="15.75" customHeight="1">
      <c r="A800" s="63" t="s">
        <v>15</v>
      </c>
      <c r="B800" s="9" t="s">
        <v>1117</v>
      </c>
      <c r="C800" s="10"/>
      <c r="D800" s="10"/>
      <c r="E800" s="10"/>
      <c r="F800" s="10"/>
      <c r="G800" s="136"/>
      <c r="H800" s="9"/>
      <c r="I800" s="9"/>
      <c r="J800" s="9"/>
      <c r="K800" s="9"/>
      <c r="L800" s="11"/>
      <c r="M800" s="11"/>
      <c r="N800" s="11"/>
    </row>
    <row r="801" ht="15.75" customHeight="1">
      <c r="A801" s="63" t="s">
        <v>21</v>
      </c>
      <c r="B801" s="8" t="s">
        <v>1268</v>
      </c>
      <c r="C801" s="10"/>
      <c r="D801" s="10"/>
      <c r="E801" s="10"/>
      <c r="F801" s="10"/>
      <c r="G801" s="136"/>
      <c r="H801" s="9"/>
      <c r="I801" s="9"/>
      <c r="J801" s="9"/>
      <c r="K801" s="9"/>
      <c r="L801" s="11"/>
      <c r="M801" s="11"/>
      <c r="N801" s="11"/>
    </row>
    <row r="802" ht="15.75" customHeight="1">
      <c r="A802" s="63" t="s">
        <v>1120</v>
      </c>
      <c r="B802" s="14">
        <v>121.5</v>
      </c>
      <c r="C802" s="10"/>
      <c r="D802" s="10"/>
      <c r="E802" s="10"/>
      <c r="F802" s="10"/>
      <c r="G802" s="15"/>
      <c r="H802" s="15"/>
      <c r="I802" s="15"/>
      <c r="J802" s="15"/>
      <c r="K802" s="15"/>
      <c r="L802" s="11"/>
      <c r="M802" s="11"/>
      <c r="N802" s="11"/>
    </row>
    <row r="803" ht="15.75" customHeight="1">
      <c r="A803" s="143" t="s">
        <v>1269</v>
      </c>
      <c r="B803" s="8">
        <v>300.0</v>
      </c>
      <c r="C803" s="9"/>
      <c r="D803" s="9"/>
      <c r="E803" s="9"/>
      <c r="F803" s="9"/>
      <c r="G803" s="9"/>
      <c r="H803" s="9"/>
      <c r="I803" s="9"/>
      <c r="J803" s="9"/>
      <c r="K803" s="9"/>
      <c r="L803" s="11"/>
      <c r="M803" s="11"/>
      <c r="N803" s="11"/>
    </row>
    <row r="804" ht="15.75" customHeight="1">
      <c r="A804" s="74" t="s">
        <v>1267</v>
      </c>
      <c r="B804" s="131">
        <f>B802/B803</f>
        <v>0.405</v>
      </c>
      <c r="C804" s="9"/>
      <c r="D804" s="9"/>
      <c r="E804" s="9"/>
      <c r="F804" s="9"/>
      <c r="G804" s="133"/>
      <c r="H804" s="133"/>
      <c r="I804" s="133"/>
      <c r="J804" s="133"/>
      <c r="K804" s="133"/>
      <c r="L804" s="68">
        <f>IFERROR(MEDIAN($B804:$K804),"-")</f>
        <v>0.405</v>
      </c>
      <c r="M804" s="68">
        <f>IFERROR(L804*(1-50%),"-")</f>
        <v>0.2025</v>
      </c>
      <c r="N804" s="68">
        <f>IFERROR(L804*(1+50%),"-")</f>
        <v>0.6075</v>
      </c>
    </row>
    <row r="805" ht="15.75" customHeight="1">
      <c r="A805" s="63" t="s">
        <v>24</v>
      </c>
      <c r="B805" s="69">
        <f t="shared" ref="B805:K805" si="89">IFERROR(IF(B804&gt;$N804,"Não válido",IF(B804&lt;$M804,"Não válido",B804)),"-")</f>
        <v>0.405</v>
      </c>
      <c r="C805" s="69" t="str">
        <f t="shared" si="89"/>
        <v>Não válido</v>
      </c>
      <c r="D805" s="69" t="str">
        <f t="shared" si="89"/>
        <v>Não válido</v>
      </c>
      <c r="E805" s="69" t="str">
        <f t="shared" si="89"/>
        <v>Não válido</v>
      </c>
      <c r="F805" s="69" t="str">
        <f t="shared" si="89"/>
        <v>Não válido</v>
      </c>
      <c r="G805" s="69" t="str">
        <f t="shared" si="89"/>
        <v>Não válido</v>
      </c>
      <c r="H805" s="69" t="str">
        <f t="shared" si="89"/>
        <v>Não válido</v>
      </c>
      <c r="I805" s="69" t="str">
        <f t="shared" si="89"/>
        <v>Não válido</v>
      </c>
      <c r="J805" s="69" t="str">
        <f t="shared" si="89"/>
        <v>Não válido</v>
      </c>
      <c r="K805" s="69" t="str">
        <f t="shared" si="89"/>
        <v>Não válido</v>
      </c>
      <c r="L805" s="1"/>
      <c r="M805" s="1"/>
      <c r="N805" s="1"/>
    </row>
    <row r="806" ht="15.75" customHeight="1">
      <c r="A806" s="70" t="s">
        <v>25</v>
      </c>
      <c r="B806" s="68">
        <f>IFERROR(MIN(B805:K805),"-")</f>
        <v>0.405</v>
      </c>
      <c r="C806" s="71"/>
      <c r="D806" s="71"/>
      <c r="E806" s="71"/>
      <c r="F806" s="1"/>
      <c r="G806" s="1"/>
      <c r="H806" s="1"/>
      <c r="I806" s="1"/>
      <c r="J806" s="1"/>
      <c r="K806" s="1"/>
      <c r="L806" s="1"/>
      <c r="M806" s="1"/>
      <c r="N806" s="1"/>
    </row>
    <row r="807" ht="15.75" customHeight="1">
      <c r="A807" s="70" t="s">
        <v>26</v>
      </c>
      <c r="B807" s="68">
        <f>IFERROR(MEDIAN(B805:K805),"-")</f>
        <v>0.405</v>
      </c>
      <c r="C807" s="71"/>
      <c r="D807" s="71"/>
      <c r="E807" s="71"/>
      <c r="F807" s="1"/>
      <c r="G807" s="1"/>
      <c r="H807" s="1"/>
      <c r="I807" s="1"/>
      <c r="J807" s="1"/>
      <c r="K807" s="1"/>
      <c r="L807" s="1"/>
      <c r="M807" s="1"/>
      <c r="N807" s="1"/>
    </row>
    <row r="808" ht="15.75" customHeight="1">
      <c r="A808" s="70" t="s">
        <v>27</v>
      </c>
      <c r="B808" s="68">
        <f>IFERROR(AVERAGE(B805:K805),"-")</f>
        <v>0.405</v>
      </c>
      <c r="C808" s="71"/>
      <c r="D808" s="71"/>
      <c r="E808" s="71"/>
      <c r="F808" s="1"/>
      <c r="G808" s="1"/>
      <c r="H808" s="1"/>
      <c r="I808" s="1"/>
      <c r="J808" s="1"/>
      <c r="K808" s="1"/>
      <c r="L808" s="1"/>
      <c r="M808" s="1"/>
      <c r="N808" s="1"/>
    </row>
    <row r="809" ht="15.75" customHeight="1">
      <c r="A809" s="70" t="s">
        <v>28</v>
      </c>
      <c r="B809" s="68">
        <f>IFERROR(MAX(B805:K805),"-")</f>
        <v>0.405</v>
      </c>
      <c r="C809" s="71"/>
      <c r="D809" s="71"/>
      <c r="E809" s="71"/>
      <c r="F809" s="1"/>
      <c r="G809" s="1"/>
      <c r="H809" s="1"/>
      <c r="I809" s="1"/>
      <c r="J809" s="1"/>
      <c r="K809" s="1"/>
      <c r="L809" s="1"/>
      <c r="M809" s="1"/>
      <c r="N809" s="1"/>
    </row>
    <row r="810" ht="15.75" customHeight="1">
      <c r="A810" s="77"/>
      <c r="B810" s="1"/>
      <c r="C810" s="1"/>
      <c r="D810" s="1"/>
      <c r="E810" s="1"/>
      <c r="F810" s="1"/>
      <c r="G810" s="1"/>
      <c r="H810" s="1"/>
      <c r="I810" s="1"/>
      <c r="J810" s="1"/>
      <c r="K810" s="1"/>
      <c r="L810" s="1"/>
      <c r="M810" s="1"/>
      <c r="N810" s="1"/>
    </row>
    <row r="811" ht="15.75" customHeight="1">
      <c r="A811" s="77" t="s">
        <v>1270</v>
      </c>
      <c r="B811" s="1"/>
      <c r="C811" s="1"/>
      <c r="D811" s="1"/>
      <c r="E811" s="1"/>
      <c r="F811" s="1"/>
      <c r="G811" s="1"/>
      <c r="H811" s="1"/>
      <c r="I811" s="1"/>
      <c r="J811" s="1"/>
      <c r="K811" s="1"/>
      <c r="L811" s="1"/>
      <c r="M811" s="1"/>
      <c r="N811" s="1"/>
    </row>
    <row r="812" ht="15.75" customHeight="1">
      <c r="A812" s="127"/>
      <c r="B812" s="1"/>
      <c r="C812" s="1"/>
      <c r="D812" s="1"/>
      <c r="E812" s="1"/>
      <c r="F812" s="1"/>
      <c r="G812" s="1"/>
      <c r="H812" s="1"/>
      <c r="I812" s="1"/>
      <c r="J812" s="1"/>
      <c r="K812" s="1"/>
      <c r="L812" s="1"/>
      <c r="M812" s="1"/>
      <c r="N812" s="1"/>
    </row>
    <row r="813" ht="15.75" customHeight="1">
      <c r="A813" s="140" t="s">
        <v>1271</v>
      </c>
      <c r="B813" s="6" t="s">
        <v>2</v>
      </c>
      <c r="C813" s="6" t="s">
        <v>3</v>
      </c>
      <c r="D813" s="6" t="s">
        <v>4</v>
      </c>
      <c r="E813" s="6" t="s">
        <v>5</v>
      </c>
      <c r="F813" s="6" t="s">
        <v>6</v>
      </c>
      <c r="G813" s="6" t="s">
        <v>7</v>
      </c>
      <c r="H813" s="6" t="s">
        <v>8</v>
      </c>
      <c r="I813" s="6" t="s">
        <v>9</v>
      </c>
      <c r="J813" s="6" t="s">
        <v>10</v>
      </c>
      <c r="K813" s="6" t="s">
        <v>11</v>
      </c>
      <c r="L813" s="7" t="s">
        <v>12</v>
      </c>
      <c r="M813" s="7" t="s">
        <v>13</v>
      </c>
      <c r="N813" s="7" t="s">
        <v>14</v>
      </c>
    </row>
    <row r="814" ht="15.75" customHeight="1">
      <c r="A814" s="63" t="s">
        <v>15</v>
      </c>
      <c r="B814" s="9" t="s">
        <v>1117</v>
      </c>
      <c r="C814" s="9" t="s">
        <v>1118</v>
      </c>
      <c r="D814" s="9"/>
      <c r="E814" s="9"/>
      <c r="F814" s="9"/>
      <c r="G814" s="9"/>
      <c r="H814" s="9"/>
      <c r="I814" s="9"/>
      <c r="J814" s="9"/>
      <c r="K814" s="9"/>
      <c r="L814" s="11"/>
      <c r="M814" s="11"/>
      <c r="N814" s="11"/>
    </row>
    <row r="815">
      <c r="A815" s="63" t="s">
        <v>21</v>
      </c>
      <c r="B815" s="9" t="s">
        <v>1272</v>
      </c>
      <c r="C815" s="9" t="s">
        <v>1273</v>
      </c>
      <c r="D815" s="9"/>
      <c r="E815" s="9"/>
      <c r="F815" s="9"/>
      <c r="G815" s="9"/>
      <c r="H815" s="9"/>
      <c r="I815" s="9"/>
      <c r="J815" s="9"/>
      <c r="K815" s="9"/>
      <c r="L815" s="11"/>
      <c r="M815" s="11"/>
      <c r="N815" s="11"/>
    </row>
    <row r="816" ht="15.75" customHeight="1">
      <c r="A816" s="63" t="s">
        <v>1120</v>
      </c>
      <c r="B816" s="14">
        <v>1.934</v>
      </c>
      <c r="C816" s="14">
        <v>2.175</v>
      </c>
      <c r="D816" s="15"/>
      <c r="E816" s="15"/>
      <c r="F816" s="15"/>
      <c r="G816" s="15"/>
      <c r="H816" s="15"/>
      <c r="I816" s="15"/>
      <c r="J816" s="15"/>
      <c r="K816" s="15"/>
      <c r="L816" s="11"/>
      <c r="M816" s="11"/>
      <c r="N816" s="11"/>
    </row>
    <row r="817" ht="15.75" customHeight="1">
      <c r="A817" s="63" t="s">
        <v>1121</v>
      </c>
      <c r="B817" s="8">
        <v>12.0</v>
      </c>
      <c r="C817" s="8">
        <v>12.0</v>
      </c>
      <c r="D817" s="9"/>
      <c r="E817" s="9"/>
      <c r="F817" s="9"/>
      <c r="G817" s="9"/>
      <c r="H817" s="9"/>
      <c r="I817" s="9"/>
      <c r="J817" s="9"/>
      <c r="K817" s="9"/>
      <c r="L817" s="11"/>
      <c r="M817" s="11"/>
      <c r="N817" s="11"/>
    </row>
    <row r="818" ht="15.75" customHeight="1">
      <c r="A818" s="140" t="s">
        <v>1271</v>
      </c>
      <c r="B818" s="131">
        <f t="shared" ref="B818:C818" si="90">B816/B817</f>
        <v>0.1611666667</v>
      </c>
      <c r="C818" s="131">
        <f t="shared" si="90"/>
        <v>0.18125</v>
      </c>
      <c r="D818" s="9"/>
      <c r="E818" s="9"/>
      <c r="F818" s="9"/>
      <c r="G818" s="133"/>
      <c r="H818" s="133"/>
      <c r="I818" s="133"/>
      <c r="J818" s="133"/>
      <c r="K818" s="133"/>
      <c r="L818" s="68">
        <f>IFERROR(MEDIAN($B818:$K818),"-")</f>
        <v>0.1712083333</v>
      </c>
      <c r="M818" s="68">
        <f>IFERROR(L818*(1-50%),"-")</f>
        <v>0.08560416667</v>
      </c>
      <c r="N818" s="68">
        <f>IFERROR(L818*(1+50%),"-")</f>
        <v>0.2568125</v>
      </c>
    </row>
    <row r="819" ht="15.75" customHeight="1">
      <c r="A819" s="63" t="s">
        <v>24</v>
      </c>
      <c r="B819" s="69">
        <f t="shared" ref="B819:K819" si="91">IFERROR(IF(B818&gt;$N818,"Não válido",IF(B818&lt;$M818,"Não válido",B818)),"-")</f>
        <v>0.1611666667</v>
      </c>
      <c r="C819" s="69">
        <f t="shared" si="91"/>
        <v>0.18125</v>
      </c>
      <c r="D819" s="69" t="str">
        <f t="shared" si="91"/>
        <v>Não válido</v>
      </c>
      <c r="E819" s="69" t="str">
        <f t="shared" si="91"/>
        <v>Não válido</v>
      </c>
      <c r="F819" s="69" t="str">
        <f t="shared" si="91"/>
        <v>Não válido</v>
      </c>
      <c r="G819" s="69" t="str">
        <f t="shared" si="91"/>
        <v>Não válido</v>
      </c>
      <c r="H819" s="69" t="str">
        <f t="shared" si="91"/>
        <v>Não válido</v>
      </c>
      <c r="I819" s="69" t="str">
        <f t="shared" si="91"/>
        <v>Não válido</v>
      </c>
      <c r="J819" s="69" t="str">
        <f t="shared" si="91"/>
        <v>Não válido</v>
      </c>
      <c r="K819" s="69" t="str">
        <f t="shared" si="91"/>
        <v>Não válido</v>
      </c>
      <c r="L819" s="1"/>
      <c r="M819" s="1"/>
      <c r="N819" s="1"/>
    </row>
    <row r="820" ht="15.75" customHeight="1">
      <c r="A820" s="70" t="s">
        <v>25</v>
      </c>
      <c r="B820" s="68">
        <f>IFERROR(MIN(B819:K819),"-")</f>
        <v>0.1611666667</v>
      </c>
      <c r="C820" s="71"/>
      <c r="D820" s="71"/>
      <c r="E820" s="71"/>
      <c r="F820" s="1"/>
      <c r="G820" s="1"/>
      <c r="H820" s="1"/>
      <c r="I820" s="1"/>
      <c r="J820" s="1"/>
      <c r="K820" s="1"/>
      <c r="L820" s="1"/>
      <c r="M820" s="1"/>
      <c r="N820" s="1"/>
    </row>
    <row r="821" ht="15.75" customHeight="1">
      <c r="A821" s="70" t="s">
        <v>26</v>
      </c>
      <c r="B821" s="68">
        <f>IFERROR(MEDIAN(B819:K819),"-")</f>
        <v>0.1712083333</v>
      </c>
      <c r="C821" s="71"/>
      <c r="D821" s="71"/>
      <c r="E821" s="71"/>
      <c r="F821" s="1"/>
      <c r="G821" s="1"/>
      <c r="H821" s="1"/>
      <c r="I821" s="1"/>
      <c r="J821" s="1"/>
      <c r="K821" s="1"/>
      <c r="L821" s="1"/>
      <c r="M821" s="1"/>
      <c r="N821" s="1"/>
    </row>
    <row r="822" ht="15.75" customHeight="1">
      <c r="A822" s="70" t="s">
        <v>27</v>
      </c>
      <c r="B822" s="68">
        <f>IFERROR(AVERAGE(B819:K819),"-")</f>
        <v>0.1712083333</v>
      </c>
      <c r="C822" s="71"/>
      <c r="D822" s="71"/>
      <c r="E822" s="71"/>
      <c r="F822" s="1"/>
      <c r="G822" s="1"/>
      <c r="H822" s="1"/>
      <c r="I822" s="1"/>
      <c r="J822" s="1"/>
      <c r="K822" s="1"/>
      <c r="L822" s="1"/>
      <c r="M822" s="1"/>
      <c r="N822" s="1"/>
    </row>
    <row r="823" ht="15.75" customHeight="1">
      <c r="A823" s="70" t="s">
        <v>28</v>
      </c>
      <c r="B823" s="68">
        <f>IFERROR(MAX(B819:K819),"-")</f>
        <v>0.18125</v>
      </c>
      <c r="C823" s="71"/>
      <c r="D823" s="71"/>
      <c r="E823" s="71"/>
      <c r="F823" s="1"/>
      <c r="G823" s="1"/>
      <c r="H823" s="1"/>
      <c r="I823" s="1"/>
      <c r="J823" s="1"/>
      <c r="K823" s="1"/>
      <c r="L823" s="1"/>
      <c r="M823" s="1"/>
      <c r="N823" s="1"/>
    </row>
    <row r="824" ht="15.75" customHeight="1">
      <c r="A824" s="127"/>
      <c r="B824" s="1"/>
      <c r="C824" s="1"/>
      <c r="D824" s="1"/>
      <c r="E824" s="1"/>
      <c r="F824" s="1"/>
      <c r="G824" s="1"/>
      <c r="H824" s="1"/>
      <c r="I824" s="1"/>
      <c r="J824" s="1"/>
      <c r="K824" s="1"/>
      <c r="L824" s="1"/>
      <c r="M824" s="1"/>
      <c r="N824" s="1"/>
    </row>
    <row r="825" ht="15.75" customHeight="1">
      <c r="A825" s="140" t="s">
        <v>1274</v>
      </c>
      <c r="B825" s="6" t="s">
        <v>2</v>
      </c>
      <c r="C825" s="6" t="s">
        <v>3</v>
      </c>
      <c r="D825" s="6" t="s">
        <v>4</v>
      </c>
      <c r="E825" s="6" t="s">
        <v>5</v>
      </c>
      <c r="F825" s="6" t="s">
        <v>6</v>
      </c>
      <c r="G825" s="6" t="s">
        <v>7</v>
      </c>
      <c r="H825" s="6" t="s">
        <v>8</v>
      </c>
      <c r="I825" s="6" t="s">
        <v>9</v>
      </c>
      <c r="J825" s="6" t="s">
        <v>10</v>
      </c>
      <c r="K825" s="6" t="s">
        <v>11</v>
      </c>
      <c r="L825" s="7" t="s">
        <v>12</v>
      </c>
      <c r="M825" s="7" t="s">
        <v>13</v>
      </c>
      <c r="N825" s="7" t="s">
        <v>14</v>
      </c>
    </row>
    <row r="826" ht="15.75" customHeight="1">
      <c r="A826" s="63" t="s">
        <v>15</v>
      </c>
      <c r="B826" s="9" t="s">
        <v>1117</v>
      </c>
      <c r="C826" s="9" t="s">
        <v>1118</v>
      </c>
      <c r="D826" s="136"/>
      <c r="E826" s="136"/>
      <c r="F826" s="136"/>
      <c r="G826" s="136"/>
      <c r="H826" s="9"/>
      <c r="I826" s="9"/>
      <c r="J826" s="9"/>
      <c r="K826" s="9"/>
      <c r="L826" s="11"/>
      <c r="M826" s="11"/>
      <c r="N826" s="11"/>
    </row>
    <row r="827" ht="15.75" customHeight="1">
      <c r="A827" s="63" t="s">
        <v>21</v>
      </c>
      <c r="B827" s="8" t="s">
        <v>1275</v>
      </c>
      <c r="C827" s="9" t="s">
        <v>1276</v>
      </c>
      <c r="D827" s="136"/>
      <c r="E827" s="136"/>
      <c r="F827" s="136"/>
      <c r="G827" s="136"/>
      <c r="H827" s="9"/>
      <c r="I827" s="9"/>
      <c r="J827" s="9"/>
      <c r="K827" s="9"/>
      <c r="L827" s="11"/>
      <c r="M827" s="11"/>
      <c r="N827" s="11"/>
    </row>
    <row r="828" ht="15.75" customHeight="1">
      <c r="A828" s="63" t="s">
        <v>1120</v>
      </c>
      <c r="B828" s="14">
        <f>158.9/10</f>
        <v>15.89</v>
      </c>
      <c r="C828" s="14">
        <v>0.95</v>
      </c>
      <c r="D828" s="15"/>
      <c r="E828" s="15"/>
      <c r="F828" s="15"/>
      <c r="G828" s="15"/>
      <c r="H828" s="15"/>
      <c r="I828" s="15"/>
      <c r="J828" s="15"/>
      <c r="K828" s="15"/>
      <c r="L828" s="11"/>
      <c r="M828" s="11"/>
      <c r="N828" s="11"/>
    </row>
    <row r="829" ht="15.75" customHeight="1">
      <c r="A829" s="63" t="s">
        <v>1121</v>
      </c>
      <c r="B829" s="8">
        <v>1000.0</v>
      </c>
      <c r="C829" s="8">
        <v>30.0</v>
      </c>
      <c r="D829" s="9"/>
      <c r="E829" s="9"/>
      <c r="F829" s="9"/>
      <c r="G829" s="9"/>
      <c r="H829" s="9"/>
      <c r="I829" s="9"/>
      <c r="J829" s="9"/>
      <c r="K829" s="9"/>
      <c r="L829" s="11"/>
      <c r="M829" s="11"/>
      <c r="N829" s="11"/>
    </row>
    <row r="830" ht="15.75" customHeight="1">
      <c r="A830" s="140" t="s">
        <v>1274</v>
      </c>
      <c r="B830" s="131">
        <f t="shared" ref="B830:C830" si="92">B828/B829</f>
        <v>0.01589</v>
      </c>
      <c r="C830" s="131">
        <f t="shared" si="92"/>
        <v>0.03166666667</v>
      </c>
      <c r="D830" s="133"/>
      <c r="E830" s="133"/>
      <c r="F830" s="133"/>
      <c r="G830" s="133"/>
      <c r="H830" s="133"/>
      <c r="I830" s="133"/>
      <c r="J830" s="133"/>
      <c r="K830" s="133"/>
      <c r="L830" s="68">
        <f>IFERROR(MEDIAN($B830:$K830),"-")</f>
        <v>0.02377833333</v>
      </c>
      <c r="M830" s="68">
        <f>IFERROR(L830*(1-50%),"-")</f>
        <v>0.01188916667</v>
      </c>
      <c r="N830" s="68">
        <f>IFERROR(L830*(1+50%),"-")</f>
        <v>0.0356675</v>
      </c>
    </row>
    <row r="831" ht="15.75" customHeight="1">
      <c r="A831" s="63" t="s">
        <v>24</v>
      </c>
      <c r="B831" s="69">
        <f t="shared" ref="B831:K831" si="93">IFERROR(IF(B830&gt;$N830,"Não válido",IF(B830&lt;$M830,"Não válido",B830)),"-")</f>
        <v>0.01589</v>
      </c>
      <c r="C831" s="69">
        <f t="shared" si="93"/>
        <v>0.03166666667</v>
      </c>
      <c r="D831" s="69" t="str">
        <f t="shared" si="93"/>
        <v>Não válido</v>
      </c>
      <c r="E831" s="69" t="str">
        <f t="shared" si="93"/>
        <v>Não válido</v>
      </c>
      <c r="F831" s="69" t="str">
        <f t="shared" si="93"/>
        <v>Não válido</v>
      </c>
      <c r="G831" s="69" t="str">
        <f t="shared" si="93"/>
        <v>Não válido</v>
      </c>
      <c r="H831" s="69" t="str">
        <f t="shared" si="93"/>
        <v>Não válido</v>
      </c>
      <c r="I831" s="69" t="str">
        <f t="shared" si="93"/>
        <v>Não válido</v>
      </c>
      <c r="J831" s="69" t="str">
        <f t="shared" si="93"/>
        <v>Não válido</v>
      </c>
      <c r="K831" s="69" t="str">
        <f t="shared" si="93"/>
        <v>Não válido</v>
      </c>
      <c r="L831" s="1"/>
      <c r="M831" s="1"/>
      <c r="N831" s="1"/>
    </row>
    <row r="832" ht="15.75" customHeight="1">
      <c r="A832" s="70" t="s">
        <v>25</v>
      </c>
      <c r="B832" s="68">
        <f>IFERROR(MIN(B831:K831),"-")</f>
        <v>0.01589</v>
      </c>
      <c r="C832" s="71"/>
      <c r="D832" s="71"/>
      <c r="E832" s="71"/>
      <c r="F832" s="1"/>
      <c r="G832" s="1"/>
      <c r="H832" s="1"/>
      <c r="I832" s="1"/>
      <c r="J832" s="1"/>
      <c r="K832" s="1"/>
      <c r="L832" s="1"/>
      <c r="M832" s="1"/>
      <c r="N832" s="1"/>
    </row>
    <row r="833" ht="15.75" customHeight="1">
      <c r="A833" s="70" t="s">
        <v>26</v>
      </c>
      <c r="B833" s="68">
        <f>IFERROR(MEDIAN(B831:K831),"-")</f>
        <v>0.02377833333</v>
      </c>
      <c r="C833" s="71"/>
      <c r="D833" s="71"/>
      <c r="E833" s="71"/>
      <c r="F833" s="1"/>
      <c r="G833" s="1"/>
      <c r="H833" s="1"/>
      <c r="I833" s="1"/>
      <c r="J833" s="1"/>
      <c r="K833" s="1"/>
      <c r="L833" s="1"/>
      <c r="M833" s="1"/>
      <c r="N833" s="1"/>
    </row>
    <row r="834" ht="15.75" customHeight="1">
      <c r="A834" s="70" t="s">
        <v>27</v>
      </c>
      <c r="B834" s="68">
        <f>IFERROR(AVERAGE(B831:K831),"-")</f>
        <v>0.02377833333</v>
      </c>
      <c r="C834" s="71"/>
      <c r="D834" s="71"/>
      <c r="E834" s="71"/>
      <c r="F834" s="1"/>
      <c r="G834" s="1"/>
      <c r="H834" s="1"/>
      <c r="I834" s="1"/>
      <c r="J834" s="1"/>
      <c r="K834" s="1"/>
      <c r="L834" s="1"/>
      <c r="M834" s="1"/>
      <c r="N834" s="1"/>
    </row>
    <row r="835" ht="15.75" customHeight="1">
      <c r="A835" s="70" t="s">
        <v>28</v>
      </c>
      <c r="B835" s="68">
        <f>IFERROR(MAX(B831:K831),"-")</f>
        <v>0.03166666667</v>
      </c>
      <c r="C835" s="71"/>
      <c r="D835" s="71"/>
      <c r="E835" s="71"/>
      <c r="F835" s="1"/>
      <c r="G835" s="1"/>
      <c r="H835" s="1"/>
      <c r="I835" s="1"/>
      <c r="J835" s="1"/>
      <c r="K835" s="1"/>
      <c r="L835" s="1"/>
      <c r="M835" s="1"/>
      <c r="N835" s="1"/>
    </row>
    <row r="836" ht="15.75" customHeight="1">
      <c r="A836" s="127"/>
      <c r="B836" s="1"/>
      <c r="C836" s="1"/>
      <c r="D836" s="1"/>
      <c r="E836" s="1"/>
      <c r="F836" s="1"/>
      <c r="G836" s="1"/>
      <c r="H836" s="1"/>
      <c r="I836" s="1"/>
      <c r="J836" s="1"/>
      <c r="K836" s="1"/>
      <c r="L836" s="1"/>
      <c r="M836" s="1"/>
      <c r="N836" s="1"/>
    </row>
    <row r="837" ht="15.75" customHeight="1">
      <c r="A837" s="140" t="s">
        <v>1277</v>
      </c>
      <c r="B837" s="6" t="s">
        <v>2</v>
      </c>
      <c r="C837" s="6" t="s">
        <v>3</v>
      </c>
      <c r="D837" s="6" t="s">
        <v>4</v>
      </c>
      <c r="E837" s="6" t="s">
        <v>5</v>
      </c>
      <c r="F837" s="6" t="s">
        <v>6</v>
      </c>
      <c r="G837" s="6" t="s">
        <v>7</v>
      </c>
      <c r="H837" s="6" t="s">
        <v>8</v>
      </c>
      <c r="I837" s="6" t="s">
        <v>9</v>
      </c>
      <c r="J837" s="6" t="s">
        <v>10</v>
      </c>
      <c r="K837" s="6" t="s">
        <v>11</v>
      </c>
      <c r="L837" s="7" t="s">
        <v>12</v>
      </c>
      <c r="M837" s="7" t="s">
        <v>13</v>
      </c>
      <c r="N837" s="7" t="s">
        <v>14</v>
      </c>
    </row>
    <row r="838" ht="15.75" customHeight="1">
      <c r="A838" s="63" t="s">
        <v>15</v>
      </c>
      <c r="B838" s="9" t="s">
        <v>1117</v>
      </c>
      <c r="C838" s="9"/>
      <c r="D838" s="136"/>
      <c r="E838" s="136"/>
      <c r="F838" s="136"/>
      <c r="G838" s="136"/>
      <c r="H838" s="9"/>
      <c r="I838" s="9"/>
      <c r="J838" s="9"/>
      <c r="K838" s="9"/>
      <c r="L838" s="11"/>
      <c r="M838" s="11"/>
      <c r="N838" s="11"/>
    </row>
    <row r="839" ht="15.75" customHeight="1">
      <c r="A839" s="63" t="s">
        <v>21</v>
      </c>
      <c r="B839" s="9" t="s">
        <v>1278</v>
      </c>
      <c r="C839" s="9"/>
      <c r="D839" s="136"/>
      <c r="E839" s="136"/>
      <c r="F839" s="136"/>
      <c r="G839" s="136"/>
      <c r="H839" s="9"/>
      <c r="I839" s="9"/>
      <c r="J839" s="9"/>
      <c r="K839" s="9"/>
      <c r="L839" s="11"/>
      <c r="M839" s="11"/>
      <c r="N839" s="11"/>
    </row>
    <row r="840" ht="15.75" customHeight="1">
      <c r="A840" s="63" t="s">
        <v>1120</v>
      </c>
      <c r="B840" s="14">
        <v>11.048205</v>
      </c>
      <c r="C840" s="15"/>
      <c r="D840" s="15"/>
      <c r="E840" s="15"/>
      <c r="F840" s="15"/>
      <c r="G840" s="15"/>
      <c r="H840" s="15"/>
      <c r="I840" s="15"/>
      <c r="J840" s="15"/>
      <c r="K840" s="15"/>
      <c r="L840" s="11"/>
      <c r="M840" s="11"/>
      <c r="N840" s="11"/>
    </row>
    <row r="841" ht="15.75" customHeight="1">
      <c r="A841" s="63" t="s">
        <v>1121</v>
      </c>
      <c r="B841" s="8">
        <v>1000.0</v>
      </c>
      <c r="C841" s="9"/>
      <c r="D841" s="9"/>
      <c r="E841" s="9"/>
      <c r="F841" s="9"/>
      <c r="G841" s="9"/>
      <c r="H841" s="9"/>
      <c r="I841" s="9"/>
      <c r="J841" s="9"/>
      <c r="K841" s="9"/>
      <c r="L841" s="11"/>
      <c r="M841" s="11"/>
      <c r="N841" s="11"/>
    </row>
    <row r="842" ht="15.75" customHeight="1">
      <c r="A842" s="140" t="s">
        <v>1277</v>
      </c>
      <c r="B842" s="131">
        <f>B840/B841</f>
        <v>0.011048205</v>
      </c>
      <c r="C842" s="133"/>
      <c r="D842" s="133"/>
      <c r="E842" s="133"/>
      <c r="F842" s="133"/>
      <c r="G842" s="133"/>
      <c r="H842" s="133"/>
      <c r="I842" s="133"/>
      <c r="J842" s="133"/>
      <c r="K842" s="133"/>
      <c r="L842" s="68">
        <f>IFERROR(MEDIAN($B842:$K842),"-")</f>
        <v>0.011048205</v>
      </c>
      <c r="M842" s="68">
        <f>IFERROR(L842*(1-50%),"-")</f>
        <v>0.0055241025</v>
      </c>
      <c r="N842" s="68">
        <f>IFERROR(L842*(1+50%),"-")</f>
        <v>0.0165723075</v>
      </c>
    </row>
    <row r="843" ht="15.75" customHeight="1">
      <c r="A843" s="63" t="s">
        <v>24</v>
      </c>
      <c r="B843" s="69">
        <f t="shared" ref="B843:K843" si="94">IFERROR(IF(B842&gt;$N842,"Não válido",IF(B842&lt;$M842,"Não válido",B842)),"-")</f>
        <v>0.011048205</v>
      </c>
      <c r="C843" s="69" t="str">
        <f t="shared" si="94"/>
        <v>Não válido</v>
      </c>
      <c r="D843" s="69" t="str">
        <f t="shared" si="94"/>
        <v>Não válido</v>
      </c>
      <c r="E843" s="69" t="str">
        <f t="shared" si="94"/>
        <v>Não válido</v>
      </c>
      <c r="F843" s="69" t="str">
        <f t="shared" si="94"/>
        <v>Não válido</v>
      </c>
      <c r="G843" s="69" t="str">
        <f t="shared" si="94"/>
        <v>Não válido</v>
      </c>
      <c r="H843" s="69" t="str">
        <f t="shared" si="94"/>
        <v>Não válido</v>
      </c>
      <c r="I843" s="69" t="str">
        <f t="shared" si="94"/>
        <v>Não válido</v>
      </c>
      <c r="J843" s="69" t="str">
        <f t="shared" si="94"/>
        <v>Não válido</v>
      </c>
      <c r="K843" s="69" t="str">
        <f t="shared" si="94"/>
        <v>Não válido</v>
      </c>
      <c r="L843" s="1"/>
      <c r="M843" s="1"/>
      <c r="N843" s="1"/>
    </row>
    <row r="844" ht="15.75" customHeight="1">
      <c r="A844" s="70" t="s">
        <v>25</v>
      </c>
      <c r="B844" s="68">
        <f>IFERROR(MIN(B843:K843),"-")</f>
        <v>0.011048205</v>
      </c>
      <c r="C844" s="71"/>
      <c r="D844" s="71"/>
      <c r="E844" s="71"/>
      <c r="F844" s="1"/>
      <c r="G844" s="1"/>
      <c r="H844" s="1"/>
      <c r="I844" s="1"/>
      <c r="J844" s="1"/>
      <c r="K844" s="1"/>
      <c r="L844" s="1"/>
      <c r="M844" s="1"/>
      <c r="N844" s="1"/>
    </row>
    <row r="845" ht="15.75" customHeight="1">
      <c r="A845" s="70" t="s">
        <v>26</v>
      </c>
      <c r="B845" s="68">
        <f>IFERROR(MEDIAN(B843:K843),"-")</f>
        <v>0.011048205</v>
      </c>
      <c r="C845" s="71"/>
      <c r="D845" s="71"/>
      <c r="E845" s="71"/>
      <c r="F845" s="1"/>
      <c r="G845" s="1"/>
      <c r="H845" s="1"/>
      <c r="I845" s="1"/>
      <c r="J845" s="1"/>
      <c r="K845" s="1"/>
      <c r="L845" s="1"/>
      <c r="M845" s="1"/>
      <c r="N845" s="1"/>
    </row>
    <row r="846" ht="15.75" customHeight="1">
      <c r="A846" s="70" t="s">
        <v>27</v>
      </c>
      <c r="B846" s="68">
        <f>IFERROR(AVERAGE(B843:K843),"-")</f>
        <v>0.011048205</v>
      </c>
      <c r="C846" s="71"/>
      <c r="D846" s="71"/>
      <c r="E846" s="71"/>
      <c r="F846" s="1"/>
      <c r="G846" s="1"/>
      <c r="H846" s="1"/>
      <c r="I846" s="1"/>
      <c r="J846" s="1"/>
      <c r="K846" s="1"/>
      <c r="L846" s="1"/>
      <c r="M846" s="1"/>
      <c r="N846" s="1"/>
    </row>
    <row r="847" ht="15.75" customHeight="1">
      <c r="A847" s="70" t="s">
        <v>28</v>
      </c>
      <c r="B847" s="68">
        <f>IFERROR(MAX(B843:K843),"-")</f>
        <v>0.011048205</v>
      </c>
      <c r="C847" s="71"/>
      <c r="D847" s="71"/>
      <c r="E847" s="71"/>
      <c r="F847" s="1"/>
      <c r="G847" s="1"/>
      <c r="H847" s="1"/>
      <c r="I847" s="1"/>
      <c r="J847" s="1"/>
      <c r="K847" s="1"/>
      <c r="L847" s="1"/>
      <c r="M847" s="1"/>
      <c r="N847" s="1"/>
    </row>
    <row r="848" ht="15.75" customHeight="1">
      <c r="A848" s="127"/>
      <c r="B848" s="1"/>
      <c r="C848" s="1"/>
      <c r="D848" s="1"/>
      <c r="E848" s="1"/>
      <c r="F848" s="1"/>
      <c r="G848" s="1"/>
      <c r="H848" s="1"/>
      <c r="I848" s="1"/>
      <c r="J848" s="1"/>
      <c r="K848" s="1"/>
      <c r="L848" s="1"/>
      <c r="M848" s="1"/>
      <c r="N848" s="1"/>
    </row>
    <row r="849" ht="15.75" customHeight="1">
      <c r="A849" s="140" t="s">
        <v>1279</v>
      </c>
      <c r="B849" s="6" t="s">
        <v>2</v>
      </c>
      <c r="C849" s="6" t="s">
        <v>3</v>
      </c>
      <c r="D849" s="6" t="s">
        <v>4</v>
      </c>
      <c r="E849" s="6" t="s">
        <v>5</v>
      </c>
      <c r="F849" s="6" t="s">
        <v>6</v>
      </c>
      <c r="G849" s="6" t="s">
        <v>7</v>
      </c>
      <c r="H849" s="6" t="s">
        <v>8</v>
      </c>
      <c r="I849" s="6" t="s">
        <v>9</v>
      </c>
      <c r="J849" s="6" t="s">
        <v>10</v>
      </c>
      <c r="K849" s="6" t="s">
        <v>11</v>
      </c>
      <c r="L849" s="7" t="s">
        <v>12</v>
      </c>
      <c r="M849" s="7" t="s">
        <v>13</v>
      </c>
      <c r="N849" s="7" t="s">
        <v>14</v>
      </c>
    </row>
    <row r="850" ht="15.75" customHeight="1">
      <c r="A850" s="63" t="s">
        <v>15</v>
      </c>
      <c r="B850" s="9" t="s">
        <v>1117</v>
      </c>
      <c r="C850" s="136"/>
      <c r="D850" s="136"/>
      <c r="E850" s="136"/>
      <c r="F850" s="136"/>
      <c r="G850" s="136"/>
      <c r="H850" s="9"/>
      <c r="I850" s="9"/>
      <c r="J850" s="9"/>
      <c r="K850" s="9"/>
      <c r="L850" s="11"/>
      <c r="M850" s="11"/>
      <c r="N850" s="11"/>
    </row>
    <row r="851" ht="15.75" customHeight="1">
      <c r="A851" s="63" t="s">
        <v>21</v>
      </c>
      <c r="B851" s="9" t="s">
        <v>1280</v>
      </c>
      <c r="C851" s="136"/>
      <c r="D851" s="136"/>
      <c r="E851" s="136"/>
      <c r="F851" s="136"/>
      <c r="G851" s="136"/>
      <c r="H851" s="9"/>
      <c r="I851" s="9"/>
      <c r="J851" s="9"/>
      <c r="K851" s="9"/>
      <c r="L851" s="11"/>
      <c r="M851" s="11"/>
      <c r="N851" s="11"/>
    </row>
    <row r="852" ht="15.75" customHeight="1">
      <c r="A852" s="63" t="s">
        <v>1120</v>
      </c>
      <c r="B852" s="14">
        <v>1.37</v>
      </c>
      <c r="C852" s="15"/>
      <c r="D852" s="15"/>
      <c r="E852" s="15"/>
      <c r="F852" s="15"/>
      <c r="G852" s="15"/>
      <c r="H852" s="15"/>
      <c r="I852" s="15"/>
      <c r="J852" s="15"/>
      <c r="K852" s="15"/>
      <c r="L852" s="11"/>
      <c r="M852" s="11"/>
      <c r="N852" s="11"/>
    </row>
    <row r="853" ht="15.75" customHeight="1">
      <c r="A853" s="63" t="s">
        <v>1121</v>
      </c>
      <c r="B853" s="8">
        <v>60.0</v>
      </c>
      <c r="C853" s="9"/>
      <c r="D853" s="9"/>
      <c r="E853" s="9"/>
      <c r="F853" s="9"/>
      <c r="G853" s="9"/>
      <c r="H853" s="9"/>
      <c r="I853" s="9"/>
      <c r="J853" s="9"/>
      <c r="K853" s="9"/>
      <c r="L853" s="11"/>
      <c r="M853" s="11"/>
      <c r="N853" s="11"/>
    </row>
    <row r="854" ht="15.75" customHeight="1">
      <c r="A854" s="140" t="s">
        <v>1279</v>
      </c>
      <c r="B854" s="131">
        <f>B852/B853</f>
        <v>0.02283333333</v>
      </c>
      <c r="C854" s="133"/>
      <c r="D854" s="133"/>
      <c r="E854" s="133"/>
      <c r="F854" s="133"/>
      <c r="G854" s="133"/>
      <c r="H854" s="133"/>
      <c r="I854" s="133"/>
      <c r="J854" s="133"/>
      <c r="K854" s="133"/>
      <c r="L854" s="68">
        <f>IFERROR(MEDIAN($B854:$K854),"-")</f>
        <v>0.02283333333</v>
      </c>
      <c r="M854" s="68">
        <f>IFERROR(L854*(1-50%),"-")</f>
        <v>0.01141666667</v>
      </c>
      <c r="N854" s="68">
        <f>IFERROR(L854*(1+50%),"-")</f>
        <v>0.03425</v>
      </c>
    </row>
    <row r="855" ht="15.75" customHeight="1">
      <c r="A855" s="63" t="s">
        <v>24</v>
      </c>
      <c r="B855" s="69">
        <f t="shared" ref="B855:K855" si="95">IFERROR(IF(B854&gt;$N854,"Não válido",IF(B854&lt;$M854,"Não válido",B854)),"-")</f>
        <v>0.02283333333</v>
      </c>
      <c r="C855" s="69" t="str">
        <f t="shared" si="95"/>
        <v>Não válido</v>
      </c>
      <c r="D855" s="69" t="str">
        <f t="shared" si="95"/>
        <v>Não válido</v>
      </c>
      <c r="E855" s="69" t="str">
        <f t="shared" si="95"/>
        <v>Não válido</v>
      </c>
      <c r="F855" s="69" t="str">
        <f t="shared" si="95"/>
        <v>Não válido</v>
      </c>
      <c r="G855" s="69" t="str">
        <f t="shared" si="95"/>
        <v>Não válido</v>
      </c>
      <c r="H855" s="69" t="str">
        <f t="shared" si="95"/>
        <v>Não válido</v>
      </c>
      <c r="I855" s="69" t="str">
        <f t="shared" si="95"/>
        <v>Não válido</v>
      </c>
      <c r="J855" s="69" t="str">
        <f t="shared" si="95"/>
        <v>Não válido</v>
      </c>
      <c r="K855" s="69" t="str">
        <f t="shared" si="95"/>
        <v>Não válido</v>
      </c>
      <c r="L855" s="1"/>
      <c r="M855" s="1"/>
      <c r="N855" s="1"/>
    </row>
    <row r="856" ht="15.75" customHeight="1">
      <c r="A856" s="70" t="s">
        <v>25</v>
      </c>
      <c r="B856" s="68">
        <f>IFERROR(MIN(B855:K855),"-")</f>
        <v>0.02283333333</v>
      </c>
      <c r="C856" s="71"/>
      <c r="D856" s="71"/>
      <c r="E856" s="71"/>
      <c r="F856" s="1"/>
      <c r="G856" s="1"/>
      <c r="H856" s="1"/>
      <c r="I856" s="1"/>
      <c r="J856" s="1"/>
      <c r="K856" s="1"/>
      <c r="L856" s="1"/>
      <c r="M856" s="1"/>
      <c r="N856" s="1"/>
    </row>
    <row r="857" ht="15.75" customHeight="1">
      <c r="A857" s="70" t="s">
        <v>26</v>
      </c>
      <c r="B857" s="68">
        <f>IFERROR(MEDIAN(B855:K855),"-")</f>
        <v>0.02283333333</v>
      </c>
      <c r="C857" s="71"/>
      <c r="D857" s="71"/>
      <c r="E857" s="71"/>
      <c r="F857" s="1"/>
      <c r="G857" s="1"/>
      <c r="H857" s="1"/>
      <c r="I857" s="1"/>
      <c r="J857" s="1"/>
      <c r="K857" s="1"/>
      <c r="L857" s="1"/>
      <c r="M857" s="1"/>
      <c r="N857" s="1"/>
    </row>
    <row r="858" ht="15.75" customHeight="1">
      <c r="A858" s="70" t="s">
        <v>27</v>
      </c>
      <c r="B858" s="68">
        <f>IFERROR(AVERAGE(B855:K855),"-")</f>
        <v>0.02283333333</v>
      </c>
      <c r="C858" s="71"/>
      <c r="D858" s="71"/>
      <c r="E858" s="71"/>
      <c r="F858" s="1"/>
      <c r="G858" s="1"/>
      <c r="H858" s="1"/>
      <c r="I858" s="1"/>
      <c r="J858" s="1"/>
      <c r="K858" s="1"/>
      <c r="L858" s="1"/>
      <c r="M858" s="1"/>
      <c r="N858" s="1"/>
    </row>
    <row r="859" ht="15.75" customHeight="1">
      <c r="A859" s="70" t="s">
        <v>28</v>
      </c>
      <c r="B859" s="68">
        <f>IFERROR(MAX(B855:K855),"-")</f>
        <v>0.02283333333</v>
      </c>
      <c r="C859" s="71"/>
      <c r="D859" s="71"/>
      <c r="E859" s="71"/>
      <c r="F859" s="1"/>
      <c r="G859" s="1"/>
      <c r="H859" s="1"/>
      <c r="I859" s="1"/>
      <c r="J859" s="1"/>
      <c r="K859" s="1"/>
      <c r="L859" s="1"/>
      <c r="M859" s="1"/>
      <c r="N859" s="1"/>
    </row>
    <row r="860" ht="15.75" customHeight="1">
      <c r="A860" s="127"/>
      <c r="B860" s="1"/>
      <c r="C860" s="1"/>
      <c r="D860" s="1"/>
      <c r="E860" s="1"/>
      <c r="F860" s="1"/>
      <c r="G860" s="1"/>
      <c r="H860" s="1"/>
      <c r="I860" s="1"/>
      <c r="J860" s="1"/>
      <c r="K860" s="1"/>
      <c r="L860" s="1"/>
      <c r="M860" s="1"/>
      <c r="N860" s="1"/>
    </row>
    <row r="861" ht="15.75" customHeight="1">
      <c r="A861" s="140" t="s">
        <v>1281</v>
      </c>
      <c r="B861" s="6" t="s">
        <v>2</v>
      </c>
      <c r="C861" s="6" t="s">
        <v>3</v>
      </c>
      <c r="D861" s="6" t="s">
        <v>4</v>
      </c>
      <c r="E861" s="6" t="s">
        <v>5</v>
      </c>
      <c r="F861" s="6" t="s">
        <v>6</v>
      </c>
      <c r="G861" s="6" t="s">
        <v>7</v>
      </c>
      <c r="H861" s="6" t="s">
        <v>8</v>
      </c>
      <c r="I861" s="6" t="s">
        <v>9</v>
      </c>
      <c r="J861" s="6" t="s">
        <v>10</v>
      </c>
      <c r="K861" s="6" t="s">
        <v>11</v>
      </c>
      <c r="L861" s="7" t="s">
        <v>12</v>
      </c>
      <c r="M861" s="7" t="s">
        <v>13</v>
      </c>
      <c r="N861" s="7" t="s">
        <v>14</v>
      </c>
    </row>
    <row r="862">
      <c r="A862" s="63" t="s">
        <v>15</v>
      </c>
      <c r="B862" s="9" t="s">
        <v>1117</v>
      </c>
      <c r="C862" s="136"/>
      <c r="D862" s="136"/>
      <c r="E862" s="136"/>
      <c r="F862" s="136"/>
      <c r="G862" s="136"/>
      <c r="H862" s="9"/>
      <c r="I862" s="9"/>
      <c r="J862" s="9"/>
      <c r="K862" s="9"/>
      <c r="L862" s="11"/>
      <c r="M862" s="11"/>
      <c r="N862" s="11"/>
    </row>
    <row r="863">
      <c r="A863" s="63" t="s">
        <v>21</v>
      </c>
      <c r="B863" s="9" t="s">
        <v>1282</v>
      </c>
      <c r="C863" s="136"/>
      <c r="D863" s="136"/>
      <c r="E863" s="136"/>
      <c r="F863" s="136"/>
      <c r="G863" s="136"/>
      <c r="H863" s="9"/>
      <c r="I863" s="9"/>
      <c r="J863" s="9"/>
      <c r="K863" s="9"/>
      <c r="L863" s="11"/>
      <c r="M863" s="11"/>
      <c r="N863" s="11"/>
    </row>
    <row r="864" ht="15.75" customHeight="1">
      <c r="A864" s="63" t="s">
        <v>1120</v>
      </c>
      <c r="B864" s="14">
        <v>6.8920879</v>
      </c>
      <c r="C864" s="15"/>
      <c r="D864" s="15"/>
      <c r="E864" s="15"/>
      <c r="F864" s="15"/>
      <c r="G864" s="15"/>
      <c r="H864" s="15"/>
      <c r="I864" s="15"/>
      <c r="J864" s="15"/>
      <c r="K864" s="15"/>
      <c r="L864" s="11"/>
      <c r="M864" s="11"/>
      <c r="N864" s="11"/>
    </row>
    <row r="865" ht="15.75" customHeight="1">
      <c r="A865" s="63" t="s">
        <v>1121</v>
      </c>
      <c r="B865" s="8">
        <v>400.0</v>
      </c>
      <c r="C865" s="9"/>
      <c r="D865" s="9"/>
      <c r="E865" s="9"/>
      <c r="F865" s="9"/>
      <c r="G865" s="9"/>
      <c r="H865" s="9"/>
      <c r="I865" s="9"/>
      <c r="J865" s="9"/>
      <c r="K865" s="9"/>
      <c r="L865" s="11"/>
      <c r="M865" s="11"/>
      <c r="N865" s="11"/>
    </row>
    <row r="866" ht="15.75" customHeight="1">
      <c r="A866" s="140" t="s">
        <v>1281</v>
      </c>
      <c r="B866" s="131">
        <f>B864/B865</f>
        <v>0.01723021975</v>
      </c>
      <c r="C866" s="133"/>
      <c r="D866" s="133"/>
      <c r="E866" s="133"/>
      <c r="F866" s="133"/>
      <c r="G866" s="133"/>
      <c r="H866" s="133"/>
      <c r="I866" s="133"/>
      <c r="J866" s="133"/>
      <c r="K866" s="133"/>
      <c r="L866" s="68">
        <f>IFERROR(MEDIAN($B866:$K866),"-")</f>
        <v>0.01723021975</v>
      </c>
      <c r="M866" s="68">
        <f>IFERROR(L866*(1-50%),"-")</f>
        <v>0.008615109875</v>
      </c>
      <c r="N866" s="68">
        <f>IFERROR(L866*(1+50%),"-")</f>
        <v>0.02584532963</v>
      </c>
    </row>
    <row r="867" ht="15.75" customHeight="1">
      <c r="A867" s="63" t="s">
        <v>24</v>
      </c>
      <c r="B867" s="69">
        <f t="shared" ref="B867:K867" si="96">IFERROR(IF(B866&gt;$N866,"Não válido",IF(B866&lt;$M866,"Não válido",B866)),"-")</f>
        <v>0.01723021975</v>
      </c>
      <c r="C867" s="69" t="str">
        <f t="shared" si="96"/>
        <v>Não válido</v>
      </c>
      <c r="D867" s="69" t="str">
        <f t="shared" si="96"/>
        <v>Não válido</v>
      </c>
      <c r="E867" s="69" t="str">
        <f t="shared" si="96"/>
        <v>Não válido</v>
      </c>
      <c r="F867" s="69" t="str">
        <f t="shared" si="96"/>
        <v>Não válido</v>
      </c>
      <c r="G867" s="69" t="str">
        <f t="shared" si="96"/>
        <v>Não válido</v>
      </c>
      <c r="H867" s="69" t="str">
        <f t="shared" si="96"/>
        <v>Não válido</v>
      </c>
      <c r="I867" s="69" t="str">
        <f t="shared" si="96"/>
        <v>Não válido</v>
      </c>
      <c r="J867" s="69" t="str">
        <f t="shared" si="96"/>
        <v>Não válido</v>
      </c>
      <c r="K867" s="69" t="str">
        <f t="shared" si="96"/>
        <v>Não válido</v>
      </c>
      <c r="L867" s="1"/>
      <c r="M867" s="1"/>
      <c r="N867" s="1"/>
    </row>
    <row r="868" ht="15.75" customHeight="1">
      <c r="A868" s="70" t="s">
        <v>25</v>
      </c>
      <c r="B868" s="68">
        <f>IFERROR(MIN(B867:K867),"-")</f>
        <v>0.01723021975</v>
      </c>
      <c r="C868" s="71"/>
      <c r="D868" s="71"/>
      <c r="E868" s="71"/>
      <c r="F868" s="1"/>
      <c r="G868" s="1"/>
      <c r="H868" s="1"/>
      <c r="I868" s="1"/>
      <c r="J868" s="1"/>
      <c r="K868" s="1"/>
      <c r="L868" s="1"/>
      <c r="M868" s="1"/>
      <c r="N868" s="1"/>
    </row>
    <row r="869" ht="15.75" customHeight="1">
      <c r="A869" s="70" t="s">
        <v>26</v>
      </c>
      <c r="B869" s="68">
        <f>IFERROR(MEDIAN(B867:K867),"-")</f>
        <v>0.01723021975</v>
      </c>
      <c r="C869" s="71"/>
      <c r="D869" s="71"/>
      <c r="E869" s="71"/>
      <c r="F869" s="1"/>
      <c r="G869" s="1"/>
      <c r="H869" s="1"/>
      <c r="I869" s="1"/>
      <c r="J869" s="1"/>
      <c r="K869" s="1"/>
      <c r="L869" s="1"/>
      <c r="M869" s="1"/>
      <c r="N869" s="1"/>
    </row>
    <row r="870" ht="15.75" customHeight="1">
      <c r="A870" s="70" t="s">
        <v>27</v>
      </c>
      <c r="B870" s="68">
        <f>IFERROR(AVERAGE(B867:K867),"-")</f>
        <v>0.01723021975</v>
      </c>
      <c r="C870" s="71"/>
      <c r="D870" s="71"/>
      <c r="E870" s="71"/>
      <c r="F870" s="1"/>
      <c r="G870" s="1"/>
      <c r="H870" s="1"/>
      <c r="I870" s="1"/>
      <c r="J870" s="1"/>
      <c r="K870" s="1"/>
      <c r="L870" s="1"/>
      <c r="M870" s="1"/>
      <c r="N870" s="1"/>
    </row>
    <row r="871" ht="15.75" customHeight="1">
      <c r="A871" s="70" t="s">
        <v>28</v>
      </c>
      <c r="B871" s="68">
        <f>IFERROR(MAX(B867:K867),"-")</f>
        <v>0.01723021975</v>
      </c>
      <c r="C871" s="71"/>
      <c r="D871" s="71"/>
      <c r="E871" s="71"/>
      <c r="F871" s="1"/>
      <c r="G871" s="1"/>
      <c r="H871" s="1"/>
      <c r="I871" s="1"/>
      <c r="J871" s="1"/>
      <c r="K871" s="1"/>
      <c r="L871" s="1"/>
      <c r="M871" s="1"/>
      <c r="N871" s="1"/>
    </row>
    <row r="872" ht="15.75" customHeight="1">
      <c r="A872" s="58"/>
      <c r="B872" s="1"/>
      <c r="C872" s="1"/>
      <c r="D872" s="1"/>
      <c r="E872" s="1"/>
      <c r="F872" s="1"/>
      <c r="G872" s="1"/>
      <c r="H872" s="1"/>
      <c r="I872" s="1"/>
      <c r="J872" s="1"/>
      <c r="K872" s="1"/>
      <c r="L872" s="1"/>
      <c r="M872" s="1"/>
      <c r="N872" s="1"/>
    </row>
    <row r="873">
      <c r="A873" s="77" t="s">
        <v>1283</v>
      </c>
      <c r="B873" s="1"/>
      <c r="C873" s="1"/>
      <c r="D873" s="1"/>
      <c r="E873" s="1"/>
      <c r="F873" s="1"/>
      <c r="G873" s="1"/>
      <c r="H873" s="1"/>
      <c r="I873" s="1"/>
      <c r="J873" s="1"/>
      <c r="K873" s="1"/>
      <c r="L873" s="1"/>
      <c r="M873" s="1"/>
      <c r="N873" s="1"/>
    </row>
    <row r="874" ht="15.75" customHeight="1">
      <c r="A874" s="127"/>
      <c r="B874" s="1"/>
      <c r="C874" s="1"/>
      <c r="D874" s="1"/>
      <c r="E874" s="1"/>
      <c r="F874" s="1"/>
      <c r="G874" s="1"/>
      <c r="H874" s="1"/>
      <c r="I874" s="1"/>
      <c r="J874" s="1"/>
      <c r="K874" s="1"/>
      <c r="L874" s="1"/>
      <c r="M874" s="1"/>
      <c r="N874" s="1"/>
    </row>
    <row r="875" ht="15.75" customHeight="1">
      <c r="A875" s="66" t="s">
        <v>1284</v>
      </c>
      <c r="B875" s="6" t="s">
        <v>2</v>
      </c>
      <c r="C875" s="6" t="s">
        <v>3</v>
      </c>
      <c r="D875" s="6" t="s">
        <v>4</v>
      </c>
      <c r="E875" s="6" t="s">
        <v>5</v>
      </c>
      <c r="F875" s="6" t="s">
        <v>6</v>
      </c>
      <c r="G875" s="6" t="s">
        <v>7</v>
      </c>
      <c r="H875" s="6" t="s">
        <v>8</v>
      </c>
      <c r="I875" s="6" t="s">
        <v>9</v>
      </c>
      <c r="J875" s="6" t="s">
        <v>10</v>
      </c>
      <c r="K875" s="6" t="s">
        <v>11</v>
      </c>
      <c r="L875" s="7" t="s">
        <v>12</v>
      </c>
      <c r="M875" s="7" t="s">
        <v>13</v>
      </c>
      <c r="N875" s="7" t="s">
        <v>14</v>
      </c>
    </row>
    <row r="876" ht="15.75" customHeight="1">
      <c r="A876" s="63" t="s">
        <v>15</v>
      </c>
      <c r="B876" s="9" t="s">
        <v>1117</v>
      </c>
      <c r="C876" s="9" t="s">
        <v>1200</v>
      </c>
      <c r="D876" s="9"/>
      <c r="E876" s="136"/>
      <c r="F876" s="136"/>
      <c r="G876" s="136"/>
      <c r="H876" s="9"/>
      <c r="I876" s="9"/>
      <c r="J876" s="9"/>
      <c r="K876" s="9"/>
      <c r="L876" s="11"/>
      <c r="M876" s="11"/>
      <c r="N876" s="11"/>
    </row>
    <row r="877">
      <c r="A877" s="63" t="s">
        <v>21</v>
      </c>
      <c r="B877" s="9" t="s">
        <v>1285</v>
      </c>
      <c r="C877" s="9" t="s">
        <v>1286</v>
      </c>
      <c r="D877" s="9"/>
      <c r="E877" s="136"/>
      <c r="F877" s="136"/>
      <c r="G877" s="136"/>
      <c r="H877" s="9"/>
      <c r="I877" s="9"/>
      <c r="J877" s="9"/>
      <c r="K877" s="9"/>
      <c r="L877" s="11"/>
      <c r="M877" s="11"/>
      <c r="N877" s="11"/>
    </row>
    <row r="878" ht="15.75" customHeight="1">
      <c r="A878" s="63" t="s">
        <v>1120</v>
      </c>
      <c r="B878" s="14">
        <v>60.64</v>
      </c>
      <c r="C878" s="14">
        <v>25.0</v>
      </c>
      <c r="D878" s="14"/>
      <c r="E878" s="15"/>
      <c r="F878" s="15"/>
      <c r="G878" s="15"/>
      <c r="H878" s="15"/>
      <c r="I878" s="15"/>
      <c r="J878" s="15"/>
      <c r="K878" s="15"/>
      <c r="L878" s="11"/>
      <c r="M878" s="11"/>
      <c r="N878" s="11"/>
    </row>
    <row r="879" ht="15.75" customHeight="1">
      <c r="A879" s="63" t="s">
        <v>1121</v>
      </c>
      <c r="B879" s="8">
        <v>10000.0</v>
      </c>
      <c r="C879" s="9">
        <f>AVERAGE(4000,5000)</f>
        <v>4500</v>
      </c>
      <c r="D879" s="9"/>
      <c r="E879" s="133"/>
      <c r="F879" s="9"/>
      <c r="G879" s="9"/>
      <c r="H879" s="9"/>
      <c r="I879" s="9"/>
      <c r="J879" s="9"/>
      <c r="K879" s="9"/>
      <c r="L879" s="11"/>
      <c r="M879" s="11"/>
      <c r="N879" s="11"/>
    </row>
    <row r="880" ht="15.75" customHeight="1">
      <c r="A880" s="66" t="s">
        <v>1284</v>
      </c>
      <c r="B880" s="131">
        <f t="shared" ref="B880:C880" si="97">B878/B879</f>
        <v>0.006064</v>
      </c>
      <c r="C880" s="131">
        <f t="shared" si="97"/>
        <v>0.005555555556</v>
      </c>
      <c r="D880" s="133"/>
      <c r="E880" s="133"/>
      <c r="F880" s="133"/>
      <c r="G880" s="133"/>
      <c r="H880" s="133"/>
      <c r="I880" s="133"/>
      <c r="J880" s="133"/>
      <c r="K880" s="133"/>
      <c r="L880" s="68">
        <f>IFERROR(MEDIAN($B880:$K880),"-")</f>
        <v>0.005809777778</v>
      </c>
      <c r="M880" s="68">
        <f>IFERROR(L880*(1-50%),"-")</f>
        <v>0.002904888889</v>
      </c>
      <c r="N880" s="68">
        <f>IFERROR(L880*(1+50%),"-")</f>
        <v>0.008714666667</v>
      </c>
    </row>
    <row r="881" ht="15.75" customHeight="1">
      <c r="A881" s="63" t="s">
        <v>24</v>
      </c>
      <c r="B881" s="69">
        <f t="shared" ref="B881:K881" si="98">IFERROR(IF(B880&gt;$N880,"Não válido",IF(B880&lt;$M880,"Não válido",B880)),"-")</f>
        <v>0.006064</v>
      </c>
      <c r="C881" s="69">
        <f t="shared" si="98"/>
        <v>0.005555555556</v>
      </c>
      <c r="D881" s="69" t="str">
        <f t="shared" si="98"/>
        <v>Não válido</v>
      </c>
      <c r="E881" s="69" t="str">
        <f t="shared" si="98"/>
        <v>Não válido</v>
      </c>
      <c r="F881" s="69" t="str">
        <f t="shared" si="98"/>
        <v>Não válido</v>
      </c>
      <c r="G881" s="69" t="str">
        <f t="shared" si="98"/>
        <v>Não válido</v>
      </c>
      <c r="H881" s="69" t="str">
        <f t="shared" si="98"/>
        <v>Não válido</v>
      </c>
      <c r="I881" s="69" t="str">
        <f t="shared" si="98"/>
        <v>Não válido</v>
      </c>
      <c r="J881" s="69" t="str">
        <f t="shared" si="98"/>
        <v>Não válido</v>
      </c>
      <c r="K881" s="69" t="str">
        <f t="shared" si="98"/>
        <v>Não válido</v>
      </c>
      <c r="L881" s="1"/>
      <c r="M881" s="1"/>
      <c r="N881" s="1"/>
    </row>
    <row r="882" ht="15.75" customHeight="1">
      <c r="A882" s="70" t="s">
        <v>25</v>
      </c>
      <c r="B882" s="68">
        <f>IFERROR(MIN(B881:K881),"-")</f>
        <v>0.005555555556</v>
      </c>
      <c r="C882" s="71"/>
      <c r="D882" s="71"/>
      <c r="E882" s="71"/>
      <c r="F882" s="1"/>
      <c r="G882" s="1"/>
      <c r="H882" s="1"/>
      <c r="I882" s="1"/>
      <c r="J882" s="1"/>
      <c r="K882" s="1"/>
      <c r="L882" s="1"/>
      <c r="M882" s="1"/>
      <c r="N882" s="1"/>
    </row>
    <row r="883" ht="15.75" customHeight="1">
      <c r="A883" s="70" t="s">
        <v>26</v>
      </c>
      <c r="B883" s="68">
        <f>IFERROR(MEDIAN(B881:K881),"-")</f>
        <v>0.005809777778</v>
      </c>
      <c r="C883" s="71"/>
      <c r="D883" s="71"/>
      <c r="E883" s="71"/>
      <c r="F883" s="1"/>
      <c r="G883" s="1"/>
      <c r="H883" s="1"/>
      <c r="I883" s="1"/>
      <c r="J883" s="1"/>
      <c r="K883" s="1"/>
      <c r="L883" s="1"/>
      <c r="M883" s="1"/>
      <c r="N883" s="1"/>
    </row>
    <row r="884" ht="15.75" customHeight="1">
      <c r="A884" s="70" t="s">
        <v>27</v>
      </c>
      <c r="B884" s="68">
        <f>IFERROR(AVERAGE(B881:K881),"-")</f>
        <v>0.005809777778</v>
      </c>
      <c r="C884" s="71"/>
      <c r="D884" s="71"/>
      <c r="E884" s="71"/>
      <c r="F884" s="1"/>
      <c r="G884" s="1"/>
      <c r="H884" s="1"/>
      <c r="I884" s="1"/>
      <c r="J884" s="1"/>
      <c r="K884" s="1"/>
      <c r="L884" s="1"/>
      <c r="M884" s="1"/>
      <c r="N884" s="1"/>
    </row>
    <row r="885" ht="15.75" customHeight="1">
      <c r="A885" s="70" t="s">
        <v>28</v>
      </c>
      <c r="B885" s="68">
        <f>IFERROR(MAX(B881:K881),"-")</f>
        <v>0.006064</v>
      </c>
      <c r="C885" s="71"/>
      <c r="D885" s="71"/>
      <c r="E885" s="71"/>
      <c r="F885" s="1"/>
      <c r="G885" s="1"/>
      <c r="H885" s="1"/>
      <c r="I885" s="1"/>
      <c r="J885" s="1"/>
      <c r="K885" s="1"/>
      <c r="L885" s="1"/>
      <c r="M885" s="1"/>
      <c r="N885" s="1"/>
    </row>
    <row r="886" ht="15.75" customHeight="1">
      <c r="A886" s="127"/>
      <c r="B886" s="1"/>
      <c r="C886" s="1"/>
      <c r="D886" s="1"/>
      <c r="E886" s="1"/>
      <c r="F886" s="1"/>
      <c r="G886" s="1"/>
      <c r="H886" s="1"/>
      <c r="I886" s="1"/>
      <c r="J886" s="1"/>
      <c r="K886" s="1"/>
      <c r="L886" s="1"/>
      <c r="M886" s="1"/>
      <c r="N886" s="1"/>
    </row>
    <row r="887">
      <c r="A887" s="66" t="s">
        <v>1287</v>
      </c>
      <c r="B887" s="6" t="s">
        <v>2</v>
      </c>
      <c r="C887" s="6" t="s">
        <v>3</v>
      </c>
      <c r="D887" s="6" t="s">
        <v>4</v>
      </c>
      <c r="E887" s="6" t="s">
        <v>5</v>
      </c>
      <c r="F887" s="6" t="s">
        <v>6</v>
      </c>
      <c r="G887" s="6" t="s">
        <v>7</v>
      </c>
      <c r="H887" s="6" t="s">
        <v>8</v>
      </c>
      <c r="I887" s="6" t="s">
        <v>9</v>
      </c>
      <c r="J887" s="6" t="s">
        <v>10</v>
      </c>
      <c r="K887" s="6" t="s">
        <v>11</v>
      </c>
      <c r="L887" s="7" t="s">
        <v>12</v>
      </c>
      <c r="M887" s="7" t="s">
        <v>13</v>
      </c>
      <c r="N887" s="7" t="s">
        <v>14</v>
      </c>
    </row>
    <row r="888" ht="15.75" customHeight="1">
      <c r="A888" s="63" t="s">
        <v>15</v>
      </c>
      <c r="B888" s="9" t="s">
        <v>1117</v>
      </c>
      <c r="C888" s="9" t="s">
        <v>1200</v>
      </c>
      <c r="D888" s="9"/>
      <c r="E888" s="9"/>
      <c r="F888" s="9"/>
      <c r="G888" s="9"/>
      <c r="H888" s="9"/>
      <c r="I888" s="9"/>
      <c r="J888" s="9"/>
      <c r="K888" s="9"/>
      <c r="L888" s="11"/>
      <c r="M888" s="11"/>
      <c r="N888" s="11"/>
    </row>
    <row r="889">
      <c r="A889" s="63" t="s">
        <v>21</v>
      </c>
      <c r="B889" s="8" t="s">
        <v>1288</v>
      </c>
      <c r="C889" s="9" t="s">
        <v>1289</v>
      </c>
      <c r="D889" s="9"/>
      <c r="E889" s="9"/>
      <c r="F889" s="9"/>
      <c r="G889" s="9"/>
      <c r="H889" s="9"/>
      <c r="I889" s="9"/>
      <c r="J889" s="9"/>
      <c r="K889" s="9"/>
      <c r="L889" s="11"/>
      <c r="M889" s="11"/>
      <c r="N889" s="11"/>
    </row>
    <row r="890" ht="15.75" customHeight="1">
      <c r="A890" s="63" t="s">
        <v>1120</v>
      </c>
      <c r="B890" s="14">
        <v>64.4</v>
      </c>
      <c r="C890" s="14">
        <v>70.0</v>
      </c>
      <c r="D890" s="15"/>
      <c r="E890" s="15"/>
      <c r="F890" s="15"/>
      <c r="G890" s="15"/>
      <c r="H890" s="15"/>
      <c r="I890" s="15"/>
      <c r="J890" s="15"/>
      <c r="K890" s="15"/>
      <c r="L890" s="11"/>
      <c r="M890" s="11"/>
      <c r="N890" s="11"/>
    </row>
    <row r="891" ht="15.75" customHeight="1">
      <c r="A891" s="63" t="s">
        <v>1121</v>
      </c>
      <c r="B891" s="8">
        <v>20000.0</v>
      </c>
      <c r="C891" s="8">
        <v>20000.0</v>
      </c>
      <c r="D891" s="9"/>
      <c r="E891" s="9"/>
      <c r="F891" s="9"/>
      <c r="G891" s="9"/>
      <c r="H891" s="9"/>
      <c r="I891" s="9"/>
      <c r="J891" s="9"/>
      <c r="K891" s="9"/>
      <c r="L891" s="11"/>
      <c r="M891" s="11"/>
      <c r="N891" s="11"/>
    </row>
    <row r="892" ht="15.75" customHeight="1">
      <c r="A892" s="66" t="s">
        <v>1287</v>
      </c>
      <c r="B892" s="131">
        <f t="shared" ref="B892:C892" si="99">B890/B891</f>
        <v>0.00322</v>
      </c>
      <c r="C892" s="131">
        <f t="shared" si="99"/>
        <v>0.0035</v>
      </c>
      <c r="D892" s="9"/>
      <c r="E892" s="9"/>
      <c r="F892" s="9"/>
      <c r="G892" s="133"/>
      <c r="H892" s="133"/>
      <c r="I892" s="133"/>
      <c r="J892" s="133"/>
      <c r="K892" s="133"/>
      <c r="L892" s="68">
        <f>IFERROR(MEDIAN($B892:$K892),"-")</f>
        <v>0.00336</v>
      </c>
      <c r="M892" s="68">
        <f>IFERROR(L892*(1-50%),"-")</f>
        <v>0.00168</v>
      </c>
      <c r="N892" s="68">
        <f>IFERROR(L892*(1+50%),"-")</f>
        <v>0.00504</v>
      </c>
    </row>
    <row r="893" ht="15.75" customHeight="1">
      <c r="A893" s="63" t="s">
        <v>24</v>
      </c>
      <c r="B893" s="69">
        <f t="shared" ref="B893:K893" si="100">IFERROR(IF(B892&gt;$N892,"Não válido",IF(B892&lt;$M892,"Não válido",B892)),"-")</f>
        <v>0.00322</v>
      </c>
      <c r="C893" s="69">
        <f t="shared" si="100"/>
        <v>0.0035</v>
      </c>
      <c r="D893" s="69" t="str">
        <f t="shared" si="100"/>
        <v>Não válido</v>
      </c>
      <c r="E893" s="69" t="str">
        <f t="shared" si="100"/>
        <v>Não válido</v>
      </c>
      <c r="F893" s="69" t="str">
        <f t="shared" si="100"/>
        <v>Não válido</v>
      </c>
      <c r="G893" s="69" t="str">
        <f t="shared" si="100"/>
        <v>Não válido</v>
      </c>
      <c r="H893" s="69" t="str">
        <f t="shared" si="100"/>
        <v>Não válido</v>
      </c>
      <c r="I893" s="69" t="str">
        <f t="shared" si="100"/>
        <v>Não válido</v>
      </c>
      <c r="J893" s="69" t="str">
        <f t="shared" si="100"/>
        <v>Não válido</v>
      </c>
      <c r="K893" s="69" t="str">
        <f t="shared" si="100"/>
        <v>Não válido</v>
      </c>
      <c r="L893" s="1"/>
      <c r="M893" s="1"/>
      <c r="N893" s="1"/>
    </row>
    <row r="894" ht="15.75" customHeight="1">
      <c r="A894" s="70" t="s">
        <v>25</v>
      </c>
      <c r="B894" s="68">
        <f>IFERROR(MIN(B893:K893),"-")</f>
        <v>0.00322</v>
      </c>
      <c r="C894" s="71"/>
      <c r="D894" s="71"/>
      <c r="E894" s="71"/>
      <c r="F894" s="1"/>
      <c r="G894" s="1"/>
      <c r="H894" s="1"/>
      <c r="I894" s="1"/>
      <c r="J894" s="1"/>
      <c r="K894" s="1"/>
      <c r="L894" s="1"/>
      <c r="M894" s="1"/>
      <c r="N894" s="1"/>
    </row>
    <row r="895" ht="15.75" customHeight="1">
      <c r="A895" s="70" t="s">
        <v>26</v>
      </c>
      <c r="B895" s="68">
        <f>IFERROR(MEDIAN(B893:K893),"-")</f>
        <v>0.00336</v>
      </c>
      <c r="C895" s="71"/>
      <c r="D895" s="71"/>
      <c r="E895" s="71"/>
      <c r="F895" s="1"/>
      <c r="G895" s="1"/>
      <c r="H895" s="1"/>
      <c r="I895" s="1"/>
      <c r="J895" s="1"/>
      <c r="K895" s="1"/>
      <c r="L895" s="1"/>
      <c r="M895" s="1"/>
      <c r="N895" s="1"/>
    </row>
    <row r="896" ht="15.75" customHeight="1">
      <c r="A896" s="70" t="s">
        <v>27</v>
      </c>
      <c r="B896" s="68">
        <f>IFERROR(AVERAGE(B893:K893),"-")</f>
        <v>0.00336</v>
      </c>
      <c r="C896" s="71"/>
      <c r="D896" s="71"/>
      <c r="E896" s="71"/>
      <c r="F896" s="1"/>
      <c r="G896" s="1"/>
      <c r="H896" s="1"/>
      <c r="I896" s="1"/>
      <c r="J896" s="1"/>
      <c r="K896" s="1"/>
      <c r="L896" s="1"/>
      <c r="M896" s="1"/>
      <c r="N896" s="1"/>
    </row>
    <row r="897" ht="15.75" customHeight="1">
      <c r="A897" s="70" t="s">
        <v>28</v>
      </c>
      <c r="B897" s="68">
        <f>IFERROR(MAX(B893:K893),"-")</f>
        <v>0.0035</v>
      </c>
      <c r="C897" s="71"/>
      <c r="D897" s="71"/>
      <c r="E897" s="71"/>
      <c r="F897" s="1"/>
      <c r="G897" s="1"/>
      <c r="H897" s="1"/>
      <c r="I897" s="1"/>
      <c r="J897" s="1"/>
      <c r="K897" s="1"/>
      <c r="L897" s="1"/>
      <c r="M897" s="1"/>
      <c r="N897" s="1"/>
    </row>
    <row r="898" ht="15.75" customHeight="1">
      <c r="A898" s="127"/>
      <c r="B898" s="1"/>
      <c r="C898" s="1"/>
      <c r="D898" s="1"/>
      <c r="E898" s="1"/>
      <c r="F898" s="1"/>
      <c r="G898" s="1"/>
      <c r="H898" s="1"/>
      <c r="I898" s="1"/>
      <c r="J898" s="1"/>
      <c r="K898" s="1"/>
      <c r="L898" s="1"/>
      <c r="M898" s="1"/>
      <c r="N898" s="1"/>
    </row>
    <row r="899" ht="15.75" customHeight="1">
      <c r="A899" s="66" t="s">
        <v>1290</v>
      </c>
      <c r="B899" s="6" t="s">
        <v>2</v>
      </c>
      <c r="C899" s="6" t="s">
        <v>3</v>
      </c>
      <c r="D899" s="6" t="s">
        <v>4</v>
      </c>
      <c r="E899" s="6" t="s">
        <v>5</v>
      </c>
      <c r="F899" s="6" t="s">
        <v>6</v>
      </c>
      <c r="G899" s="6" t="s">
        <v>7</v>
      </c>
      <c r="H899" s="6" t="s">
        <v>8</v>
      </c>
      <c r="I899" s="6" t="s">
        <v>9</v>
      </c>
      <c r="J899" s="6" t="s">
        <v>10</v>
      </c>
      <c r="K899" s="6" t="s">
        <v>11</v>
      </c>
      <c r="L899" s="7" t="s">
        <v>12</v>
      </c>
      <c r="M899" s="7" t="s">
        <v>13</v>
      </c>
      <c r="N899" s="7" t="s">
        <v>14</v>
      </c>
    </row>
    <row r="900" ht="15.75" customHeight="1">
      <c r="A900" s="63" t="s">
        <v>15</v>
      </c>
      <c r="B900" s="9" t="s">
        <v>1117</v>
      </c>
      <c r="C900" s="9" t="s">
        <v>1200</v>
      </c>
      <c r="D900" s="10"/>
      <c r="E900" s="10"/>
      <c r="F900" s="10"/>
      <c r="G900" s="136"/>
      <c r="H900" s="9"/>
      <c r="I900" s="9"/>
      <c r="J900" s="9"/>
      <c r="K900" s="9"/>
      <c r="L900" s="11"/>
      <c r="M900" s="11"/>
      <c r="N900" s="11"/>
    </row>
    <row r="901">
      <c r="A901" s="63" t="s">
        <v>21</v>
      </c>
      <c r="B901" s="8" t="s">
        <v>1291</v>
      </c>
      <c r="C901" s="9" t="s">
        <v>1292</v>
      </c>
      <c r="D901" s="10"/>
      <c r="E901" s="10"/>
      <c r="F901" s="10"/>
      <c r="G901" s="136"/>
      <c r="H901" s="9"/>
      <c r="I901" s="9"/>
      <c r="J901" s="9"/>
      <c r="K901" s="9"/>
      <c r="L901" s="11"/>
      <c r="M901" s="11"/>
      <c r="N901" s="11"/>
    </row>
    <row r="902" ht="15.75" customHeight="1">
      <c r="A902" s="63" t="s">
        <v>1120</v>
      </c>
      <c r="B902" s="14">
        <v>67.181421</v>
      </c>
      <c r="C902" s="14">
        <v>120.0</v>
      </c>
      <c r="D902" s="10"/>
      <c r="E902" s="10"/>
      <c r="F902" s="10"/>
      <c r="G902" s="15"/>
      <c r="H902" s="15"/>
      <c r="I902" s="15"/>
      <c r="J902" s="15"/>
      <c r="K902" s="15"/>
      <c r="L902" s="11"/>
      <c r="M902" s="11"/>
      <c r="N902" s="11"/>
    </row>
    <row r="903" ht="15.75" customHeight="1">
      <c r="A903" s="63" t="s">
        <v>1121</v>
      </c>
      <c r="B903" s="8">
        <v>20000.0</v>
      </c>
      <c r="C903" s="8">
        <v>20000.0</v>
      </c>
      <c r="D903" s="9"/>
      <c r="E903" s="9"/>
      <c r="F903" s="9"/>
      <c r="G903" s="9"/>
      <c r="H903" s="9"/>
      <c r="I903" s="9"/>
      <c r="J903" s="9"/>
      <c r="K903" s="9"/>
      <c r="L903" s="11"/>
      <c r="M903" s="11"/>
      <c r="N903" s="11"/>
    </row>
    <row r="904" ht="15.75" customHeight="1">
      <c r="A904" s="66" t="s">
        <v>1290</v>
      </c>
      <c r="B904" s="131">
        <f t="shared" ref="B904:C904" si="101">B902/B903</f>
        <v>0.00335907105</v>
      </c>
      <c r="C904" s="131">
        <f t="shared" si="101"/>
        <v>0.006</v>
      </c>
      <c r="D904" s="9"/>
      <c r="E904" s="9"/>
      <c r="F904" s="9"/>
      <c r="G904" s="133"/>
      <c r="H904" s="133"/>
      <c r="I904" s="133"/>
      <c r="J904" s="133"/>
      <c r="K904" s="133"/>
      <c r="L904" s="68">
        <f>IFERROR(MEDIAN($B904:$K904),"-")</f>
        <v>0.004679535525</v>
      </c>
      <c r="M904" s="68">
        <f>IFERROR(L904*(1-50%),"-")</f>
        <v>0.002339767763</v>
      </c>
      <c r="N904" s="68">
        <f>IFERROR(L904*(1+50%),"-")</f>
        <v>0.007019303288</v>
      </c>
    </row>
    <row r="905" ht="15.75" customHeight="1">
      <c r="A905" s="63" t="s">
        <v>24</v>
      </c>
      <c r="B905" s="69">
        <f t="shared" ref="B905:K905" si="102">IFERROR(IF(B904&gt;$N904,"Não válido",IF(B904&lt;$M904,"Não válido",B904)),"-")</f>
        <v>0.00335907105</v>
      </c>
      <c r="C905" s="69">
        <f t="shared" si="102"/>
        <v>0.006</v>
      </c>
      <c r="D905" s="69" t="str">
        <f t="shared" si="102"/>
        <v>Não válido</v>
      </c>
      <c r="E905" s="69" t="str">
        <f t="shared" si="102"/>
        <v>Não válido</v>
      </c>
      <c r="F905" s="69" t="str">
        <f t="shared" si="102"/>
        <v>Não válido</v>
      </c>
      <c r="G905" s="69" t="str">
        <f t="shared" si="102"/>
        <v>Não válido</v>
      </c>
      <c r="H905" s="69" t="str">
        <f t="shared" si="102"/>
        <v>Não válido</v>
      </c>
      <c r="I905" s="69" t="str">
        <f t="shared" si="102"/>
        <v>Não válido</v>
      </c>
      <c r="J905" s="69" t="str">
        <f t="shared" si="102"/>
        <v>Não válido</v>
      </c>
      <c r="K905" s="69" t="str">
        <f t="shared" si="102"/>
        <v>Não válido</v>
      </c>
      <c r="L905" s="1"/>
      <c r="M905" s="1"/>
      <c r="N905" s="1"/>
    </row>
    <row r="906" ht="15.75" customHeight="1">
      <c r="A906" s="70" t="s">
        <v>25</v>
      </c>
      <c r="B906" s="68">
        <f>IFERROR(MIN(B905:K905),"-")</f>
        <v>0.00335907105</v>
      </c>
      <c r="C906" s="71"/>
      <c r="D906" s="71"/>
      <c r="E906" s="71"/>
      <c r="F906" s="1"/>
      <c r="G906" s="1"/>
      <c r="H906" s="1"/>
      <c r="I906" s="1"/>
      <c r="J906" s="1"/>
      <c r="K906" s="1"/>
      <c r="L906" s="1"/>
      <c r="M906" s="1"/>
      <c r="N906" s="1"/>
    </row>
    <row r="907" ht="15.75" customHeight="1">
      <c r="A907" s="70" t="s">
        <v>26</v>
      </c>
      <c r="B907" s="68">
        <f>IFERROR(MEDIAN(B905:K905),"-")</f>
        <v>0.004679535525</v>
      </c>
      <c r="C907" s="71"/>
      <c r="D907" s="71"/>
      <c r="E907" s="71"/>
      <c r="F907" s="1"/>
      <c r="G907" s="1"/>
      <c r="H907" s="1"/>
      <c r="I907" s="1"/>
      <c r="J907" s="1"/>
      <c r="K907" s="1"/>
      <c r="L907" s="1"/>
      <c r="M907" s="1"/>
      <c r="N907" s="1"/>
    </row>
    <row r="908" ht="15.75" customHeight="1">
      <c r="A908" s="70" t="s">
        <v>27</v>
      </c>
      <c r="B908" s="68">
        <f>IFERROR(AVERAGE(B905:K905),"-")</f>
        <v>0.004679535525</v>
      </c>
      <c r="C908" s="71"/>
      <c r="D908" s="71"/>
      <c r="E908" s="71"/>
      <c r="F908" s="1"/>
      <c r="G908" s="1"/>
      <c r="H908" s="1"/>
      <c r="I908" s="1"/>
      <c r="J908" s="1"/>
      <c r="K908" s="1"/>
      <c r="L908" s="1"/>
      <c r="M908" s="1"/>
      <c r="N908" s="1"/>
    </row>
    <row r="909" ht="15.75" customHeight="1">
      <c r="A909" s="70" t="s">
        <v>28</v>
      </c>
      <c r="B909" s="68">
        <f>IFERROR(MAX(B905:K905),"-")</f>
        <v>0.006</v>
      </c>
      <c r="C909" s="71"/>
      <c r="D909" s="71"/>
      <c r="E909" s="71"/>
      <c r="F909" s="1"/>
      <c r="G909" s="1"/>
      <c r="H909" s="1"/>
      <c r="I909" s="1"/>
      <c r="J909" s="1"/>
      <c r="K909" s="1"/>
      <c r="L909" s="1"/>
      <c r="M909" s="1"/>
      <c r="N909" s="1"/>
    </row>
    <row r="910" ht="15.75" customHeight="1">
      <c r="A910" s="127"/>
      <c r="B910" s="1"/>
      <c r="C910" s="1"/>
      <c r="D910" s="1"/>
      <c r="E910" s="1"/>
      <c r="F910" s="1"/>
      <c r="G910" s="1"/>
      <c r="H910" s="1"/>
      <c r="I910" s="1"/>
      <c r="J910" s="1"/>
      <c r="K910" s="1"/>
      <c r="L910" s="1"/>
      <c r="M910" s="1"/>
      <c r="N910" s="1"/>
    </row>
    <row r="911" ht="15.75" customHeight="1">
      <c r="A911" s="66" t="s">
        <v>1293</v>
      </c>
      <c r="B911" s="6" t="s">
        <v>2</v>
      </c>
      <c r="C911" s="6" t="s">
        <v>3</v>
      </c>
      <c r="D911" s="6" t="s">
        <v>4</v>
      </c>
      <c r="E911" s="6" t="s">
        <v>5</v>
      </c>
      <c r="F911" s="6" t="s">
        <v>6</v>
      </c>
      <c r="G911" s="6" t="s">
        <v>7</v>
      </c>
      <c r="H911" s="6" t="s">
        <v>8</v>
      </c>
      <c r="I911" s="6" t="s">
        <v>9</v>
      </c>
      <c r="J911" s="6" t="s">
        <v>10</v>
      </c>
      <c r="K911" s="6" t="s">
        <v>11</v>
      </c>
      <c r="L911" s="7" t="s">
        <v>12</v>
      </c>
      <c r="M911" s="7" t="s">
        <v>13</v>
      </c>
      <c r="N911" s="7" t="s">
        <v>14</v>
      </c>
    </row>
    <row r="912" ht="15.75" customHeight="1">
      <c r="A912" s="63" t="s">
        <v>15</v>
      </c>
      <c r="B912" s="9" t="s">
        <v>1117</v>
      </c>
      <c r="C912" s="9" t="s">
        <v>1200</v>
      </c>
      <c r="D912" s="9"/>
      <c r="E912" s="9"/>
      <c r="F912" s="9"/>
      <c r="G912" s="136"/>
      <c r="H912" s="9"/>
      <c r="I912" s="9"/>
      <c r="J912" s="9"/>
      <c r="K912" s="9"/>
      <c r="L912" s="11"/>
      <c r="M912" s="11"/>
      <c r="N912" s="11"/>
    </row>
    <row r="913">
      <c r="A913" s="63" t="s">
        <v>21</v>
      </c>
      <c r="B913" s="8" t="s">
        <v>1294</v>
      </c>
      <c r="C913" s="9" t="s">
        <v>1295</v>
      </c>
      <c r="D913" s="9"/>
      <c r="E913" s="9"/>
      <c r="F913" s="9"/>
      <c r="G913" s="136"/>
      <c r="H913" s="9"/>
      <c r="I913" s="9"/>
      <c r="J913" s="9"/>
      <c r="K913" s="9"/>
      <c r="L913" s="11"/>
      <c r="M913" s="11"/>
      <c r="N913" s="11"/>
    </row>
    <row r="914" ht="15.75" customHeight="1">
      <c r="A914" s="63" t="s">
        <v>1120</v>
      </c>
      <c r="B914" s="14">
        <v>101.75</v>
      </c>
      <c r="C914" s="14">
        <v>170.0</v>
      </c>
      <c r="D914" s="15"/>
      <c r="E914" s="15"/>
      <c r="F914" s="15"/>
      <c r="G914" s="15"/>
      <c r="H914" s="15"/>
      <c r="I914" s="15"/>
      <c r="J914" s="15"/>
      <c r="K914" s="15"/>
      <c r="L914" s="11"/>
      <c r="M914" s="11"/>
      <c r="N914" s="11"/>
    </row>
    <row r="915" ht="15.75" customHeight="1">
      <c r="A915" s="63" t="s">
        <v>1121</v>
      </c>
      <c r="B915" s="8">
        <v>20000.0</v>
      </c>
      <c r="C915" s="8">
        <v>20000.0</v>
      </c>
      <c r="D915" s="9"/>
      <c r="E915" s="9"/>
      <c r="F915" s="9"/>
      <c r="G915" s="9"/>
      <c r="H915" s="9"/>
      <c r="I915" s="9"/>
      <c r="J915" s="9"/>
      <c r="K915" s="9"/>
      <c r="L915" s="11"/>
      <c r="M915" s="11"/>
      <c r="N915" s="11"/>
    </row>
    <row r="916" ht="15.75" customHeight="1">
      <c r="A916" s="66" t="s">
        <v>1293</v>
      </c>
      <c r="B916" s="131">
        <f t="shared" ref="B916:C916" si="103">B914/B915</f>
        <v>0.0050875</v>
      </c>
      <c r="C916" s="131">
        <f t="shared" si="103"/>
        <v>0.0085</v>
      </c>
      <c r="D916" s="9"/>
      <c r="E916" s="9"/>
      <c r="F916" s="9"/>
      <c r="G916" s="133"/>
      <c r="H916" s="133"/>
      <c r="I916" s="133"/>
      <c r="J916" s="133"/>
      <c r="K916" s="133"/>
      <c r="L916" s="68">
        <f>IFERROR(MEDIAN($B916:$K916),"-")</f>
        <v>0.00679375</v>
      </c>
      <c r="M916" s="68">
        <f>IFERROR(L916*(1-50%),"-")</f>
        <v>0.003396875</v>
      </c>
      <c r="N916" s="68">
        <f>IFERROR(L916*(1+50%),"-")</f>
        <v>0.010190625</v>
      </c>
    </row>
    <row r="917" ht="15.75" customHeight="1">
      <c r="A917" s="63" t="s">
        <v>24</v>
      </c>
      <c r="B917" s="69">
        <f t="shared" ref="B917:K917" si="104">IFERROR(IF(B916&gt;$N916,"Não válido",IF(B916&lt;$M916,"Não válido",B916)),"-")</f>
        <v>0.0050875</v>
      </c>
      <c r="C917" s="69">
        <f t="shared" si="104"/>
        <v>0.0085</v>
      </c>
      <c r="D917" s="69" t="str">
        <f t="shared" si="104"/>
        <v>Não válido</v>
      </c>
      <c r="E917" s="69" t="str">
        <f t="shared" si="104"/>
        <v>Não válido</v>
      </c>
      <c r="F917" s="69" t="str">
        <f t="shared" si="104"/>
        <v>Não válido</v>
      </c>
      <c r="G917" s="69" t="str">
        <f t="shared" si="104"/>
        <v>Não válido</v>
      </c>
      <c r="H917" s="69" t="str">
        <f t="shared" si="104"/>
        <v>Não válido</v>
      </c>
      <c r="I917" s="69" t="str">
        <f t="shared" si="104"/>
        <v>Não válido</v>
      </c>
      <c r="J917" s="69" t="str">
        <f t="shared" si="104"/>
        <v>Não válido</v>
      </c>
      <c r="K917" s="69" t="str">
        <f t="shared" si="104"/>
        <v>Não válido</v>
      </c>
      <c r="L917" s="1"/>
      <c r="M917" s="1"/>
      <c r="N917" s="1"/>
    </row>
    <row r="918" ht="15.75" customHeight="1">
      <c r="A918" s="70" t="s">
        <v>25</v>
      </c>
      <c r="B918" s="68">
        <f>IFERROR(MIN(B917:K917),"-")</f>
        <v>0.0050875</v>
      </c>
      <c r="C918" s="71"/>
      <c r="D918" s="71"/>
      <c r="E918" s="71"/>
      <c r="F918" s="1"/>
      <c r="G918" s="1"/>
      <c r="H918" s="1"/>
      <c r="I918" s="1"/>
      <c r="J918" s="1"/>
      <c r="K918" s="1"/>
      <c r="L918" s="1"/>
      <c r="M918" s="1"/>
      <c r="N918" s="1"/>
    </row>
    <row r="919" ht="15.75" customHeight="1">
      <c r="A919" s="70" t="s">
        <v>26</v>
      </c>
      <c r="B919" s="68">
        <f>IFERROR(MEDIAN(B917:K917),"-")</f>
        <v>0.00679375</v>
      </c>
      <c r="C919" s="71"/>
      <c r="D919" s="71"/>
      <c r="E919" s="71"/>
      <c r="F919" s="1"/>
      <c r="G919" s="1"/>
      <c r="H919" s="1"/>
      <c r="I919" s="1"/>
      <c r="J919" s="1"/>
      <c r="K919" s="1"/>
      <c r="L919" s="1"/>
      <c r="M919" s="1"/>
      <c r="N919" s="1"/>
    </row>
    <row r="920" ht="15.75" customHeight="1">
      <c r="A920" s="70" t="s">
        <v>27</v>
      </c>
      <c r="B920" s="68">
        <f>IFERROR(AVERAGE(B917:K917),"-")</f>
        <v>0.00679375</v>
      </c>
      <c r="C920" s="71"/>
      <c r="D920" s="71"/>
      <c r="E920" s="71"/>
      <c r="F920" s="1"/>
      <c r="G920" s="1"/>
      <c r="H920" s="1"/>
      <c r="I920" s="1"/>
      <c r="J920" s="1"/>
      <c r="K920" s="1"/>
      <c r="L920" s="1"/>
      <c r="M920" s="1"/>
      <c r="N920" s="1"/>
    </row>
    <row r="921" ht="15.75" customHeight="1">
      <c r="A921" s="70" t="s">
        <v>28</v>
      </c>
      <c r="B921" s="68">
        <f>IFERROR(MAX(B917:K917),"-")</f>
        <v>0.0085</v>
      </c>
      <c r="C921" s="71"/>
      <c r="D921" s="71"/>
      <c r="E921" s="71"/>
      <c r="F921" s="1"/>
      <c r="G921" s="1"/>
      <c r="H921" s="1"/>
      <c r="I921" s="1"/>
      <c r="J921" s="1"/>
      <c r="K921" s="1"/>
      <c r="L921" s="1"/>
      <c r="M921" s="1"/>
      <c r="N921" s="1"/>
    </row>
    <row r="922" ht="15.75" customHeight="1">
      <c r="A922" s="127"/>
      <c r="B922" s="1"/>
      <c r="C922" s="1"/>
      <c r="D922" s="1"/>
      <c r="E922" s="1"/>
      <c r="F922" s="1"/>
      <c r="G922" s="1"/>
      <c r="H922" s="1"/>
      <c r="I922" s="1"/>
      <c r="J922" s="1"/>
      <c r="K922" s="1"/>
      <c r="L922" s="1"/>
      <c r="M922" s="1"/>
      <c r="N922" s="1"/>
    </row>
    <row r="923" ht="15.75" customHeight="1">
      <c r="A923" s="66" t="s">
        <v>1296</v>
      </c>
      <c r="B923" s="6" t="s">
        <v>2</v>
      </c>
      <c r="C923" s="6" t="s">
        <v>3</v>
      </c>
      <c r="D923" s="6" t="s">
        <v>4</v>
      </c>
      <c r="E923" s="6" t="s">
        <v>5</v>
      </c>
      <c r="F923" s="6" t="s">
        <v>6</v>
      </c>
      <c r="G923" s="6" t="s">
        <v>7</v>
      </c>
      <c r="H923" s="6" t="s">
        <v>8</v>
      </c>
      <c r="I923" s="6" t="s">
        <v>9</v>
      </c>
      <c r="J923" s="6" t="s">
        <v>10</v>
      </c>
      <c r="K923" s="6" t="s">
        <v>11</v>
      </c>
      <c r="L923" s="7" t="s">
        <v>12</v>
      </c>
      <c r="M923" s="7" t="s">
        <v>13</v>
      </c>
      <c r="N923" s="7" t="s">
        <v>14</v>
      </c>
    </row>
    <row r="924" ht="15.75" customHeight="1">
      <c r="A924" s="63" t="s">
        <v>15</v>
      </c>
      <c r="B924" s="9" t="s">
        <v>1117</v>
      </c>
      <c r="C924" s="9" t="s">
        <v>1200</v>
      </c>
      <c r="D924" s="9"/>
      <c r="E924" s="9"/>
      <c r="F924" s="9"/>
      <c r="G924" s="136"/>
      <c r="H924" s="9"/>
      <c r="I924" s="9"/>
      <c r="J924" s="9"/>
      <c r="K924" s="9"/>
      <c r="L924" s="11"/>
      <c r="M924" s="11"/>
      <c r="N924" s="11"/>
    </row>
    <row r="925" ht="15.75" customHeight="1">
      <c r="A925" s="63" t="s">
        <v>21</v>
      </c>
      <c r="B925" s="8" t="s">
        <v>1297</v>
      </c>
      <c r="C925" s="9" t="s">
        <v>1298</v>
      </c>
      <c r="D925" s="9"/>
      <c r="E925" s="9"/>
      <c r="F925" s="9"/>
      <c r="G925" s="136"/>
      <c r="H925" s="9"/>
      <c r="I925" s="9"/>
      <c r="J925" s="9"/>
      <c r="K925" s="9"/>
      <c r="L925" s="11"/>
      <c r="M925" s="11"/>
      <c r="N925" s="11"/>
    </row>
    <row r="926" ht="15.75" customHeight="1">
      <c r="A926" s="63" t="s">
        <v>1120</v>
      </c>
      <c r="B926" s="14">
        <v>58.772936</v>
      </c>
      <c r="C926" s="14">
        <v>65.0</v>
      </c>
      <c r="D926" s="15"/>
      <c r="E926" s="15"/>
      <c r="F926" s="15"/>
      <c r="G926" s="15"/>
      <c r="H926" s="15"/>
      <c r="I926" s="15"/>
      <c r="J926" s="15"/>
      <c r="K926" s="15"/>
      <c r="L926" s="11"/>
      <c r="M926" s="11"/>
      <c r="N926" s="11"/>
    </row>
    <row r="927" ht="15.75" customHeight="1">
      <c r="A927" s="63" t="s">
        <v>1121</v>
      </c>
      <c r="B927" s="8">
        <v>20000.0</v>
      </c>
      <c r="C927" s="8">
        <v>21000.0</v>
      </c>
      <c r="D927" s="9"/>
      <c r="E927" s="9"/>
      <c r="F927" s="9"/>
      <c r="G927" s="9"/>
      <c r="H927" s="9"/>
      <c r="I927" s="9"/>
      <c r="J927" s="9"/>
      <c r="K927" s="9"/>
      <c r="L927" s="11"/>
      <c r="M927" s="11"/>
      <c r="N927" s="11"/>
    </row>
    <row r="928" ht="15.75" customHeight="1">
      <c r="A928" s="66" t="s">
        <v>1296</v>
      </c>
      <c r="B928" s="131">
        <f t="shared" ref="B928:C928" si="105">B926/B927</f>
        <v>0.0029386468</v>
      </c>
      <c r="C928" s="131">
        <f t="shared" si="105"/>
        <v>0.003095238095</v>
      </c>
      <c r="D928" s="9"/>
      <c r="E928" s="9"/>
      <c r="F928" s="9"/>
      <c r="G928" s="133"/>
      <c r="H928" s="133"/>
      <c r="I928" s="133"/>
      <c r="J928" s="133"/>
      <c r="K928" s="133"/>
      <c r="L928" s="68">
        <f>IFERROR(MEDIAN($B928:$K928),"-")</f>
        <v>0.003016942448</v>
      </c>
      <c r="M928" s="68">
        <f>IFERROR(L928*(1-50%),"-")</f>
        <v>0.001508471224</v>
      </c>
      <c r="N928" s="68">
        <f>IFERROR(L928*(1+50%),"-")</f>
        <v>0.004525413671</v>
      </c>
    </row>
    <row r="929" ht="15.75" customHeight="1">
      <c r="A929" s="63" t="s">
        <v>24</v>
      </c>
      <c r="B929" s="69">
        <f t="shared" ref="B929:K929" si="106">IFERROR(IF(B928&gt;$N928,"Não válido",IF(B928&lt;$M928,"Não válido",B928)),"-")</f>
        <v>0.0029386468</v>
      </c>
      <c r="C929" s="69">
        <f t="shared" si="106"/>
        <v>0.003095238095</v>
      </c>
      <c r="D929" s="69" t="str">
        <f t="shared" si="106"/>
        <v>Não válido</v>
      </c>
      <c r="E929" s="69" t="str">
        <f t="shared" si="106"/>
        <v>Não válido</v>
      </c>
      <c r="F929" s="69" t="str">
        <f t="shared" si="106"/>
        <v>Não válido</v>
      </c>
      <c r="G929" s="69" t="str">
        <f t="shared" si="106"/>
        <v>Não válido</v>
      </c>
      <c r="H929" s="69" t="str">
        <f t="shared" si="106"/>
        <v>Não válido</v>
      </c>
      <c r="I929" s="69" t="str">
        <f t="shared" si="106"/>
        <v>Não válido</v>
      </c>
      <c r="J929" s="69" t="str">
        <f t="shared" si="106"/>
        <v>Não válido</v>
      </c>
      <c r="K929" s="69" t="str">
        <f t="shared" si="106"/>
        <v>Não válido</v>
      </c>
      <c r="L929" s="1"/>
      <c r="M929" s="1"/>
      <c r="N929" s="1"/>
    </row>
    <row r="930" ht="15.75" customHeight="1">
      <c r="A930" s="70" t="s">
        <v>25</v>
      </c>
      <c r="B930" s="68">
        <f>IFERROR(MIN(B929:K929),"-")</f>
        <v>0.0029386468</v>
      </c>
      <c r="C930" s="71"/>
      <c r="D930" s="71"/>
      <c r="E930" s="71"/>
      <c r="F930" s="1"/>
      <c r="G930" s="1"/>
      <c r="H930" s="1"/>
      <c r="I930" s="1"/>
      <c r="J930" s="1"/>
      <c r="K930" s="1"/>
      <c r="L930" s="1"/>
      <c r="M930" s="1"/>
      <c r="N930" s="1"/>
    </row>
    <row r="931" ht="15.75" customHeight="1">
      <c r="A931" s="70" t="s">
        <v>26</v>
      </c>
      <c r="B931" s="68">
        <f>IFERROR(MEDIAN(B929:K929),"-")</f>
        <v>0.003016942448</v>
      </c>
      <c r="C931" s="71"/>
      <c r="D931" s="71"/>
      <c r="E931" s="71"/>
      <c r="F931" s="1"/>
      <c r="G931" s="1"/>
      <c r="H931" s="1"/>
      <c r="I931" s="1"/>
      <c r="J931" s="1"/>
      <c r="K931" s="1"/>
      <c r="L931" s="1"/>
      <c r="M931" s="1"/>
      <c r="N931" s="1"/>
    </row>
    <row r="932" ht="15.75" customHeight="1">
      <c r="A932" s="70" t="s">
        <v>27</v>
      </c>
      <c r="B932" s="68">
        <f>IFERROR(AVERAGE(B929:K929),"-")</f>
        <v>0.003016942448</v>
      </c>
      <c r="C932" s="71"/>
      <c r="D932" s="71"/>
      <c r="E932" s="71"/>
      <c r="F932" s="1"/>
      <c r="G932" s="1"/>
      <c r="H932" s="1"/>
      <c r="I932" s="1"/>
      <c r="J932" s="1"/>
      <c r="K932" s="1"/>
      <c r="L932" s="1"/>
      <c r="M932" s="1"/>
      <c r="N932" s="1"/>
    </row>
    <row r="933" ht="15.75" customHeight="1">
      <c r="A933" s="70" t="s">
        <v>28</v>
      </c>
      <c r="B933" s="68">
        <f>IFERROR(MAX(B929:K929),"-")</f>
        <v>0.003095238095</v>
      </c>
      <c r="C933" s="71"/>
      <c r="D933" s="71"/>
      <c r="E933" s="71"/>
      <c r="F933" s="1"/>
      <c r="G933" s="1"/>
      <c r="H933" s="1"/>
      <c r="I933" s="1"/>
      <c r="J933" s="1"/>
      <c r="K933" s="1"/>
      <c r="L933" s="1"/>
      <c r="M933" s="1"/>
      <c r="N933" s="1"/>
    </row>
    <row r="934" ht="15.75" customHeight="1">
      <c r="A934" s="127"/>
      <c r="B934" s="1"/>
      <c r="C934" s="1"/>
      <c r="D934" s="1"/>
      <c r="E934" s="1"/>
      <c r="F934" s="1"/>
      <c r="G934" s="1"/>
      <c r="H934" s="1"/>
      <c r="I934" s="1"/>
      <c r="J934" s="1"/>
      <c r="K934" s="1"/>
      <c r="L934" s="1"/>
      <c r="M934" s="1"/>
      <c r="N934" s="1"/>
    </row>
    <row r="935" ht="15.75" customHeight="1">
      <c r="A935" s="66" t="s">
        <v>1299</v>
      </c>
      <c r="B935" s="6" t="s">
        <v>2</v>
      </c>
      <c r="C935" s="6" t="s">
        <v>3</v>
      </c>
      <c r="D935" s="6" t="s">
        <v>4</v>
      </c>
      <c r="E935" s="6" t="s">
        <v>5</v>
      </c>
      <c r="F935" s="6" t="s">
        <v>6</v>
      </c>
      <c r="G935" s="6" t="s">
        <v>7</v>
      </c>
      <c r="H935" s="6" t="s">
        <v>8</v>
      </c>
      <c r="I935" s="6" t="s">
        <v>9</v>
      </c>
      <c r="J935" s="6" t="s">
        <v>10</v>
      </c>
      <c r="K935" s="6" t="s">
        <v>11</v>
      </c>
      <c r="L935" s="7" t="s">
        <v>12</v>
      </c>
      <c r="M935" s="7" t="s">
        <v>13</v>
      </c>
      <c r="N935" s="7" t="s">
        <v>14</v>
      </c>
    </row>
    <row r="936" ht="15.75" customHeight="1">
      <c r="A936" s="63" t="s">
        <v>15</v>
      </c>
      <c r="B936" s="9" t="s">
        <v>1117</v>
      </c>
      <c r="C936" s="9" t="s">
        <v>1200</v>
      </c>
      <c r="D936" s="10"/>
      <c r="E936" s="10"/>
      <c r="F936" s="10"/>
      <c r="G936" s="136"/>
      <c r="H936" s="9"/>
      <c r="I936" s="9"/>
      <c r="J936" s="9"/>
      <c r="K936" s="9"/>
      <c r="L936" s="11"/>
      <c r="M936" s="11"/>
      <c r="N936" s="11"/>
    </row>
    <row r="937">
      <c r="A937" s="63" t="s">
        <v>21</v>
      </c>
      <c r="B937" s="8" t="s">
        <v>1300</v>
      </c>
      <c r="C937" s="9" t="s">
        <v>1301</v>
      </c>
      <c r="D937" s="10"/>
      <c r="E937" s="10"/>
      <c r="F937" s="10"/>
      <c r="G937" s="136"/>
      <c r="H937" s="9"/>
      <c r="I937" s="9"/>
      <c r="J937" s="9"/>
      <c r="K937" s="9"/>
      <c r="L937" s="11"/>
      <c r="M937" s="11"/>
      <c r="N937" s="11"/>
    </row>
    <row r="938" ht="15.75" customHeight="1">
      <c r="A938" s="63" t="s">
        <v>1120</v>
      </c>
      <c r="B938" s="14">
        <v>49.885075</v>
      </c>
      <c r="C938" s="14">
        <v>210.0</v>
      </c>
      <c r="D938" s="10"/>
      <c r="E938" s="10"/>
      <c r="F938" s="10"/>
      <c r="G938" s="15"/>
      <c r="H938" s="15"/>
      <c r="I938" s="15"/>
      <c r="J938" s="15"/>
      <c r="K938" s="15"/>
      <c r="L938" s="11"/>
      <c r="M938" s="11"/>
      <c r="N938" s="11"/>
    </row>
    <row r="939" ht="15.75" customHeight="1">
      <c r="A939" s="63" t="s">
        <v>1121</v>
      </c>
      <c r="B939" s="8">
        <v>25000.0</v>
      </c>
      <c r="C939" s="8">
        <v>50000.0</v>
      </c>
      <c r="D939" s="9"/>
      <c r="E939" s="9"/>
      <c r="F939" s="9"/>
      <c r="G939" s="9"/>
      <c r="H939" s="9"/>
      <c r="I939" s="9"/>
      <c r="J939" s="9"/>
      <c r="K939" s="9"/>
      <c r="L939" s="11"/>
      <c r="M939" s="11"/>
      <c r="N939" s="11"/>
    </row>
    <row r="940" ht="15.75" customHeight="1">
      <c r="A940" s="66" t="s">
        <v>1299</v>
      </c>
      <c r="B940" s="131">
        <f t="shared" ref="B940:C940" si="107">B938/B939</f>
        <v>0.001995403</v>
      </c>
      <c r="C940" s="131">
        <f t="shared" si="107"/>
        <v>0.0042</v>
      </c>
      <c r="D940" s="9"/>
      <c r="E940" s="9"/>
      <c r="F940" s="9"/>
      <c r="G940" s="133"/>
      <c r="H940" s="133"/>
      <c r="I940" s="133"/>
      <c r="J940" s="133"/>
      <c r="K940" s="133"/>
      <c r="L940" s="68">
        <f>IFERROR(MEDIAN($B940:$K940),"-")</f>
        <v>0.0030977015</v>
      </c>
      <c r="M940" s="68">
        <f>IFERROR(L940*(1-50%),"-")</f>
        <v>0.00154885075</v>
      </c>
      <c r="N940" s="68">
        <f>IFERROR(L940*(1+50%),"-")</f>
        <v>0.00464655225</v>
      </c>
    </row>
    <row r="941" ht="15.75" customHeight="1">
      <c r="A941" s="63" t="s">
        <v>24</v>
      </c>
      <c r="B941" s="69">
        <f t="shared" ref="B941:K941" si="108">IFERROR(IF(B940&gt;$N940,"Não válido",IF(B940&lt;$M940,"Não válido",B940)),"-")</f>
        <v>0.001995403</v>
      </c>
      <c r="C941" s="69">
        <f t="shared" si="108"/>
        <v>0.0042</v>
      </c>
      <c r="D941" s="69" t="str">
        <f t="shared" si="108"/>
        <v>Não válido</v>
      </c>
      <c r="E941" s="69" t="str">
        <f t="shared" si="108"/>
        <v>Não válido</v>
      </c>
      <c r="F941" s="69" t="str">
        <f t="shared" si="108"/>
        <v>Não válido</v>
      </c>
      <c r="G941" s="69" t="str">
        <f t="shared" si="108"/>
        <v>Não válido</v>
      </c>
      <c r="H941" s="69" t="str">
        <f t="shared" si="108"/>
        <v>Não válido</v>
      </c>
      <c r="I941" s="69" t="str">
        <f t="shared" si="108"/>
        <v>Não válido</v>
      </c>
      <c r="J941" s="69" t="str">
        <f t="shared" si="108"/>
        <v>Não válido</v>
      </c>
      <c r="K941" s="69" t="str">
        <f t="shared" si="108"/>
        <v>Não válido</v>
      </c>
      <c r="L941" s="1"/>
      <c r="M941" s="1"/>
      <c r="N941" s="1"/>
    </row>
    <row r="942" ht="15.75" customHeight="1">
      <c r="A942" s="70" t="s">
        <v>25</v>
      </c>
      <c r="B942" s="68">
        <f>IFERROR(MIN(B941:K941),"-")</f>
        <v>0.001995403</v>
      </c>
      <c r="C942" s="71"/>
      <c r="D942" s="71"/>
      <c r="E942" s="71"/>
      <c r="F942" s="1"/>
      <c r="G942" s="1"/>
      <c r="H942" s="1"/>
      <c r="I942" s="1"/>
      <c r="J942" s="1"/>
      <c r="K942" s="1"/>
      <c r="L942" s="1"/>
      <c r="M942" s="1"/>
      <c r="N942" s="1"/>
    </row>
    <row r="943" ht="15.75" customHeight="1">
      <c r="A943" s="70" t="s">
        <v>26</v>
      </c>
      <c r="B943" s="68">
        <f>IFERROR(MEDIAN(B941:K941),"-")</f>
        <v>0.0030977015</v>
      </c>
      <c r="C943" s="71"/>
      <c r="D943" s="71"/>
      <c r="E943" s="71"/>
      <c r="F943" s="1"/>
      <c r="G943" s="1"/>
      <c r="H943" s="1"/>
      <c r="I943" s="1"/>
      <c r="J943" s="1"/>
      <c r="K943" s="1"/>
      <c r="L943" s="1"/>
      <c r="M943" s="1"/>
      <c r="N943" s="1"/>
    </row>
    <row r="944" ht="15.75" customHeight="1">
      <c r="A944" s="70" t="s">
        <v>27</v>
      </c>
      <c r="B944" s="68">
        <f>IFERROR(AVERAGE(B941:K941),"-")</f>
        <v>0.0030977015</v>
      </c>
      <c r="C944" s="71"/>
      <c r="D944" s="71"/>
      <c r="E944" s="71"/>
      <c r="F944" s="1"/>
      <c r="G944" s="1"/>
      <c r="H944" s="1"/>
      <c r="I944" s="1"/>
      <c r="J944" s="1"/>
      <c r="K944" s="1"/>
      <c r="L944" s="1"/>
      <c r="M944" s="1"/>
      <c r="N944" s="1"/>
    </row>
    <row r="945" ht="15.75" customHeight="1">
      <c r="A945" s="70" t="s">
        <v>28</v>
      </c>
      <c r="B945" s="68">
        <f>IFERROR(MAX(B941:K941),"-")</f>
        <v>0.0042</v>
      </c>
      <c r="C945" s="71"/>
      <c r="D945" s="71"/>
      <c r="E945" s="71"/>
      <c r="F945" s="1"/>
      <c r="G945" s="1"/>
      <c r="H945" s="1"/>
      <c r="I945" s="1"/>
      <c r="J945" s="1"/>
      <c r="K945" s="1"/>
      <c r="L945" s="1"/>
      <c r="M945" s="1"/>
      <c r="N945" s="1"/>
    </row>
    <row r="946" ht="15.75" customHeight="1">
      <c r="A946" s="127"/>
      <c r="B946" s="1"/>
      <c r="C946" s="1"/>
      <c r="D946" s="1"/>
      <c r="E946" s="1"/>
      <c r="F946" s="1"/>
      <c r="G946" s="1"/>
      <c r="H946" s="1"/>
      <c r="I946" s="1"/>
      <c r="J946" s="1"/>
      <c r="K946" s="1"/>
      <c r="L946" s="1"/>
      <c r="M946" s="1"/>
      <c r="N946" s="1"/>
    </row>
    <row r="947" ht="15.75" customHeight="1">
      <c r="A947" s="74" t="s">
        <v>1302</v>
      </c>
      <c r="B947" s="6" t="s">
        <v>2</v>
      </c>
      <c r="C947" s="6" t="s">
        <v>3</v>
      </c>
      <c r="D947" s="6" t="s">
        <v>4</v>
      </c>
      <c r="E947" s="6" t="s">
        <v>5</v>
      </c>
      <c r="F947" s="6" t="s">
        <v>6</v>
      </c>
      <c r="G947" s="6" t="s">
        <v>7</v>
      </c>
      <c r="H947" s="6" t="s">
        <v>8</v>
      </c>
      <c r="I947" s="6" t="s">
        <v>9</v>
      </c>
      <c r="J947" s="6" t="s">
        <v>10</v>
      </c>
      <c r="K947" s="6" t="s">
        <v>11</v>
      </c>
      <c r="L947" s="7" t="s">
        <v>12</v>
      </c>
      <c r="M947" s="7" t="s">
        <v>13</v>
      </c>
      <c r="N947" s="7" t="s">
        <v>14</v>
      </c>
    </row>
    <row r="948">
      <c r="A948" s="63" t="s">
        <v>15</v>
      </c>
      <c r="B948" s="9" t="s">
        <v>1117</v>
      </c>
      <c r="C948" s="9"/>
      <c r="D948" s="9"/>
      <c r="E948" s="9"/>
      <c r="F948" s="9"/>
      <c r="G948" s="136"/>
      <c r="H948" s="9"/>
      <c r="I948" s="9"/>
      <c r="J948" s="9"/>
      <c r="K948" s="9"/>
      <c r="L948" s="11"/>
      <c r="M948" s="11"/>
      <c r="N948" s="11"/>
    </row>
    <row r="949">
      <c r="A949" s="63" t="s">
        <v>21</v>
      </c>
      <c r="B949" s="8" t="s">
        <v>1303</v>
      </c>
      <c r="C949" s="9"/>
      <c r="D949" s="9"/>
      <c r="E949" s="9"/>
      <c r="F949" s="9"/>
      <c r="G949" s="136"/>
      <c r="H949" s="9"/>
      <c r="I949" s="9"/>
      <c r="J949" s="9"/>
      <c r="K949" s="9"/>
      <c r="L949" s="11"/>
      <c r="M949" s="11"/>
      <c r="N949" s="11"/>
    </row>
    <row r="950" ht="15.75" customHeight="1">
      <c r="A950" s="63" t="s">
        <v>1120</v>
      </c>
      <c r="B950" s="14">
        <v>49.563333</v>
      </c>
      <c r="C950" s="15"/>
      <c r="D950" s="15"/>
      <c r="E950" s="15"/>
      <c r="F950" s="15"/>
      <c r="G950" s="15"/>
      <c r="H950" s="15"/>
      <c r="I950" s="15"/>
      <c r="J950" s="15"/>
      <c r="K950" s="15"/>
      <c r="L950" s="11"/>
      <c r="M950" s="11"/>
      <c r="N950" s="11"/>
    </row>
    <row r="951" ht="15.75" customHeight="1">
      <c r="A951" s="63" t="s">
        <v>1121</v>
      </c>
      <c r="B951" s="8">
        <f>200*4</f>
        <v>800</v>
      </c>
      <c r="C951" s="9"/>
      <c r="D951" s="9"/>
      <c r="E951" s="9"/>
      <c r="F951" s="9"/>
      <c r="G951" s="9"/>
      <c r="H951" s="9"/>
      <c r="I951" s="9"/>
      <c r="J951" s="9"/>
      <c r="K951" s="9"/>
      <c r="L951" s="11"/>
      <c r="M951" s="11"/>
      <c r="N951" s="11"/>
    </row>
    <row r="952" ht="15.75" customHeight="1">
      <c r="A952" s="74" t="s">
        <v>1302</v>
      </c>
      <c r="B952" s="131">
        <f>B950/B951</f>
        <v>0.06195416625</v>
      </c>
      <c r="C952" s="9"/>
      <c r="D952" s="9"/>
      <c r="E952" s="9"/>
      <c r="F952" s="9"/>
      <c r="G952" s="133"/>
      <c r="H952" s="133"/>
      <c r="I952" s="133"/>
      <c r="J952" s="133"/>
      <c r="K952" s="133"/>
      <c r="L952" s="68">
        <f>IFERROR(MEDIAN($B952:$K952),"-")</f>
        <v>0.06195416625</v>
      </c>
      <c r="M952" s="68">
        <f>IFERROR(L952*(1-50%),"-")</f>
        <v>0.03097708313</v>
      </c>
      <c r="N952" s="68">
        <f>IFERROR(L952*(1+50%),"-")</f>
        <v>0.09293124938</v>
      </c>
    </row>
    <row r="953" ht="15.75" customHeight="1">
      <c r="A953" s="63" t="s">
        <v>24</v>
      </c>
      <c r="B953" s="69">
        <f t="shared" ref="B953:K953" si="109">IFERROR(IF(B952&gt;$N952,"Não válido",IF(B952&lt;$M952,"Não válido",B952)),"-")</f>
        <v>0.06195416625</v>
      </c>
      <c r="C953" s="69" t="str">
        <f t="shared" si="109"/>
        <v>Não válido</v>
      </c>
      <c r="D953" s="69" t="str">
        <f t="shared" si="109"/>
        <v>Não válido</v>
      </c>
      <c r="E953" s="69" t="str">
        <f t="shared" si="109"/>
        <v>Não válido</v>
      </c>
      <c r="F953" s="69" t="str">
        <f t="shared" si="109"/>
        <v>Não válido</v>
      </c>
      <c r="G953" s="69" t="str">
        <f t="shared" si="109"/>
        <v>Não válido</v>
      </c>
      <c r="H953" s="69" t="str">
        <f t="shared" si="109"/>
        <v>Não válido</v>
      </c>
      <c r="I953" s="69" t="str">
        <f t="shared" si="109"/>
        <v>Não válido</v>
      </c>
      <c r="J953" s="69" t="str">
        <f t="shared" si="109"/>
        <v>Não válido</v>
      </c>
      <c r="K953" s="69" t="str">
        <f t="shared" si="109"/>
        <v>Não válido</v>
      </c>
      <c r="L953" s="1"/>
      <c r="M953" s="1"/>
      <c r="N953" s="1"/>
    </row>
    <row r="954" ht="15.75" customHeight="1">
      <c r="A954" s="70" t="s">
        <v>25</v>
      </c>
      <c r="B954" s="68">
        <f>IFERROR(MIN(B953:K953),"-")</f>
        <v>0.06195416625</v>
      </c>
      <c r="C954" s="71"/>
      <c r="D954" s="71"/>
      <c r="E954" s="71"/>
      <c r="F954" s="1"/>
      <c r="G954" s="1"/>
      <c r="H954" s="1"/>
      <c r="I954" s="1"/>
      <c r="J954" s="1"/>
      <c r="K954" s="1"/>
      <c r="L954" s="1"/>
      <c r="M954" s="1"/>
      <c r="N954" s="1"/>
    </row>
    <row r="955" ht="15.75" customHeight="1">
      <c r="A955" s="70" t="s">
        <v>26</v>
      </c>
      <c r="B955" s="68">
        <f>IFERROR(MEDIAN(B953:K953),"-")</f>
        <v>0.06195416625</v>
      </c>
      <c r="C955" s="71"/>
      <c r="D955" s="71"/>
      <c r="E955" s="71"/>
      <c r="F955" s="1"/>
      <c r="G955" s="1"/>
      <c r="H955" s="1"/>
      <c r="I955" s="1"/>
      <c r="J955" s="1"/>
      <c r="K955" s="1"/>
      <c r="L955" s="1"/>
      <c r="M955" s="1"/>
      <c r="N955" s="1"/>
    </row>
    <row r="956" ht="15.75" customHeight="1">
      <c r="A956" s="70" t="s">
        <v>27</v>
      </c>
      <c r="B956" s="68">
        <f>IFERROR(AVERAGE(B953:K953),"-")</f>
        <v>0.06195416625</v>
      </c>
      <c r="C956" s="71"/>
      <c r="D956" s="71"/>
      <c r="E956" s="71"/>
      <c r="F956" s="1"/>
      <c r="G956" s="1"/>
      <c r="H956" s="1"/>
      <c r="I956" s="1"/>
      <c r="J956" s="1"/>
      <c r="K956" s="1"/>
      <c r="L956" s="1"/>
      <c r="M956" s="1"/>
      <c r="N956" s="1"/>
    </row>
    <row r="957" ht="15.75" customHeight="1">
      <c r="A957" s="70" t="s">
        <v>28</v>
      </c>
      <c r="B957" s="68">
        <f>IFERROR(MAX(B953:K953),"-")</f>
        <v>0.06195416625</v>
      </c>
      <c r="C957" s="71"/>
      <c r="D957" s="71"/>
      <c r="E957" s="71"/>
      <c r="F957" s="1"/>
      <c r="G957" s="1"/>
      <c r="H957" s="1"/>
      <c r="I957" s="1"/>
      <c r="J957" s="1"/>
      <c r="K957" s="1"/>
      <c r="L957" s="1"/>
      <c r="M957" s="1"/>
      <c r="N957" s="1"/>
    </row>
    <row r="958" ht="15.75" customHeight="1">
      <c r="A958" s="127"/>
      <c r="B958" s="1"/>
      <c r="C958" s="1"/>
      <c r="D958" s="1"/>
      <c r="E958" s="1"/>
      <c r="F958" s="1"/>
      <c r="G958" s="1"/>
      <c r="H958" s="1"/>
      <c r="I958" s="1"/>
      <c r="J958" s="1"/>
      <c r="K958" s="1"/>
      <c r="L958" s="1"/>
      <c r="M958" s="1"/>
      <c r="N958" s="1"/>
    </row>
    <row r="959" ht="15.75" customHeight="1">
      <c r="A959" s="74" t="s">
        <v>1304</v>
      </c>
      <c r="B959" s="6" t="s">
        <v>2</v>
      </c>
      <c r="C959" s="6" t="s">
        <v>3</v>
      </c>
      <c r="D959" s="6" t="s">
        <v>4</v>
      </c>
      <c r="E959" s="6" t="s">
        <v>5</v>
      </c>
      <c r="F959" s="6" t="s">
        <v>6</v>
      </c>
      <c r="G959" s="6" t="s">
        <v>7</v>
      </c>
      <c r="H959" s="6" t="s">
        <v>8</v>
      </c>
      <c r="I959" s="6" t="s">
        <v>9</v>
      </c>
      <c r="J959" s="6" t="s">
        <v>10</v>
      </c>
      <c r="K959" s="6" t="s">
        <v>11</v>
      </c>
      <c r="L959" s="7" t="s">
        <v>12</v>
      </c>
      <c r="M959" s="7" t="s">
        <v>13</v>
      </c>
      <c r="N959" s="7" t="s">
        <v>14</v>
      </c>
    </row>
    <row r="960">
      <c r="A960" s="63" t="s">
        <v>15</v>
      </c>
      <c r="B960" s="9" t="s">
        <v>1117</v>
      </c>
      <c r="C960" s="9"/>
      <c r="D960" s="9"/>
      <c r="E960" s="9"/>
      <c r="F960" s="9"/>
      <c r="G960" s="136"/>
      <c r="H960" s="9"/>
      <c r="I960" s="9"/>
      <c r="J960" s="9"/>
      <c r="K960" s="9"/>
      <c r="L960" s="11"/>
      <c r="M960" s="11"/>
      <c r="N960" s="11"/>
    </row>
    <row r="961">
      <c r="A961" s="63" t="s">
        <v>21</v>
      </c>
      <c r="B961" s="8" t="s">
        <v>1305</v>
      </c>
      <c r="C961" s="9"/>
      <c r="D961" s="9"/>
      <c r="E961" s="9"/>
      <c r="F961" s="9"/>
      <c r="G961" s="136"/>
      <c r="H961" s="9"/>
      <c r="I961" s="9"/>
      <c r="J961" s="9"/>
      <c r="K961" s="9"/>
      <c r="L961" s="11"/>
      <c r="M961" s="11"/>
      <c r="N961" s="11"/>
    </row>
    <row r="962" ht="15.75" customHeight="1">
      <c r="A962" s="63" t="s">
        <v>1120</v>
      </c>
      <c r="B962" s="14">
        <v>25.623636</v>
      </c>
      <c r="C962" s="15"/>
      <c r="D962" s="15"/>
      <c r="E962" s="15"/>
      <c r="F962" s="15"/>
      <c r="G962" s="15"/>
      <c r="H962" s="15"/>
      <c r="I962" s="15"/>
      <c r="J962" s="15"/>
      <c r="K962" s="15"/>
      <c r="L962" s="11"/>
      <c r="M962" s="11"/>
      <c r="N962" s="11"/>
    </row>
    <row r="963" ht="15.75" customHeight="1">
      <c r="A963" s="63" t="s">
        <v>1121</v>
      </c>
      <c r="B963" s="8">
        <f>200*4</f>
        <v>800</v>
      </c>
      <c r="C963" s="9"/>
      <c r="D963" s="9"/>
      <c r="E963" s="9"/>
      <c r="F963" s="9"/>
      <c r="G963" s="9"/>
      <c r="H963" s="9"/>
      <c r="I963" s="9"/>
      <c r="J963" s="9"/>
      <c r="K963" s="9"/>
      <c r="L963" s="11"/>
      <c r="M963" s="11"/>
      <c r="N963" s="11"/>
    </row>
    <row r="964" ht="15.75" customHeight="1">
      <c r="A964" s="74" t="s">
        <v>1304</v>
      </c>
      <c r="B964" s="131">
        <f>B962/B963</f>
        <v>0.032029545</v>
      </c>
      <c r="C964" s="9"/>
      <c r="D964" s="9"/>
      <c r="E964" s="9"/>
      <c r="F964" s="9"/>
      <c r="G964" s="133"/>
      <c r="H964" s="133"/>
      <c r="I964" s="133"/>
      <c r="J964" s="133"/>
      <c r="K964" s="133"/>
      <c r="L964" s="68">
        <f>IFERROR(MEDIAN($B964:$K964),"-")</f>
        <v>0.032029545</v>
      </c>
      <c r="M964" s="68">
        <f>IFERROR(L964*(1-50%),"-")</f>
        <v>0.0160147725</v>
      </c>
      <c r="N964" s="68">
        <f>IFERROR(L964*(1+50%),"-")</f>
        <v>0.0480443175</v>
      </c>
    </row>
    <row r="965" ht="15.75" customHeight="1">
      <c r="A965" s="63" t="s">
        <v>24</v>
      </c>
      <c r="B965" s="69">
        <f t="shared" ref="B965:K965" si="110">IFERROR(IF(B964&gt;$N964,"Não válido",IF(B964&lt;$M964,"Não válido",B964)),"-")</f>
        <v>0.032029545</v>
      </c>
      <c r="C965" s="69" t="str">
        <f t="shared" si="110"/>
        <v>Não válido</v>
      </c>
      <c r="D965" s="69" t="str">
        <f t="shared" si="110"/>
        <v>Não válido</v>
      </c>
      <c r="E965" s="69" t="str">
        <f t="shared" si="110"/>
        <v>Não válido</v>
      </c>
      <c r="F965" s="69" t="str">
        <f t="shared" si="110"/>
        <v>Não válido</v>
      </c>
      <c r="G965" s="69" t="str">
        <f t="shared" si="110"/>
        <v>Não válido</v>
      </c>
      <c r="H965" s="69" t="str">
        <f t="shared" si="110"/>
        <v>Não válido</v>
      </c>
      <c r="I965" s="69" t="str">
        <f t="shared" si="110"/>
        <v>Não válido</v>
      </c>
      <c r="J965" s="69" t="str">
        <f t="shared" si="110"/>
        <v>Não válido</v>
      </c>
      <c r="K965" s="69" t="str">
        <f t="shared" si="110"/>
        <v>Não válido</v>
      </c>
      <c r="L965" s="1"/>
      <c r="M965" s="1"/>
      <c r="N965" s="1"/>
    </row>
    <row r="966" ht="15.75" customHeight="1">
      <c r="A966" s="70" t="s">
        <v>25</v>
      </c>
      <c r="B966" s="68">
        <f>IFERROR(MIN(B965:K965),"-")</f>
        <v>0.032029545</v>
      </c>
      <c r="C966" s="71"/>
      <c r="D966" s="71"/>
      <c r="E966" s="71"/>
      <c r="F966" s="1"/>
      <c r="G966" s="1"/>
      <c r="H966" s="1"/>
      <c r="I966" s="1"/>
      <c r="J966" s="1"/>
      <c r="K966" s="1"/>
      <c r="L966" s="1"/>
      <c r="M966" s="1"/>
      <c r="N966" s="1"/>
    </row>
    <row r="967" ht="15.75" customHeight="1">
      <c r="A967" s="70" t="s">
        <v>26</v>
      </c>
      <c r="B967" s="68">
        <f>IFERROR(MEDIAN(B965:K965),"-")</f>
        <v>0.032029545</v>
      </c>
      <c r="C967" s="71"/>
      <c r="D967" s="71"/>
      <c r="E967" s="71"/>
      <c r="F967" s="1"/>
      <c r="G967" s="1"/>
      <c r="H967" s="1"/>
      <c r="I967" s="1"/>
      <c r="J967" s="1"/>
      <c r="K967" s="1"/>
      <c r="L967" s="1"/>
      <c r="M967" s="1"/>
      <c r="N967" s="1"/>
    </row>
    <row r="968" ht="15.75" customHeight="1">
      <c r="A968" s="70" t="s">
        <v>27</v>
      </c>
      <c r="B968" s="68">
        <f>IFERROR(AVERAGE(B965:K965),"-")</f>
        <v>0.032029545</v>
      </c>
      <c r="C968" s="71"/>
      <c r="D968" s="71"/>
      <c r="E968" s="71"/>
      <c r="F968" s="1"/>
      <c r="G968" s="1"/>
      <c r="H968" s="1"/>
      <c r="I968" s="1"/>
      <c r="J968" s="1"/>
      <c r="K968" s="1"/>
      <c r="L968" s="1"/>
      <c r="M968" s="1"/>
      <c r="N968" s="1"/>
    </row>
    <row r="969" ht="15.75" customHeight="1">
      <c r="A969" s="70" t="s">
        <v>28</v>
      </c>
      <c r="B969" s="68">
        <f>IFERROR(MAX(B965:K965),"-")</f>
        <v>0.032029545</v>
      </c>
      <c r="C969" s="71"/>
      <c r="D969" s="71"/>
      <c r="E969" s="71"/>
      <c r="F969" s="1"/>
      <c r="G969" s="1"/>
      <c r="H969" s="1"/>
      <c r="I969" s="1"/>
      <c r="J969" s="1"/>
      <c r="K969" s="1"/>
      <c r="L969" s="1"/>
      <c r="M969" s="1"/>
      <c r="N969" s="1"/>
    </row>
    <row r="970" ht="15.75" customHeight="1">
      <c r="A970" s="77"/>
      <c r="B970" s="1"/>
      <c r="C970" s="1"/>
      <c r="D970" s="1"/>
      <c r="E970" s="1"/>
      <c r="F970" s="1"/>
      <c r="G970" s="1"/>
      <c r="H970" s="1"/>
      <c r="I970" s="1"/>
      <c r="J970" s="1"/>
      <c r="K970" s="1"/>
      <c r="L970" s="1"/>
      <c r="M970" s="1"/>
      <c r="N970" s="1"/>
    </row>
    <row r="971" ht="15.75" customHeight="1">
      <c r="A971" s="77"/>
      <c r="B971" s="1"/>
      <c r="C971" s="1"/>
      <c r="D971" s="1"/>
      <c r="E971" s="1"/>
      <c r="F971" s="1"/>
      <c r="G971" s="1"/>
      <c r="H971" s="1"/>
      <c r="I971" s="1"/>
      <c r="J971" s="1"/>
      <c r="K971" s="1"/>
      <c r="L971" s="1"/>
      <c r="M971" s="1"/>
      <c r="N971" s="1"/>
    </row>
    <row r="972">
      <c r="A972" s="77" t="s">
        <v>1306</v>
      </c>
      <c r="B972" s="1"/>
      <c r="C972" s="1"/>
      <c r="D972" s="1"/>
      <c r="E972" s="1"/>
      <c r="F972" s="1"/>
      <c r="G972" s="1"/>
      <c r="H972" s="1"/>
      <c r="I972" s="1"/>
      <c r="J972" s="1"/>
      <c r="K972" s="1"/>
      <c r="L972" s="1"/>
      <c r="M972" s="1"/>
      <c r="N972" s="1"/>
    </row>
    <row r="973" ht="15.75" customHeight="1">
      <c r="A973" s="127"/>
      <c r="B973" s="1"/>
      <c r="C973" s="1"/>
      <c r="D973" s="1"/>
      <c r="E973" s="1"/>
      <c r="F973" s="1"/>
      <c r="G973" s="1"/>
      <c r="H973" s="1"/>
      <c r="I973" s="1"/>
      <c r="J973" s="1"/>
      <c r="K973" s="1"/>
      <c r="L973" s="1"/>
      <c r="M973" s="1"/>
      <c r="N973" s="1"/>
    </row>
    <row r="974" ht="15.75" customHeight="1">
      <c r="A974" s="66" t="s">
        <v>1307</v>
      </c>
      <c r="B974" s="6" t="s">
        <v>2</v>
      </c>
      <c r="C974" s="6" t="s">
        <v>3</v>
      </c>
      <c r="D974" s="6" t="s">
        <v>4</v>
      </c>
      <c r="E974" s="6" t="s">
        <v>5</v>
      </c>
      <c r="F974" s="6" t="s">
        <v>6</v>
      </c>
      <c r="G974" s="6" t="s">
        <v>7</v>
      </c>
      <c r="H974" s="6" t="s">
        <v>8</v>
      </c>
      <c r="I974" s="6" t="s">
        <v>9</v>
      </c>
      <c r="J974" s="6" t="s">
        <v>10</v>
      </c>
      <c r="K974" s="6" t="s">
        <v>11</v>
      </c>
      <c r="L974" s="7" t="s">
        <v>12</v>
      </c>
      <c r="M974" s="7" t="s">
        <v>13</v>
      </c>
      <c r="N974" s="7" t="s">
        <v>14</v>
      </c>
    </row>
    <row r="975">
      <c r="A975" s="63" t="s">
        <v>15</v>
      </c>
      <c r="B975" s="9" t="s">
        <v>1117</v>
      </c>
      <c r="C975" s="9"/>
      <c r="D975" s="10"/>
      <c r="E975" s="10"/>
      <c r="F975" s="10"/>
      <c r="G975" s="136"/>
      <c r="H975" s="9"/>
      <c r="I975" s="9"/>
      <c r="J975" s="9"/>
      <c r="K975" s="9"/>
      <c r="L975" s="11"/>
      <c r="M975" s="11"/>
      <c r="N975" s="11"/>
    </row>
    <row r="976">
      <c r="A976" s="63" t="s">
        <v>21</v>
      </c>
      <c r="B976" s="9" t="s">
        <v>1308</v>
      </c>
      <c r="C976" s="9"/>
      <c r="D976" s="10"/>
      <c r="E976" s="10"/>
      <c r="F976" s="10"/>
      <c r="G976" s="136"/>
      <c r="H976" s="9"/>
      <c r="I976" s="9"/>
      <c r="J976" s="9"/>
      <c r="K976" s="9"/>
      <c r="L976" s="11"/>
      <c r="M976" s="11"/>
      <c r="N976" s="11"/>
    </row>
    <row r="977" ht="15.75" customHeight="1">
      <c r="A977" s="63" t="s">
        <v>1120</v>
      </c>
      <c r="B977" s="14">
        <v>10.259746</v>
      </c>
      <c r="C977" s="15"/>
      <c r="D977" s="10"/>
      <c r="E977" s="10"/>
      <c r="F977" s="10"/>
      <c r="G977" s="15"/>
      <c r="H977" s="15"/>
      <c r="I977" s="15"/>
      <c r="J977" s="15"/>
      <c r="K977" s="15"/>
      <c r="L977" s="11"/>
      <c r="M977" s="11"/>
      <c r="N977" s="11"/>
    </row>
    <row r="978" ht="15.75" customHeight="1">
      <c r="A978" s="63" t="s">
        <v>1121</v>
      </c>
      <c r="B978" s="8">
        <v>5000.0</v>
      </c>
      <c r="C978" s="9"/>
      <c r="D978" s="9"/>
      <c r="E978" s="9"/>
      <c r="F978" s="9"/>
      <c r="G978" s="9"/>
      <c r="H978" s="9"/>
      <c r="I978" s="9"/>
      <c r="J978" s="9"/>
      <c r="K978" s="9"/>
      <c r="L978" s="11"/>
      <c r="M978" s="11"/>
      <c r="N978" s="11"/>
    </row>
    <row r="979" ht="15.75" customHeight="1">
      <c r="A979" s="66" t="s">
        <v>1307</v>
      </c>
      <c r="B979" s="131">
        <f>B977/B978</f>
        <v>0.0020519492</v>
      </c>
      <c r="C979" s="9"/>
      <c r="D979" s="9"/>
      <c r="E979" s="9"/>
      <c r="F979" s="9"/>
      <c r="G979" s="133"/>
      <c r="H979" s="133"/>
      <c r="I979" s="133"/>
      <c r="J979" s="133"/>
      <c r="K979" s="133"/>
      <c r="L979" s="68">
        <f>IFERROR(MEDIAN($B979:$K979),"-")</f>
        <v>0.0020519492</v>
      </c>
      <c r="M979" s="68">
        <f>IFERROR(L979*(1-50%),"-")</f>
        <v>0.0010259746</v>
      </c>
      <c r="N979" s="68">
        <f>IFERROR(L979*(1+50%),"-")</f>
        <v>0.0030779238</v>
      </c>
    </row>
    <row r="980" ht="15.75" customHeight="1">
      <c r="A980" s="63" t="s">
        <v>24</v>
      </c>
      <c r="B980" s="69">
        <f t="shared" ref="B980:K980" si="111">IFERROR(IF(B979&gt;$N979,"Não válido",IF(B979&lt;$M979,"Não válido",B979)),"-")</f>
        <v>0.0020519492</v>
      </c>
      <c r="C980" s="69" t="str">
        <f t="shared" si="111"/>
        <v>Não válido</v>
      </c>
      <c r="D980" s="69" t="str">
        <f t="shared" si="111"/>
        <v>Não válido</v>
      </c>
      <c r="E980" s="69" t="str">
        <f t="shared" si="111"/>
        <v>Não válido</v>
      </c>
      <c r="F980" s="69" t="str">
        <f t="shared" si="111"/>
        <v>Não válido</v>
      </c>
      <c r="G980" s="69" t="str">
        <f t="shared" si="111"/>
        <v>Não válido</v>
      </c>
      <c r="H980" s="69" t="str">
        <f t="shared" si="111"/>
        <v>Não válido</v>
      </c>
      <c r="I980" s="69" t="str">
        <f t="shared" si="111"/>
        <v>Não válido</v>
      </c>
      <c r="J980" s="69" t="str">
        <f t="shared" si="111"/>
        <v>Não válido</v>
      </c>
      <c r="K980" s="69" t="str">
        <f t="shared" si="111"/>
        <v>Não válido</v>
      </c>
      <c r="L980" s="1"/>
      <c r="M980" s="1"/>
      <c r="N980" s="1"/>
    </row>
    <row r="981" ht="15.75" customHeight="1">
      <c r="A981" s="70" t="s">
        <v>25</v>
      </c>
      <c r="B981" s="68">
        <f>IFERROR(MIN(B980:K980),"-")</f>
        <v>0.0020519492</v>
      </c>
      <c r="C981" s="71"/>
      <c r="D981" s="71"/>
      <c r="E981" s="71"/>
      <c r="F981" s="1"/>
      <c r="G981" s="1"/>
      <c r="H981" s="1"/>
      <c r="I981" s="1"/>
      <c r="J981" s="1"/>
      <c r="K981" s="1"/>
      <c r="L981" s="1"/>
      <c r="M981" s="1"/>
      <c r="N981" s="1"/>
    </row>
    <row r="982" ht="15.75" customHeight="1">
      <c r="A982" s="70" t="s">
        <v>26</v>
      </c>
      <c r="B982" s="68">
        <f>IFERROR(MEDIAN(B980:K980),"-")</f>
        <v>0.0020519492</v>
      </c>
      <c r="C982" s="71"/>
      <c r="D982" s="71"/>
      <c r="E982" s="71"/>
      <c r="F982" s="1"/>
      <c r="G982" s="1"/>
      <c r="H982" s="1"/>
      <c r="I982" s="1"/>
      <c r="J982" s="1"/>
      <c r="K982" s="1"/>
      <c r="L982" s="1"/>
      <c r="M982" s="1"/>
      <c r="N982" s="1"/>
    </row>
    <row r="983" ht="15.75" customHeight="1">
      <c r="A983" s="70" t="s">
        <v>27</v>
      </c>
      <c r="B983" s="68">
        <f>IFERROR(AVERAGE(B980:K980),"-")</f>
        <v>0.0020519492</v>
      </c>
      <c r="C983" s="71"/>
      <c r="D983" s="71"/>
      <c r="E983" s="71"/>
      <c r="F983" s="1"/>
      <c r="G983" s="1"/>
      <c r="H983" s="1"/>
      <c r="I983" s="1"/>
      <c r="J983" s="1"/>
      <c r="K983" s="1"/>
      <c r="L983" s="1"/>
      <c r="M983" s="1"/>
      <c r="N983" s="1"/>
    </row>
    <row r="984" ht="15.75" customHeight="1">
      <c r="A984" s="70" t="s">
        <v>28</v>
      </c>
      <c r="B984" s="68">
        <f>IFERROR(MAX(B980:K980),"-")</f>
        <v>0.0020519492</v>
      </c>
      <c r="C984" s="71"/>
      <c r="D984" s="71"/>
      <c r="E984" s="71"/>
      <c r="F984" s="1"/>
      <c r="G984" s="1"/>
      <c r="H984" s="1"/>
      <c r="I984" s="1"/>
      <c r="J984" s="1"/>
      <c r="K984" s="1"/>
      <c r="L984" s="1"/>
      <c r="M984" s="1"/>
      <c r="N984" s="1"/>
    </row>
    <row r="985" ht="15.75" customHeight="1">
      <c r="A985" s="127"/>
      <c r="B985" s="1"/>
      <c r="C985" s="1"/>
      <c r="D985" s="1"/>
      <c r="E985" s="1"/>
      <c r="F985" s="1"/>
      <c r="G985" s="1"/>
      <c r="H985" s="1"/>
      <c r="I985" s="1"/>
      <c r="J985" s="1"/>
      <c r="K985" s="1"/>
      <c r="L985" s="1"/>
      <c r="M985" s="1"/>
      <c r="N985" s="1"/>
    </row>
    <row r="986" ht="15.75" customHeight="1">
      <c r="A986" s="74" t="s">
        <v>1309</v>
      </c>
      <c r="B986" s="6" t="s">
        <v>2</v>
      </c>
      <c r="C986" s="6" t="s">
        <v>3</v>
      </c>
      <c r="D986" s="6" t="s">
        <v>4</v>
      </c>
      <c r="E986" s="6" t="s">
        <v>5</v>
      </c>
      <c r="F986" s="6" t="s">
        <v>6</v>
      </c>
      <c r="G986" s="6" t="s">
        <v>7</v>
      </c>
      <c r="H986" s="6" t="s">
        <v>8</v>
      </c>
      <c r="I986" s="6" t="s">
        <v>9</v>
      </c>
      <c r="J986" s="6" t="s">
        <v>10</v>
      </c>
      <c r="K986" s="6" t="s">
        <v>11</v>
      </c>
      <c r="L986" s="7" t="s">
        <v>12</v>
      </c>
      <c r="M986" s="7" t="s">
        <v>13</v>
      </c>
      <c r="N986" s="7" t="s">
        <v>14</v>
      </c>
    </row>
    <row r="987">
      <c r="A987" s="63" t="s">
        <v>15</v>
      </c>
      <c r="B987" s="9" t="s">
        <v>1117</v>
      </c>
      <c r="C987" s="9"/>
      <c r="D987" s="9"/>
      <c r="E987" s="9"/>
      <c r="F987" s="9"/>
      <c r="G987" s="136"/>
      <c r="H987" s="9"/>
      <c r="I987" s="9"/>
      <c r="J987" s="9"/>
      <c r="K987" s="9"/>
      <c r="L987" s="11"/>
      <c r="M987" s="11"/>
      <c r="N987" s="11"/>
    </row>
    <row r="988">
      <c r="A988" s="63" t="s">
        <v>21</v>
      </c>
      <c r="B988" s="8" t="s">
        <v>1310</v>
      </c>
      <c r="C988" s="9"/>
      <c r="D988" s="9"/>
      <c r="E988" s="9"/>
      <c r="F988" s="9"/>
      <c r="G988" s="136"/>
      <c r="H988" s="9"/>
      <c r="I988" s="9"/>
      <c r="J988" s="9"/>
      <c r="K988" s="9"/>
      <c r="L988" s="11"/>
      <c r="M988" s="11"/>
      <c r="N988" s="11"/>
    </row>
    <row r="989" ht="15.75" customHeight="1">
      <c r="A989" s="63" t="s">
        <v>1120</v>
      </c>
      <c r="B989" s="144">
        <f>112.41682/12</f>
        <v>9.368068333</v>
      </c>
      <c r="C989" s="15"/>
      <c r="D989" s="15"/>
      <c r="E989" s="15"/>
      <c r="F989" s="15"/>
      <c r="G989" s="15"/>
      <c r="H989" s="15"/>
      <c r="I989" s="15"/>
      <c r="J989" s="15"/>
      <c r="K989" s="15"/>
      <c r="L989" s="11"/>
      <c r="M989" s="11"/>
      <c r="N989" s="11"/>
    </row>
    <row r="990" ht="15.75" customHeight="1">
      <c r="A990" s="63" t="s">
        <v>1121</v>
      </c>
      <c r="B990" s="8">
        <v>1000.0</v>
      </c>
      <c r="C990" s="9"/>
      <c r="D990" s="9"/>
      <c r="E990" s="9"/>
      <c r="F990" s="9"/>
      <c r="G990" s="9"/>
      <c r="H990" s="9"/>
      <c r="I990" s="9"/>
      <c r="J990" s="9"/>
      <c r="K990" s="9"/>
      <c r="L990" s="11"/>
      <c r="M990" s="11"/>
      <c r="N990" s="11"/>
    </row>
    <row r="991" ht="15.75" customHeight="1">
      <c r="A991" s="74" t="s">
        <v>1309</v>
      </c>
      <c r="B991" s="131">
        <f>B989/B990</f>
        <v>0.009368068333</v>
      </c>
      <c r="C991" s="9"/>
      <c r="D991" s="9"/>
      <c r="E991" s="9"/>
      <c r="F991" s="9"/>
      <c r="G991" s="133"/>
      <c r="H991" s="133"/>
      <c r="I991" s="133"/>
      <c r="J991" s="133"/>
      <c r="K991" s="133"/>
      <c r="L991" s="68">
        <f>IFERROR(MEDIAN($B991:$K991),"-")</f>
        <v>0.009368068333</v>
      </c>
      <c r="M991" s="68">
        <f>IFERROR(L991*(1-50%),"-")</f>
        <v>0.004684034167</v>
      </c>
      <c r="N991" s="68">
        <f>IFERROR(L991*(1+50%),"-")</f>
        <v>0.0140521025</v>
      </c>
    </row>
    <row r="992" ht="15.75" customHeight="1">
      <c r="A992" s="63" t="s">
        <v>24</v>
      </c>
      <c r="B992" s="69">
        <f t="shared" ref="B992:K992" si="112">IFERROR(IF(B991&gt;$N991,"Não válido",IF(B991&lt;$M991,"Não válido",B991)),"-")</f>
        <v>0.009368068333</v>
      </c>
      <c r="C992" s="69" t="str">
        <f t="shared" si="112"/>
        <v>Não válido</v>
      </c>
      <c r="D992" s="69" t="str">
        <f t="shared" si="112"/>
        <v>Não válido</v>
      </c>
      <c r="E992" s="69" t="str">
        <f t="shared" si="112"/>
        <v>Não válido</v>
      </c>
      <c r="F992" s="69" t="str">
        <f t="shared" si="112"/>
        <v>Não válido</v>
      </c>
      <c r="G992" s="69" t="str">
        <f t="shared" si="112"/>
        <v>Não válido</v>
      </c>
      <c r="H992" s="69" t="str">
        <f t="shared" si="112"/>
        <v>Não válido</v>
      </c>
      <c r="I992" s="69" t="str">
        <f t="shared" si="112"/>
        <v>Não válido</v>
      </c>
      <c r="J992" s="69" t="str">
        <f t="shared" si="112"/>
        <v>Não válido</v>
      </c>
      <c r="K992" s="69" t="str">
        <f t="shared" si="112"/>
        <v>Não válido</v>
      </c>
      <c r="L992" s="1"/>
      <c r="M992" s="1"/>
      <c r="N992" s="1"/>
    </row>
    <row r="993" ht="15.75" customHeight="1">
      <c r="A993" s="70" t="s">
        <v>25</v>
      </c>
      <c r="B993" s="68">
        <f>IFERROR(MIN(B992:K992),"-")</f>
        <v>0.009368068333</v>
      </c>
      <c r="C993" s="71"/>
      <c r="D993" s="71"/>
      <c r="E993" s="71"/>
      <c r="F993" s="1"/>
      <c r="G993" s="1"/>
      <c r="H993" s="1"/>
      <c r="I993" s="1"/>
      <c r="J993" s="1"/>
      <c r="K993" s="1"/>
      <c r="L993" s="1"/>
      <c r="M993" s="1"/>
      <c r="N993" s="1"/>
    </row>
    <row r="994" ht="15.75" customHeight="1">
      <c r="A994" s="70" t="s">
        <v>26</v>
      </c>
      <c r="B994" s="68">
        <f>IFERROR(MEDIAN(B992:K992),"-")</f>
        <v>0.009368068333</v>
      </c>
      <c r="C994" s="71"/>
      <c r="D994" s="71"/>
      <c r="E994" s="71"/>
      <c r="F994" s="1"/>
      <c r="G994" s="1"/>
      <c r="H994" s="1"/>
      <c r="I994" s="1"/>
      <c r="J994" s="1"/>
      <c r="K994" s="1"/>
      <c r="L994" s="1"/>
      <c r="M994" s="1"/>
      <c r="N994" s="1"/>
    </row>
    <row r="995" ht="15.75" customHeight="1">
      <c r="A995" s="70" t="s">
        <v>27</v>
      </c>
      <c r="B995" s="68">
        <f>IFERROR(AVERAGE(B992:K992),"-")</f>
        <v>0.009368068333</v>
      </c>
      <c r="C995" s="71"/>
      <c r="D995" s="71"/>
      <c r="E995" s="71"/>
      <c r="F995" s="1"/>
      <c r="G995" s="1"/>
      <c r="H995" s="1"/>
      <c r="I995" s="1"/>
      <c r="J995" s="1"/>
      <c r="K995" s="1"/>
      <c r="L995" s="1"/>
      <c r="M995" s="1"/>
      <c r="N995" s="1"/>
    </row>
    <row r="996" ht="15.75" customHeight="1">
      <c r="A996" s="70" t="s">
        <v>28</v>
      </c>
      <c r="B996" s="68">
        <f>IFERROR(MAX(B992:K992),"-")</f>
        <v>0.009368068333</v>
      </c>
      <c r="C996" s="71"/>
      <c r="D996" s="71"/>
      <c r="E996" s="71"/>
      <c r="F996" s="1"/>
      <c r="G996" s="1"/>
      <c r="H996" s="1"/>
      <c r="I996" s="1"/>
      <c r="J996" s="1"/>
      <c r="K996" s="1"/>
      <c r="L996" s="1"/>
      <c r="M996" s="1"/>
      <c r="N996" s="1"/>
    </row>
    <row r="997" ht="15.75" customHeight="1">
      <c r="A997" s="127"/>
      <c r="B997" s="1"/>
      <c r="C997" s="1"/>
      <c r="D997" s="1"/>
      <c r="E997" s="1"/>
      <c r="F997" s="1"/>
      <c r="G997" s="1"/>
      <c r="H997" s="1"/>
      <c r="I997" s="1"/>
      <c r="J997" s="1"/>
      <c r="K997" s="1"/>
      <c r="L997" s="1"/>
      <c r="M997" s="1"/>
      <c r="N997" s="1"/>
    </row>
    <row r="998" ht="15.75" customHeight="1">
      <c r="A998" s="66" t="s">
        <v>1311</v>
      </c>
      <c r="B998" s="6" t="s">
        <v>2</v>
      </c>
      <c r="C998" s="6" t="s">
        <v>3</v>
      </c>
      <c r="D998" s="6" t="s">
        <v>4</v>
      </c>
      <c r="E998" s="6" t="s">
        <v>5</v>
      </c>
      <c r="F998" s="6" t="s">
        <v>6</v>
      </c>
      <c r="G998" s="6" t="s">
        <v>7</v>
      </c>
      <c r="H998" s="6" t="s">
        <v>8</v>
      </c>
      <c r="I998" s="6" t="s">
        <v>9</v>
      </c>
      <c r="J998" s="6" t="s">
        <v>10</v>
      </c>
      <c r="K998" s="6" t="s">
        <v>11</v>
      </c>
      <c r="L998" s="7" t="s">
        <v>12</v>
      </c>
      <c r="M998" s="7" t="s">
        <v>13</v>
      </c>
      <c r="N998" s="7" t="s">
        <v>14</v>
      </c>
    </row>
    <row r="999">
      <c r="A999" s="63" t="s">
        <v>15</v>
      </c>
      <c r="B999" s="9" t="s">
        <v>1117</v>
      </c>
      <c r="C999" s="9"/>
      <c r="D999" s="9"/>
      <c r="E999" s="9"/>
      <c r="F999" s="9"/>
      <c r="G999" s="136"/>
      <c r="H999" s="9"/>
      <c r="I999" s="9"/>
      <c r="J999" s="9"/>
      <c r="K999" s="9"/>
      <c r="L999" s="11"/>
      <c r="M999" s="11"/>
      <c r="N999" s="11"/>
    </row>
    <row r="1000">
      <c r="A1000" s="63" t="s">
        <v>21</v>
      </c>
      <c r="B1000" s="8" t="s">
        <v>1312</v>
      </c>
      <c r="C1000" s="9"/>
      <c r="D1000" s="9"/>
      <c r="E1000" s="9"/>
      <c r="F1000" s="9"/>
      <c r="G1000" s="136"/>
      <c r="H1000" s="9"/>
      <c r="I1000" s="9"/>
      <c r="J1000" s="9"/>
      <c r="K1000" s="9"/>
      <c r="L1000" s="11"/>
      <c r="M1000" s="11"/>
      <c r="N1000" s="11"/>
    </row>
    <row r="1001" ht="15.75" customHeight="1">
      <c r="A1001" s="63" t="s">
        <v>1120</v>
      </c>
      <c r="B1001" s="15">
        <f>163.5005/30</f>
        <v>5.450016667</v>
      </c>
      <c r="C1001" s="15"/>
      <c r="D1001" s="15"/>
      <c r="E1001" s="15"/>
      <c r="F1001" s="15"/>
      <c r="G1001" s="15"/>
      <c r="H1001" s="15"/>
      <c r="I1001" s="15"/>
      <c r="J1001" s="15"/>
      <c r="K1001" s="15"/>
      <c r="L1001" s="11"/>
      <c r="M1001" s="11"/>
      <c r="N1001" s="11"/>
    </row>
    <row r="1002" ht="15.75" customHeight="1">
      <c r="A1002" s="63" t="s">
        <v>1121</v>
      </c>
      <c r="B1002" s="8">
        <v>1000.0</v>
      </c>
      <c r="C1002" s="9"/>
      <c r="D1002" s="9"/>
      <c r="E1002" s="9"/>
      <c r="F1002" s="9"/>
      <c r="G1002" s="9"/>
      <c r="H1002" s="9"/>
      <c r="I1002" s="9"/>
      <c r="J1002" s="9"/>
      <c r="K1002" s="9"/>
      <c r="L1002" s="11"/>
      <c r="M1002" s="11"/>
      <c r="N1002" s="11"/>
    </row>
    <row r="1003" ht="15.75" customHeight="1">
      <c r="A1003" s="66" t="s">
        <v>1311</v>
      </c>
      <c r="B1003" s="131">
        <f>B1001/B1002</f>
        <v>0.005450016667</v>
      </c>
      <c r="C1003" s="9"/>
      <c r="D1003" s="9"/>
      <c r="E1003" s="9"/>
      <c r="F1003" s="9"/>
      <c r="G1003" s="133"/>
      <c r="H1003" s="133"/>
      <c r="I1003" s="133"/>
      <c r="J1003" s="133"/>
      <c r="K1003" s="133"/>
      <c r="L1003" s="68">
        <f>IFERROR(MEDIAN($B1003:$K1003),"-")</f>
        <v>0.005450016667</v>
      </c>
      <c r="M1003" s="68">
        <f>IFERROR(L1003*(1-50%),"-")</f>
        <v>0.002725008333</v>
      </c>
      <c r="N1003" s="68">
        <f>IFERROR(L1003*(1+50%),"-")</f>
        <v>0.008175025</v>
      </c>
    </row>
    <row r="1004" ht="15.75" customHeight="1">
      <c r="A1004" s="63" t="s">
        <v>24</v>
      </c>
      <c r="B1004" s="69">
        <f t="shared" ref="B1004:K1004" si="113">IFERROR(IF(B1003&gt;$N1003,"Não válido",IF(B1003&lt;$M1003,"Não válido",B1003)),"-")</f>
        <v>0.005450016667</v>
      </c>
      <c r="C1004" s="69" t="str">
        <f t="shared" si="113"/>
        <v>Não válido</v>
      </c>
      <c r="D1004" s="69" t="str">
        <f t="shared" si="113"/>
        <v>Não válido</v>
      </c>
      <c r="E1004" s="69" t="str">
        <f t="shared" si="113"/>
        <v>Não válido</v>
      </c>
      <c r="F1004" s="69" t="str">
        <f t="shared" si="113"/>
        <v>Não válido</v>
      </c>
      <c r="G1004" s="69" t="str">
        <f t="shared" si="113"/>
        <v>Não válido</v>
      </c>
      <c r="H1004" s="69" t="str">
        <f t="shared" si="113"/>
        <v>Não válido</v>
      </c>
      <c r="I1004" s="69" t="str">
        <f t="shared" si="113"/>
        <v>Não válido</v>
      </c>
      <c r="J1004" s="69" t="str">
        <f t="shared" si="113"/>
        <v>Não válido</v>
      </c>
      <c r="K1004" s="69" t="str">
        <f t="shared" si="113"/>
        <v>Não válido</v>
      </c>
      <c r="L1004" s="1"/>
      <c r="M1004" s="1"/>
      <c r="N1004" s="1"/>
    </row>
    <row r="1005" ht="15.75" customHeight="1">
      <c r="A1005" s="70" t="s">
        <v>25</v>
      </c>
      <c r="B1005" s="68">
        <f>IFERROR(MIN(B1004:K1004),"-")</f>
        <v>0.005450016667</v>
      </c>
      <c r="C1005" s="71"/>
      <c r="D1005" s="71"/>
      <c r="E1005" s="71"/>
      <c r="F1005" s="1"/>
      <c r="G1005" s="1"/>
      <c r="H1005" s="1"/>
      <c r="I1005" s="1"/>
      <c r="J1005" s="1"/>
      <c r="K1005" s="1"/>
      <c r="L1005" s="1"/>
      <c r="M1005" s="1"/>
      <c r="N1005" s="1"/>
    </row>
    <row r="1006" ht="15.75" customHeight="1">
      <c r="A1006" s="70" t="s">
        <v>26</v>
      </c>
      <c r="B1006" s="68">
        <f>IFERROR(MEDIAN(B1004:K1004),"-")</f>
        <v>0.005450016667</v>
      </c>
      <c r="C1006" s="71"/>
      <c r="D1006" s="71"/>
      <c r="E1006" s="71"/>
      <c r="F1006" s="1"/>
      <c r="G1006" s="1"/>
      <c r="H1006" s="1"/>
      <c r="I1006" s="1"/>
      <c r="J1006" s="1"/>
      <c r="K1006" s="1"/>
      <c r="L1006" s="1"/>
      <c r="M1006" s="1"/>
      <c r="N1006" s="1"/>
    </row>
    <row r="1007" ht="15.75" customHeight="1">
      <c r="A1007" s="70" t="s">
        <v>27</v>
      </c>
      <c r="B1007" s="68">
        <f>IFERROR(AVERAGE(B1004:K1004),"-")</f>
        <v>0.005450016667</v>
      </c>
      <c r="C1007" s="71"/>
      <c r="D1007" s="71"/>
      <c r="E1007" s="71"/>
      <c r="F1007" s="1"/>
      <c r="G1007" s="1"/>
      <c r="H1007" s="1"/>
      <c r="I1007" s="1"/>
      <c r="J1007" s="1"/>
      <c r="K1007" s="1"/>
      <c r="L1007" s="1"/>
      <c r="M1007" s="1"/>
      <c r="N1007" s="1"/>
    </row>
    <row r="1008" ht="15.75" customHeight="1">
      <c r="A1008" s="70" t="s">
        <v>28</v>
      </c>
      <c r="B1008" s="68">
        <f>IFERROR(MAX(B1004:K1004),"-")</f>
        <v>0.005450016667</v>
      </c>
      <c r="C1008" s="71"/>
      <c r="D1008" s="71"/>
      <c r="E1008" s="71"/>
      <c r="F1008" s="1"/>
      <c r="G1008" s="1"/>
      <c r="H1008" s="1"/>
      <c r="I1008" s="1"/>
      <c r="J1008" s="1"/>
      <c r="K1008" s="1"/>
      <c r="L1008" s="1"/>
      <c r="M1008" s="1"/>
      <c r="N1008" s="1"/>
    </row>
    <row r="1009" ht="15.75" customHeight="1">
      <c r="A1009" s="58"/>
      <c r="B1009" s="1"/>
      <c r="C1009" s="1"/>
      <c r="D1009" s="1"/>
      <c r="E1009" s="1"/>
      <c r="F1009" s="1"/>
      <c r="G1009" s="1"/>
      <c r="H1009" s="1"/>
      <c r="I1009" s="1"/>
      <c r="J1009" s="1"/>
      <c r="K1009" s="1"/>
      <c r="L1009" s="1"/>
      <c r="M1009" s="1"/>
      <c r="N1009" s="1"/>
    </row>
    <row r="1010" ht="15.75" customHeight="1">
      <c r="A1010" s="74" t="s">
        <v>1313</v>
      </c>
      <c r="B1010" s="6" t="s">
        <v>2</v>
      </c>
      <c r="C1010" s="6" t="s">
        <v>3</v>
      </c>
      <c r="D1010" s="6" t="s">
        <v>4</v>
      </c>
      <c r="E1010" s="6" t="s">
        <v>5</v>
      </c>
      <c r="F1010" s="6" t="s">
        <v>6</v>
      </c>
      <c r="G1010" s="6" t="s">
        <v>7</v>
      </c>
      <c r="H1010" s="6" t="s">
        <v>8</v>
      </c>
      <c r="I1010" s="6" t="s">
        <v>9</v>
      </c>
      <c r="J1010" s="6" t="s">
        <v>10</v>
      </c>
      <c r="K1010" s="6" t="s">
        <v>11</v>
      </c>
      <c r="L1010" s="7" t="s">
        <v>12</v>
      </c>
      <c r="M1010" s="7" t="s">
        <v>13</v>
      </c>
      <c r="N1010" s="7" t="s">
        <v>14</v>
      </c>
    </row>
    <row r="1011" ht="15.75" customHeight="1">
      <c r="A1011" s="63" t="s">
        <v>15</v>
      </c>
      <c r="B1011" s="9" t="s">
        <v>1117</v>
      </c>
      <c r="C1011" s="9"/>
      <c r="D1011" s="9"/>
      <c r="E1011" s="9"/>
      <c r="F1011" s="9"/>
      <c r="G1011" s="136"/>
      <c r="H1011" s="9"/>
      <c r="I1011" s="9"/>
      <c r="J1011" s="9"/>
      <c r="K1011" s="9"/>
      <c r="L1011" s="11"/>
      <c r="M1011" s="11"/>
      <c r="N1011" s="11"/>
    </row>
    <row r="1012" ht="15.75" customHeight="1">
      <c r="A1012" s="63" t="s">
        <v>21</v>
      </c>
      <c r="B1012" s="8" t="s">
        <v>1312</v>
      </c>
      <c r="C1012" s="9"/>
      <c r="D1012" s="9"/>
      <c r="E1012" s="9"/>
      <c r="F1012" s="9"/>
      <c r="G1012" s="136"/>
      <c r="H1012" s="9"/>
      <c r="I1012" s="9"/>
      <c r="J1012" s="9"/>
      <c r="K1012" s="9"/>
      <c r="L1012" s="11"/>
      <c r="M1012" s="11"/>
      <c r="N1012" s="11"/>
    </row>
    <row r="1013" ht="15.75" customHeight="1">
      <c r="A1013" s="63" t="s">
        <v>1120</v>
      </c>
      <c r="B1013" s="14">
        <v>7.93900323</v>
      </c>
      <c r="C1013" s="15"/>
      <c r="D1013" s="15"/>
      <c r="E1013" s="15"/>
      <c r="F1013" s="15"/>
      <c r="G1013" s="15"/>
      <c r="H1013" s="15"/>
      <c r="I1013" s="15"/>
      <c r="J1013" s="15"/>
      <c r="K1013" s="15"/>
      <c r="L1013" s="11"/>
      <c r="M1013" s="11"/>
      <c r="N1013" s="11"/>
    </row>
    <row r="1014" ht="15.75" customHeight="1">
      <c r="A1014" s="63" t="s">
        <v>1121</v>
      </c>
      <c r="B1014" s="8">
        <v>100.0</v>
      </c>
      <c r="C1014" s="9"/>
      <c r="D1014" s="9"/>
      <c r="E1014" s="9"/>
      <c r="F1014" s="9"/>
      <c r="G1014" s="9"/>
      <c r="H1014" s="9"/>
      <c r="I1014" s="9"/>
      <c r="J1014" s="9"/>
      <c r="K1014" s="9"/>
      <c r="L1014" s="11"/>
      <c r="M1014" s="11"/>
      <c r="N1014" s="11"/>
    </row>
    <row r="1015" ht="15.75" customHeight="1">
      <c r="A1015" s="74" t="s">
        <v>1313</v>
      </c>
      <c r="B1015" s="131">
        <f>B1013/B1014</f>
        <v>0.0793900323</v>
      </c>
      <c r="C1015" s="9"/>
      <c r="D1015" s="9"/>
      <c r="E1015" s="9"/>
      <c r="F1015" s="9"/>
      <c r="G1015" s="133"/>
      <c r="H1015" s="133"/>
      <c r="I1015" s="133"/>
      <c r="J1015" s="133"/>
      <c r="K1015" s="133"/>
      <c r="L1015" s="68">
        <f>IFERROR(MEDIAN($B1015:$K1015),"-")</f>
        <v>0.0793900323</v>
      </c>
      <c r="M1015" s="68">
        <f>IFERROR(L1015*(1-50%),"-")</f>
        <v>0.03969501615</v>
      </c>
      <c r="N1015" s="68">
        <f>IFERROR(L1015*(1+50%),"-")</f>
        <v>0.1190850485</v>
      </c>
    </row>
    <row r="1016" ht="15.75" customHeight="1">
      <c r="A1016" s="63" t="s">
        <v>24</v>
      </c>
      <c r="B1016" s="69">
        <f t="shared" ref="B1016:K1016" si="114">IFERROR(IF(B1015&gt;$N1015,"Não válido",IF(B1015&lt;$M1015,"Não válido",B1015)),"-")</f>
        <v>0.0793900323</v>
      </c>
      <c r="C1016" s="69" t="str">
        <f t="shared" si="114"/>
        <v>Não válido</v>
      </c>
      <c r="D1016" s="69" t="str">
        <f t="shared" si="114"/>
        <v>Não válido</v>
      </c>
      <c r="E1016" s="69" t="str">
        <f t="shared" si="114"/>
        <v>Não válido</v>
      </c>
      <c r="F1016" s="69" t="str">
        <f t="shared" si="114"/>
        <v>Não válido</v>
      </c>
      <c r="G1016" s="69" t="str">
        <f t="shared" si="114"/>
        <v>Não válido</v>
      </c>
      <c r="H1016" s="69" t="str">
        <f t="shared" si="114"/>
        <v>Não válido</v>
      </c>
      <c r="I1016" s="69" t="str">
        <f t="shared" si="114"/>
        <v>Não válido</v>
      </c>
      <c r="J1016" s="69" t="str">
        <f t="shared" si="114"/>
        <v>Não válido</v>
      </c>
      <c r="K1016" s="69" t="str">
        <f t="shared" si="114"/>
        <v>Não válido</v>
      </c>
      <c r="L1016" s="1"/>
      <c r="M1016" s="1"/>
      <c r="N1016" s="1"/>
    </row>
    <row r="1017" ht="15.75" customHeight="1">
      <c r="A1017" s="70" t="s">
        <v>25</v>
      </c>
      <c r="B1017" s="68">
        <f>IFERROR(MIN(B1016:K1016),"-")</f>
        <v>0.0793900323</v>
      </c>
      <c r="C1017" s="71"/>
      <c r="D1017" s="71"/>
      <c r="E1017" s="71"/>
      <c r="F1017" s="1"/>
      <c r="G1017" s="1"/>
      <c r="H1017" s="1"/>
      <c r="I1017" s="1"/>
      <c r="J1017" s="1"/>
      <c r="K1017" s="1"/>
      <c r="L1017" s="1"/>
      <c r="M1017" s="1"/>
      <c r="N1017" s="1"/>
    </row>
    <row r="1018" ht="15.75" customHeight="1">
      <c r="A1018" s="70" t="s">
        <v>26</v>
      </c>
      <c r="B1018" s="68">
        <f>IFERROR(MEDIAN(B1016:K1016),"-")</f>
        <v>0.0793900323</v>
      </c>
      <c r="C1018" s="71"/>
      <c r="D1018" s="71"/>
      <c r="E1018" s="71"/>
      <c r="F1018" s="1"/>
      <c r="G1018" s="1"/>
      <c r="H1018" s="1"/>
      <c r="I1018" s="1"/>
      <c r="J1018" s="1"/>
      <c r="K1018" s="1"/>
      <c r="L1018" s="1"/>
      <c r="M1018" s="1"/>
      <c r="N1018" s="1"/>
    </row>
    <row r="1019" ht="15.75" customHeight="1">
      <c r="A1019" s="70" t="s">
        <v>27</v>
      </c>
      <c r="B1019" s="68">
        <f>IFERROR(AVERAGE(B1016:K1016),"-")</f>
        <v>0.0793900323</v>
      </c>
      <c r="C1019" s="71"/>
      <c r="D1019" s="71"/>
      <c r="E1019" s="71"/>
      <c r="F1019" s="1"/>
      <c r="G1019" s="1"/>
      <c r="H1019" s="1"/>
      <c r="I1019" s="1"/>
      <c r="J1019" s="1"/>
      <c r="K1019" s="1"/>
      <c r="L1019" s="1"/>
      <c r="M1019" s="1"/>
      <c r="N1019" s="1"/>
    </row>
    <row r="1020" ht="15.75" customHeight="1">
      <c r="A1020" s="70" t="s">
        <v>28</v>
      </c>
      <c r="B1020" s="68">
        <f>IFERROR(MAX(B1016:K1016),"-")</f>
        <v>0.0793900323</v>
      </c>
      <c r="C1020" s="71"/>
      <c r="D1020" s="71"/>
      <c r="E1020" s="71"/>
      <c r="F1020" s="1"/>
      <c r="G1020" s="1"/>
      <c r="H1020" s="1"/>
      <c r="I1020" s="1"/>
      <c r="J1020" s="1"/>
      <c r="K1020" s="1"/>
      <c r="L1020" s="1"/>
      <c r="M1020" s="1"/>
      <c r="N1020" s="1"/>
    </row>
    <row r="1021" ht="15.75" customHeight="1">
      <c r="A1021" s="77"/>
      <c r="B1021" s="1"/>
      <c r="C1021" s="1"/>
      <c r="D1021" s="1"/>
      <c r="E1021" s="1"/>
      <c r="F1021" s="1"/>
      <c r="G1021" s="1"/>
      <c r="H1021" s="1"/>
      <c r="I1021" s="1"/>
      <c r="J1021" s="1"/>
      <c r="K1021" s="1"/>
      <c r="L1021" s="1"/>
      <c r="M1021" s="1"/>
      <c r="N1021" s="1"/>
    </row>
    <row r="1022" ht="15.75" customHeight="1">
      <c r="A1022" s="77" t="s">
        <v>1314</v>
      </c>
      <c r="B1022" s="1"/>
      <c r="C1022" s="1"/>
      <c r="D1022" s="1"/>
      <c r="E1022" s="1"/>
      <c r="F1022" s="1"/>
      <c r="G1022" s="1"/>
      <c r="H1022" s="1"/>
      <c r="I1022" s="1"/>
      <c r="J1022" s="1"/>
      <c r="K1022" s="1"/>
      <c r="L1022" s="1"/>
      <c r="M1022" s="1"/>
      <c r="N1022" s="1"/>
    </row>
    <row r="1023" ht="15.75" customHeight="1">
      <c r="A1023" s="58"/>
      <c r="B1023" s="1"/>
      <c r="C1023" s="1"/>
      <c r="D1023" s="1"/>
      <c r="E1023" s="1"/>
      <c r="F1023" s="1"/>
      <c r="G1023" s="1"/>
      <c r="H1023" s="1"/>
      <c r="I1023" s="1"/>
      <c r="J1023" s="1"/>
      <c r="K1023" s="1"/>
      <c r="L1023" s="1"/>
      <c r="M1023" s="1"/>
      <c r="N1023" s="1"/>
    </row>
    <row r="1024" ht="15.75" customHeight="1">
      <c r="A1024" s="66" t="s">
        <v>1315</v>
      </c>
      <c r="B1024" s="6" t="s">
        <v>2</v>
      </c>
      <c r="C1024" s="6" t="s">
        <v>3</v>
      </c>
      <c r="D1024" s="6" t="s">
        <v>4</v>
      </c>
      <c r="E1024" s="6" t="s">
        <v>5</v>
      </c>
      <c r="F1024" s="6" t="s">
        <v>6</v>
      </c>
      <c r="G1024" s="6" t="s">
        <v>7</v>
      </c>
      <c r="H1024" s="6" t="s">
        <v>8</v>
      </c>
      <c r="I1024" s="6" t="s">
        <v>9</v>
      </c>
      <c r="J1024" s="6" t="s">
        <v>10</v>
      </c>
      <c r="K1024" s="6" t="s">
        <v>11</v>
      </c>
      <c r="L1024" s="7" t="s">
        <v>12</v>
      </c>
      <c r="M1024" s="7" t="s">
        <v>13</v>
      </c>
      <c r="N1024" s="7" t="s">
        <v>14</v>
      </c>
    </row>
    <row r="1025">
      <c r="A1025" s="63" t="s">
        <v>15</v>
      </c>
      <c r="B1025" s="9" t="s">
        <v>1117</v>
      </c>
      <c r="C1025" s="9"/>
      <c r="D1025" s="10"/>
      <c r="E1025" s="10"/>
      <c r="F1025" s="10"/>
      <c r="G1025" s="136"/>
      <c r="H1025" s="9"/>
      <c r="I1025" s="9"/>
      <c r="J1025" s="9"/>
      <c r="K1025" s="9"/>
      <c r="L1025" s="11"/>
      <c r="M1025" s="11"/>
      <c r="N1025" s="11"/>
    </row>
    <row r="1026">
      <c r="A1026" s="63" t="s">
        <v>21</v>
      </c>
      <c r="B1026" s="9" t="s">
        <v>1316</v>
      </c>
      <c r="C1026" s="9"/>
      <c r="D1026" s="10"/>
      <c r="E1026" s="10"/>
      <c r="F1026" s="10"/>
      <c r="G1026" s="136"/>
      <c r="H1026" s="9"/>
      <c r="I1026" s="9"/>
      <c r="J1026" s="9"/>
      <c r="K1026" s="9"/>
      <c r="L1026" s="11"/>
      <c r="M1026" s="11"/>
      <c r="N1026" s="11"/>
    </row>
    <row r="1027" ht="15.75" customHeight="1">
      <c r="A1027" s="63" t="s">
        <v>1120</v>
      </c>
      <c r="B1027" s="14">
        <v>3.5</v>
      </c>
      <c r="C1027" s="15"/>
      <c r="D1027" s="10"/>
      <c r="E1027" s="10"/>
      <c r="F1027" s="10"/>
      <c r="G1027" s="15"/>
      <c r="H1027" s="15"/>
      <c r="I1027" s="15"/>
      <c r="J1027" s="15"/>
      <c r="K1027" s="15"/>
      <c r="L1027" s="11"/>
      <c r="M1027" s="11"/>
      <c r="N1027" s="11"/>
    </row>
    <row r="1028" ht="15.75" customHeight="1">
      <c r="A1028" s="63" t="s">
        <v>1121</v>
      </c>
      <c r="B1028" s="8">
        <v>200.0</v>
      </c>
      <c r="C1028" s="9"/>
      <c r="D1028" s="9"/>
      <c r="E1028" s="9"/>
      <c r="F1028" s="9"/>
      <c r="G1028" s="9"/>
      <c r="H1028" s="9"/>
      <c r="I1028" s="9"/>
      <c r="J1028" s="9"/>
      <c r="K1028" s="9"/>
      <c r="L1028" s="11"/>
      <c r="M1028" s="11"/>
      <c r="N1028" s="11"/>
    </row>
    <row r="1029" ht="15.75" customHeight="1">
      <c r="A1029" s="66" t="s">
        <v>1317</v>
      </c>
      <c r="B1029" s="131">
        <f>B1027/B1028</f>
        <v>0.0175</v>
      </c>
      <c r="C1029" s="9"/>
      <c r="D1029" s="9"/>
      <c r="E1029" s="9"/>
      <c r="F1029" s="9"/>
      <c r="G1029" s="133"/>
      <c r="H1029" s="133"/>
      <c r="I1029" s="133"/>
      <c r="J1029" s="133"/>
      <c r="K1029" s="133"/>
      <c r="L1029" s="68">
        <f>IFERROR(MEDIAN($B1029:$K1029),"-")</f>
        <v>0.0175</v>
      </c>
      <c r="M1029" s="68">
        <f>IFERROR(L1029*(1-50%),"-")</f>
        <v>0.00875</v>
      </c>
      <c r="N1029" s="68">
        <f>IFERROR(L1029*(1+50%),"-")</f>
        <v>0.02625</v>
      </c>
    </row>
    <row r="1030" ht="15.75" customHeight="1">
      <c r="A1030" s="63" t="s">
        <v>24</v>
      </c>
      <c r="B1030" s="69">
        <f t="shared" ref="B1030:K1030" si="115">IFERROR(IF(B1029&gt;$N1029,"Não válido",IF(B1029&lt;$M1029,"Não válido",B1029)),"-")</f>
        <v>0.0175</v>
      </c>
      <c r="C1030" s="69" t="str">
        <f t="shared" si="115"/>
        <v>Não válido</v>
      </c>
      <c r="D1030" s="69" t="str">
        <f t="shared" si="115"/>
        <v>Não válido</v>
      </c>
      <c r="E1030" s="69" t="str">
        <f t="shared" si="115"/>
        <v>Não válido</v>
      </c>
      <c r="F1030" s="69" t="str">
        <f t="shared" si="115"/>
        <v>Não válido</v>
      </c>
      <c r="G1030" s="69" t="str">
        <f t="shared" si="115"/>
        <v>Não válido</v>
      </c>
      <c r="H1030" s="69" t="str">
        <f t="shared" si="115"/>
        <v>Não válido</v>
      </c>
      <c r="I1030" s="69" t="str">
        <f t="shared" si="115"/>
        <v>Não válido</v>
      </c>
      <c r="J1030" s="69" t="str">
        <f t="shared" si="115"/>
        <v>Não válido</v>
      </c>
      <c r="K1030" s="69" t="str">
        <f t="shared" si="115"/>
        <v>Não válido</v>
      </c>
      <c r="L1030" s="1"/>
      <c r="M1030" s="1"/>
      <c r="N1030" s="1"/>
    </row>
    <row r="1031" ht="15.75" customHeight="1">
      <c r="A1031" s="70" t="s">
        <v>25</v>
      </c>
      <c r="B1031" s="68">
        <f>IFERROR(MIN(B1030:K1030),"-")</f>
        <v>0.0175</v>
      </c>
      <c r="C1031" s="71"/>
      <c r="D1031" s="71"/>
      <c r="E1031" s="71"/>
      <c r="F1031" s="1"/>
      <c r="G1031" s="1"/>
      <c r="H1031" s="1"/>
      <c r="I1031" s="1"/>
      <c r="J1031" s="1"/>
      <c r="K1031" s="1"/>
      <c r="L1031" s="1"/>
      <c r="M1031" s="1"/>
      <c r="N1031" s="1"/>
    </row>
    <row r="1032" ht="15.75" customHeight="1">
      <c r="A1032" s="70" t="s">
        <v>26</v>
      </c>
      <c r="B1032" s="68">
        <f>IFERROR(MEDIAN(B1030:K1030),"-")</f>
        <v>0.0175</v>
      </c>
      <c r="C1032" s="71"/>
      <c r="D1032" s="71"/>
      <c r="E1032" s="71"/>
      <c r="F1032" s="1"/>
      <c r="G1032" s="1"/>
      <c r="H1032" s="1"/>
      <c r="I1032" s="1"/>
      <c r="J1032" s="1"/>
      <c r="K1032" s="1"/>
      <c r="L1032" s="1"/>
      <c r="M1032" s="1"/>
      <c r="N1032" s="1"/>
    </row>
    <row r="1033" ht="15.75" customHeight="1">
      <c r="A1033" s="70" t="s">
        <v>27</v>
      </c>
      <c r="B1033" s="68">
        <f>IFERROR(AVERAGE(B1030:K1030),"-")</f>
        <v>0.0175</v>
      </c>
      <c r="C1033" s="71"/>
      <c r="D1033" s="71"/>
      <c r="E1033" s="71"/>
      <c r="F1033" s="1"/>
      <c r="G1033" s="1"/>
      <c r="H1033" s="1"/>
      <c r="I1033" s="1"/>
      <c r="J1033" s="1"/>
      <c r="K1033" s="1"/>
      <c r="L1033" s="1"/>
      <c r="M1033" s="1"/>
      <c r="N1033" s="1"/>
    </row>
    <row r="1034" ht="15.75" customHeight="1">
      <c r="A1034" s="70" t="s">
        <v>28</v>
      </c>
      <c r="B1034" s="68">
        <f>IFERROR(MAX(B1030:K1030),"-")</f>
        <v>0.0175</v>
      </c>
      <c r="C1034" s="71"/>
      <c r="D1034" s="71"/>
      <c r="E1034" s="71"/>
      <c r="F1034" s="1"/>
      <c r="G1034" s="1"/>
      <c r="H1034" s="1"/>
      <c r="I1034" s="1"/>
      <c r="J1034" s="1"/>
      <c r="K1034" s="1"/>
      <c r="L1034" s="1"/>
      <c r="M1034" s="1"/>
      <c r="N1034" s="1"/>
    </row>
    <row r="1035" ht="15.75" customHeight="1">
      <c r="A1035" s="58"/>
      <c r="B1035" s="1"/>
      <c r="C1035" s="1"/>
      <c r="D1035" s="1"/>
      <c r="E1035" s="1"/>
      <c r="F1035" s="1"/>
      <c r="G1035" s="1"/>
      <c r="H1035" s="1"/>
      <c r="I1035" s="1"/>
      <c r="J1035" s="1"/>
      <c r="K1035" s="1"/>
      <c r="L1035" s="1"/>
      <c r="M1035" s="1"/>
      <c r="N1035" s="1"/>
    </row>
    <row r="1036" ht="15.75" customHeight="1">
      <c r="A1036" s="140" t="s">
        <v>1318</v>
      </c>
      <c r="B1036" s="6" t="s">
        <v>2</v>
      </c>
      <c r="C1036" s="6" t="s">
        <v>3</v>
      </c>
      <c r="D1036" s="6" t="s">
        <v>4</v>
      </c>
      <c r="E1036" s="6" t="s">
        <v>5</v>
      </c>
      <c r="F1036" s="6" t="s">
        <v>6</v>
      </c>
      <c r="G1036" s="6" t="s">
        <v>7</v>
      </c>
      <c r="H1036" s="6" t="s">
        <v>8</v>
      </c>
      <c r="I1036" s="6" t="s">
        <v>9</v>
      </c>
      <c r="J1036" s="6" t="s">
        <v>10</v>
      </c>
      <c r="K1036" s="6" t="s">
        <v>11</v>
      </c>
      <c r="L1036" s="7" t="s">
        <v>12</v>
      </c>
      <c r="M1036" s="7" t="s">
        <v>13</v>
      </c>
      <c r="N1036" s="7" t="s">
        <v>14</v>
      </c>
    </row>
    <row r="1037" ht="15.75" customHeight="1">
      <c r="A1037" s="63" t="s">
        <v>15</v>
      </c>
      <c r="B1037" s="9" t="s">
        <v>1117</v>
      </c>
      <c r="C1037" s="9" t="s">
        <v>1118</v>
      </c>
      <c r="D1037" s="136"/>
      <c r="E1037" s="136"/>
      <c r="F1037" s="136"/>
      <c r="G1037" s="136"/>
      <c r="H1037" s="9"/>
      <c r="I1037" s="9"/>
      <c r="J1037" s="9"/>
      <c r="K1037" s="9"/>
      <c r="L1037" s="11"/>
      <c r="M1037" s="11"/>
      <c r="N1037" s="11"/>
    </row>
    <row r="1038" ht="15.75" customHeight="1">
      <c r="A1038" s="63" t="s">
        <v>21</v>
      </c>
      <c r="B1038" s="9" t="s">
        <v>1319</v>
      </c>
      <c r="C1038" s="9" t="s">
        <v>1320</v>
      </c>
      <c r="D1038" s="136"/>
      <c r="E1038" s="136"/>
      <c r="F1038" s="136"/>
      <c r="G1038" s="136"/>
      <c r="H1038" s="9"/>
      <c r="I1038" s="9"/>
      <c r="J1038" s="9"/>
      <c r="K1038" s="9"/>
      <c r="L1038" s="11"/>
      <c r="M1038" s="11"/>
      <c r="N1038" s="11"/>
    </row>
    <row r="1039" ht="15.75" customHeight="1">
      <c r="A1039" s="63" t="s">
        <v>1120</v>
      </c>
      <c r="B1039" s="14">
        <v>2.4836182</v>
      </c>
      <c r="C1039" s="14">
        <v>3.44</v>
      </c>
      <c r="D1039" s="136"/>
      <c r="E1039" s="136"/>
      <c r="F1039" s="136"/>
      <c r="G1039" s="15"/>
      <c r="H1039" s="15"/>
      <c r="I1039" s="15"/>
      <c r="J1039" s="15"/>
      <c r="K1039" s="15"/>
      <c r="L1039" s="11"/>
      <c r="M1039" s="11"/>
      <c r="N1039" s="11"/>
    </row>
    <row r="1040" ht="15.75" customHeight="1">
      <c r="A1040" s="63" t="s">
        <v>1121</v>
      </c>
      <c r="B1040" s="8">
        <v>1000.0</v>
      </c>
      <c r="C1040" s="8">
        <v>500.0</v>
      </c>
      <c r="D1040" s="136"/>
      <c r="E1040" s="136"/>
      <c r="F1040" s="136"/>
      <c r="G1040" s="9"/>
      <c r="H1040" s="9"/>
      <c r="I1040" s="9"/>
      <c r="J1040" s="9"/>
      <c r="K1040" s="9"/>
      <c r="L1040" s="11"/>
      <c r="M1040" s="11"/>
      <c r="N1040" s="11"/>
    </row>
    <row r="1041" ht="15.75" customHeight="1">
      <c r="A1041" s="140" t="s">
        <v>1318</v>
      </c>
      <c r="B1041" s="131">
        <f t="shared" ref="B1041:C1041" si="116">B1039/B1040</f>
        <v>0.0024836182</v>
      </c>
      <c r="C1041" s="131">
        <f t="shared" si="116"/>
        <v>0.00688</v>
      </c>
      <c r="D1041" s="136"/>
      <c r="E1041" s="136"/>
      <c r="F1041" s="136"/>
      <c r="G1041" s="133"/>
      <c r="H1041" s="133"/>
      <c r="I1041" s="133"/>
      <c r="J1041" s="133"/>
      <c r="K1041" s="133"/>
      <c r="L1041" s="68">
        <f>IFERROR(MEDIAN($B1041:$K1041),"-")</f>
        <v>0.0046818091</v>
      </c>
      <c r="M1041" s="68">
        <f>IFERROR(L1041*(1-50%),"-")</f>
        <v>0.00234090455</v>
      </c>
      <c r="N1041" s="68">
        <f>IFERROR(L1041*(1+50%),"-")</f>
        <v>0.00702271365</v>
      </c>
    </row>
    <row r="1042" ht="15.75" customHeight="1">
      <c r="A1042" s="63" t="s">
        <v>24</v>
      </c>
      <c r="B1042" s="69">
        <f t="shared" ref="B1042:K1042" si="117">IFERROR(IF(B1041&gt;$N1041,"Não válido",IF(B1041&lt;$M1041,"Não válido",B1041)),"-")</f>
        <v>0.0024836182</v>
      </c>
      <c r="C1042" s="69">
        <f t="shared" si="117"/>
        <v>0.00688</v>
      </c>
      <c r="D1042" s="69" t="str">
        <f t="shared" si="117"/>
        <v>Não válido</v>
      </c>
      <c r="E1042" s="69" t="str">
        <f t="shared" si="117"/>
        <v>Não válido</v>
      </c>
      <c r="F1042" s="69" t="str">
        <f t="shared" si="117"/>
        <v>Não válido</v>
      </c>
      <c r="G1042" s="69" t="str">
        <f t="shared" si="117"/>
        <v>Não válido</v>
      </c>
      <c r="H1042" s="69" t="str">
        <f t="shared" si="117"/>
        <v>Não válido</v>
      </c>
      <c r="I1042" s="69" t="str">
        <f t="shared" si="117"/>
        <v>Não válido</v>
      </c>
      <c r="J1042" s="69" t="str">
        <f t="shared" si="117"/>
        <v>Não válido</v>
      </c>
      <c r="K1042" s="69" t="str">
        <f t="shared" si="117"/>
        <v>Não válido</v>
      </c>
      <c r="L1042" s="1"/>
      <c r="M1042" s="1"/>
      <c r="N1042" s="1"/>
    </row>
    <row r="1043" ht="15.75" customHeight="1">
      <c r="A1043" s="70" t="s">
        <v>25</v>
      </c>
      <c r="B1043" s="68">
        <f>IFERROR(MIN(B1042:K1042),"-")</f>
        <v>0.0024836182</v>
      </c>
      <c r="C1043" s="71"/>
      <c r="D1043" s="71"/>
      <c r="E1043" s="71"/>
      <c r="F1043" s="1"/>
      <c r="G1043" s="1"/>
      <c r="H1043" s="1"/>
      <c r="I1043" s="1"/>
      <c r="J1043" s="1"/>
      <c r="K1043" s="1"/>
      <c r="L1043" s="1"/>
      <c r="M1043" s="1"/>
      <c r="N1043" s="1"/>
    </row>
    <row r="1044" ht="15.75" customHeight="1">
      <c r="A1044" s="70" t="s">
        <v>26</v>
      </c>
      <c r="B1044" s="68">
        <f>IFERROR(MEDIAN(B1042:K1042),"-")</f>
        <v>0.0046818091</v>
      </c>
      <c r="C1044" s="71"/>
      <c r="D1044" s="71"/>
      <c r="E1044" s="71"/>
      <c r="F1044" s="1"/>
      <c r="G1044" s="1"/>
      <c r="H1044" s="1"/>
      <c r="I1044" s="1"/>
      <c r="J1044" s="1"/>
      <c r="K1044" s="1"/>
      <c r="L1044" s="1"/>
      <c r="M1044" s="1"/>
      <c r="N1044" s="1"/>
    </row>
    <row r="1045" ht="15.75" customHeight="1">
      <c r="A1045" s="70" t="s">
        <v>27</v>
      </c>
      <c r="B1045" s="68">
        <f>IFERROR(AVERAGE(B1042:K1042),"-")</f>
        <v>0.0046818091</v>
      </c>
      <c r="C1045" s="71"/>
      <c r="D1045" s="71"/>
      <c r="E1045" s="71"/>
      <c r="F1045" s="1"/>
      <c r="G1045" s="1"/>
      <c r="H1045" s="1"/>
      <c r="I1045" s="1"/>
      <c r="J1045" s="1"/>
      <c r="K1045" s="1"/>
      <c r="L1045" s="1"/>
      <c r="M1045" s="1"/>
      <c r="N1045" s="1"/>
    </row>
    <row r="1046" ht="15.75" customHeight="1">
      <c r="A1046" s="70" t="s">
        <v>28</v>
      </c>
      <c r="B1046" s="68">
        <f>IFERROR(MAX(B1042:K1042),"-")</f>
        <v>0.00688</v>
      </c>
      <c r="C1046" s="71"/>
      <c r="D1046" s="71"/>
      <c r="E1046" s="71"/>
      <c r="F1046" s="1"/>
      <c r="G1046" s="1"/>
      <c r="H1046" s="1"/>
      <c r="I1046" s="1"/>
      <c r="J1046" s="1"/>
      <c r="K1046" s="1"/>
      <c r="L1046" s="1"/>
      <c r="M1046" s="1"/>
      <c r="N1046" s="1"/>
    </row>
    <row r="1048" ht="15.75" customHeight="1">
      <c r="A1048" s="140" t="s">
        <v>1321</v>
      </c>
      <c r="B1048" s="6" t="s">
        <v>2</v>
      </c>
      <c r="C1048" s="6" t="s">
        <v>3</v>
      </c>
      <c r="D1048" s="6" t="s">
        <v>4</v>
      </c>
      <c r="E1048" s="6" t="s">
        <v>5</v>
      </c>
      <c r="F1048" s="6" t="s">
        <v>6</v>
      </c>
      <c r="G1048" s="6" t="s">
        <v>7</v>
      </c>
      <c r="H1048" s="6" t="s">
        <v>8</v>
      </c>
      <c r="I1048" s="6" t="s">
        <v>9</v>
      </c>
      <c r="J1048" s="6" t="s">
        <v>10</v>
      </c>
      <c r="K1048" s="6" t="s">
        <v>11</v>
      </c>
      <c r="L1048" s="7" t="s">
        <v>12</v>
      </c>
      <c r="M1048" s="7" t="s">
        <v>13</v>
      </c>
      <c r="N1048" s="7" t="s">
        <v>14</v>
      </c>
    </row>
    <row r="1049" ht="15.75" customHeight="1">
      <c r="A1049" s="63" t="s">
        <v>15</v>
      </c>
      <c r="B1049" s="9" t="s">
        <v>1117</v>
      </c>
      <c r="C1049" s="9" t="s">
        <v>1118</v>
      </c>
      <c r="D1049" s="136"/>
      <c r="E1049" s="136"/>
      <c r="F1049" s="136"/>
      <c r="G1049" s="136"/>
      <c r="H1049" s="9"/>
      <c r="I1049" s="9"/>
      <c r="J1049" s="9"/>
      <c r="K1049" s="9"/>
      <c r="L1049" s="11"/>
      <c r="M1049" s="11"/>
      <c r="N1049" s="11"/>
    </row>
    <row r="1050" ht="15.75" customHeight="1">
      <c r="A1050" s="63" t="s">
        <v>21</v>
      </c>
      <c r="B1050" s="8" t="s">
        <v>1322</v>
      </c>
      <c r="C1050" s="9"/>
      <c r="D1050" s="136"/>
      <c r="E1050" s="136"/>
      <c r="F1050" s="136"/>
      <c r="G1050" s="136"/>
      <c r="H1050" s="9"/>
      <c r="I1050" s="9"/>
      <c r="J1050" s="9"/>
      <c r="K1050" s="9"/>
      <c r="L1050" s="11"/>
      <c r="M1050" s="11"/>
      <c r="N1050" s="11"/>
    </row>
    <row r="1051" ht="15.75" customHeight="1">
      <c r="A1051" s="63" t="s">
        <v>1120</v>
      </c>
      <c r="B1051" s="14">
        <v>2.5472708</v>
      </c>
      <c r="C1051" s="14">
        <v>3.55</v>
      </c>
      <c r="D1051" s="136"/>
      <c r="E1051" s="136"/>
      <c r="F1051" s="136"/>
      <c r="G1051" s="15"/>
      <c r="H1051" s="15"/>
      <c r="I1051" s="15"/>
      <c r="J1051" s="15"/>
      <c r="K1051" s="15"/>
      <c r="L1051" s="11"/>
      <c r="M1051" s="11"/>
      <c r="N1051" s="11"/>
    </row>
    <row r="1052" ht="15.75" customHeight="1">
      <c r="A1052" s="63" t="s">
        <v>1121</v>
      </c>
      <c r="B1052" s="8">
        <v>340.0</v>
      </c>
      <c r="C1052" s="8">
        <v>340.0</v>
      </c>
      <c r="D1052" s="136"/>
      <c r="E1052" s="136"/>
      <c r="F1052" s="136"/>
      <c r="G1052" s="9"/>
      <c r="H1052" s="9"/>
      <c r="I1052" s="9"/>
      <c r="J1052" s="9"/>
      <c r="K1052" s="9"/>
      <c r="L1052" s="11"/>
      <c r="M1052" s="11"/>
      <c r="N1052" s="11"/>
    </row>
    <row r="1053" ht="15.75" customHeight="1">
      <c r="A1053" s="140" t="s">
        <v>1321</v>
      </c>
      <c r="B1053" s="131">
        <f t="shared" ref="B1053:C1053" si="118">B1051/B1052</f>
        <v>0.007491972941</v>
      </c>
      <c r="C1053" s="131">
        <f t="shared" si="118"/>
        <v>0.01044117647</v>
      </c>
      <c r="D1053" s="136"/>
      <c r="E1053" s="136"/>
      <c r="F1053" s="136"/>
      <c r="G1053" s="133"/>
      <c r="H1053" s="133"/>
      <c r="I1053" s="133"/>
      <c r="J1053" s="133"/>
      <c r="K1053" s="133"/>
      <c r="L1053" s="68">
        <f>IFERROR(MEDIAN($B1053:$K1053),"-")</f>
        <v>0.008966574706</v>
      </c>
      <c r="M1053" s="68">
        <f>IFERROR(L1053*(1-50%),"-")</f>
        <v>0.004483287353</v>
      </c>
      <c r="N1053" s="68">
        <f>IFERROR(L1053*(1+50%),"-")</f>
        <v>0.01344986206</v>
      </c>
    </row>
    <row r="1054" ht="15.75" customHeight="1">
      <c r="A1054" s="63" t="s">
        <v>24</v>
      </c>
      <c r="B1054" s="69">
        <f t="shared" ref="B1054:K1054" si="119">IFERROR(IF(B1053&gt;$N1053,"Não válido",IF(B1053&lt;$M1053,"Não válido",B1053)),"-")</f>
        <v>0.007491972941</v>
      </c>
      <c r="C1054" s="69">
        <f t="shared" si="119"/>
        <v>0.01044117647</v>
      </c>
      <c r="D1054" s="69" t="str">
        <f t="shared" si="119"/>
        <v>Não válido</v>
      </c>
      <c r="E1054" s="69" t="str">
        <f t="shared" si="119"/>
        <v>Não válido</v>
      </c>
      <c r="F1054" s="69" t="str">
        <f t="shared" si="119"/>
        <v>Não válido</v>
      </c>
      <c r="G1054" s="69" t="str">
        <f t="shared" si="119"/>
        <v>Não válido</v>
      </c>
      <c r="H1054" s="69" t="str">
        <f t="shared" si="119"/>
        <v>Não válido</v>
      </c>
      <c r="I1054" s="69" t="str">
        <f t="shared" si="119"/>
        <v>Não válido</v>
      </c>
      <c r="J1054" s="69" t="str">
        <f t="shared" si="119"/>
        <v>Não válido</v>
      </c>
      <c r="K1054" s="69" t="str">
        <f t="shared" si="119"/>
        <v>Não válido</v>
      </c>
      <c r="L1054" s="1"/>
      <c r="M1054" s="1"/>
      <c r="N1054" s="1"/>
    </row>
    <row r="1055" ht="15.75" customHeight="1">
      <c r="A1055" s="70" t="s">
        <v>25</v>
      </c>
      <c r="B1055" s="68">
        <f>IFERROR(MIN(B1054:K1054),"-")</f>
        <v>0.007491972941</v>
      </c>
      <c r="C1055" s="71"/>
      <c r="D1055" s="71"/>
      <c r="E1055" s="71"/>
      <c r="F1055" s="1"/>
      <c r="G1055" s="1"/>
      <c r="H1055" s="1"/>
      <c r="I1055" s="1"/>
      <c r="J1055" s="1"/>
      <c r="K1055" s="1"/>
      <c r="L1055" s="1"/>
      <c r="M1055" s="1"/>
      <c r="N1055" s="1"/>
    </row>
    <row r="1056" ht="15.75" customHeight="1">
      <c r="A1056" s="70" t="s">
        <v>26</v>
      </c>
      <c r="B1056" s="68">
        <f>IFERROR(MEDIAN(B1054:K1054),"-")</f>
        <v>0.008966574706</v>
      </c>
      <c r="C1056" s="71"/>
      <c r="D1056" s="71"/>
      <c r="E1056" s="71"/>
      <c r="F1056" s="1"/>
      <c r="G1056" s="1"/>
      <c r="H1056" s="1"/>
      <c r="I1056" s="1"/>
      <c r="J1056" s="1"/>
      <c r="K1056" s="1"/>
      <c r="L1056" s="1"/>
      <c r="M1056" s="1"/>
      <c r="N1056" s="1"/>
    </row>
    <row r="1057" ht="15.75" customHeight="1">
      <c r="A1057" s="70" t="s">
        <v>27</v>
      </c>
      <c r="B1057" s="68">
        <f>IFERROR(AVERAGE(B1054:K1054),"-")</f>
        <v>0.008966574706</v>
      </c>
      <c r="C1057" s="71"/>
      <c r="D1057" s="71"/>
      <c r="E1057" s="71"/>
      <c r="F1057" s="1"/>
      <c r="G1057" s="1"/>
      <c r="H1057" s="1"/>
      <c r="I1057" s="1"/>
      <c r="J1057" s="1"/>
      <c r="K1057" s="1"/>
      <c r="L1057" s="1"/>
      <c r="M1057" s="1"/>
      <c r="N1057" s="1"/>
    </row>
    <row r="1058" ht="15.75" customHeight="1">
      <c r="A1058" s="70" t="s">
        <v>28</v>
      </c>
      <c r="B1058" s="68">
        <f>IFERROR(MAX(B1054:K1054),"-")</f>
        <v>0.01044117647</v>
      </c>
      <c r="C1058" s="71"/>
      <c r="D1058" s="71"/>
      <c r="E1058" s="71"/>
      <c r="F1058" s="1"/>
      <c r="G1058" s="1"/>
      <c r="H1058" s="1"/>
      <c r="I1058" s="1"/>
      <c r="J1058" s="1"/>
      <c r="K1058" s="1"/>
      <c r="L1058" s="1"/>
      <c r="M1058" s="1"/>
      <c r="N1058" s="1"/>
    </row>
    <row r="1059" ht="15.75" customHeight="1">
      <c r="A1059" s="58"/>
      <c r="B1059" s="1"/>
      <c r="C1059" s="1"/>
      <c r="D1059" s="1"/>
      <c r="E1059" s="1"/>
      <c r="F1059" s="1"/>
      <c r="G1059" s="1"/>
      <c r="H1059" s="1"/>
      <c r="I1059" s="1"/>
      <c r="J1059" s="1"/>
      <c r="K1059" s="1"/>
      <c r="L1059" s="1"/>
      <c r="M1059" s="1"/>
      <c r="N1059" s="1"/>
    </row>
    <row r="1060">
      <c r="A1060" s="77" t="s">
        <v>1323</v>
      </c>
      <c r="B1060" s="1"/>
      <c r="C1060" s="1"/>
      <c r="D1060" s="1"/>
      <c r="E1060" s="1"/>
      <c r="F1060" s="1"/>
      <c r="G1060" s="1"/>
      <c r="H1060" s="1"/>
      <c r="I1060" s="1"/>
      <c r="J1060" s="1"/>
      <c r="K1060" s="1"/>
      <c r="L1060" s="1"/>
      <c r="M1060" s="1"/>
      <c r="N1060" s="1"/>
    </row>
    <row r="1061" ht="15.75" customHeight="1">
      <c r="A1061" s="58"/>
      <c r="B1061" s="1"/>
      <c r="C1061" s="1"/>
      <c r="D1061" s="1"/>
      <c r="E1061" s="1"/>
      <c r="F1061" s="1"/>
      <c r="G1061" s="1"/>
      <c r="H1061" s="1"/>
      <c r="I1061" s="1"/>
      <c r="J1061" s="1"/>
      <c r="K1061" s="1"/>
      <c r="L1061" s="1"/>
      <c r="M1061" s="1"/>
      <c r="N1061" s="1"/>
    </row>
    <row r="1062" ht="15.75" customHeight="1">
      <c r="A1062" s="140" t="s">
        <v>1324</v>
      </c>
      <c r="B1062" s="6" t="s">
        <v>2</v>
      </c>
      <c r="C1062" s="6" t="s">
        <v>3</v>
      </c>
      <c r="D1062" s="6" t="s">
        <v>4</v>
      </c>
      <c r="E1062" s="6" t="s">
        <v>5</v>
      </c>
      <c r="F1062" s="6" t="s">
        <v>6</v>
      </c>
      <c r="G1062" s="6" t="s">
        <v>7</v>
      </c>
      <c r="H1062" s="6" t="s">
        <v>8</v>
      </c>
      <c r="I1062" s="6" t="s">
        <v>9</v>
      </c>
      <c r="J1062" s="6" t="s">
        <v>10</v>
      </c>
      <c r="K1062" s="6" t="s">
        <v>11</v>
      </c>
      <c r="L1062" s="7" t="s">
        <v>12</v>
      </c>
      <c r="M1062" s="7" t="s">
        <v>13</v>
      </c>
      <c r="N1062" s="7" t="s">
        <v>14</v>
      </c>
    </row>
    <row r="1063" ht="15.75" customHeight="1">
      <c r="A1063" s="63" t="s">
        <v>15</v>
      </c>
      <c r="B1063" s="136" t="s">
        <v>1117</v>
      </c>
      <c r="C1063" s="9"/>
      <c r="D1063" s="10"/>
      <c r="E1063" s="10"/>
      <c r="F1063" s="10"/>
      <c r="G1063" s="136"/>
      <c r="H1063" s="9"/>
      <c r="I1063" s="9"/>
      <c r="J1063" s="9"/>
      <c r="K1063" s="9"/>
      <c r="L1063" s="11"/>
      <c r="M1063" s="11"/>
      <c r="N1063" s="11"/>
    </row>
    <row r="1064" ht="15.75" customHeight="1">
      <c r="A1064" s="63" t="s">
        <v>21</v>
      </c>
      <c r="B1064" s="137" t="s">
        <v>1325</v>
      </c>
      <c r="C1064" s="9"/>
      <c r="D1064" s="10"/>
      <c r="E1064" s="10"/>
      <c r="F1064" s="10"/>
      <c r="G1064" s="136"/>
      <c r="H1064" s="9"/>
      <c r="I1064" s="9"/>
      <c r="J1064" s="9"/>
      <c r="K1064" s="9"/>
      <c r="L1064" s="11"/>
      <c r="M1064" s="11"/>
      <c r="N1064" s="11"/>
    </row>
    <row r="1065" ht="15.75" customHeight="1">
      <c r="A1065" s="63" t="s">
        <v>1120</v>
      </c>
      <c r="B1065" s="22">
        <v>45.725</v>
      </c>
      <c r="C1065" s="15"/>
      <c r="D1065" s="10"/>
      <c r="E1065" s="10"/>
      <c r="F1065" s="10"/>
      <c r="G1065" s="15"/>
      <c r="H1065" s="15"/>
      <c r="I1065" s="15"/>
      <c r="J1065" s="15"/>
      <c r="K1065" s="15"/>
      <c r="L1065" s="11"/>
      <c r="M1065" s="11"/>
      <c r="N1065" s="11"/>
    </row>
    <row r="1066" ht="15.75" customHeight="1">
      <c r="A1066" s="63" t="s">
        <v>1121</v>
      </c>
      <c r="B1066" s="137">
        <v>1000.0</v>
      </c>
      <c r="C1066" s="9"/>
      <c r="D1066" s="9"/>
      <c r="E1066" s="9"/>
      <c r="F1066" s="9"/>
      <c r="G1066" s="9"/>
      <c r="H1066" s="9"/>
      <c r="I1066" s="9"/>
      <c r="J1066" s="9"/>
      <c r="K1066" s="9"/>
      <c r="L1066" s="11"/>
      <c r="M1066" s="11"/>
      <c r="N1066" s="11"/>
    </row>
    <row r="1067" ht="15.75" customHeight="1">
      <c r="A1067" s="140" t="s">
        <v>1324</v>
      </c>
      <c r="B1067" s="131">
        <f>B1065/B1066</f>
        <v>0.045725</v>
      </c>
      <c r="C1067" s="9"/>
      <c r="D1067" s="9"/>
      <c r="E1067" s="9"/>
      <c r="F1067" s="9"/>
      <c r="G1067" s="133"/>
      <c r="H1067" s="133"/>
      <c r="I1067" s="133"/>
      <c r="J1067" s="133"/>
      <c r="K1067" s="133"/>
      <c r="L1067" s="68">
        <f>IFERROR(MEDIAN($B1067:$K1067),"-")</f>
        <v>0.045725</v>
      </c>
      <c r="M1067" s="68">
        <f>IFERROR(L1067*(1-50%),"-")</f>
        <v>0.0228625</v>
      </c>
      <c r="N1067" s="68">
        <f>IFERROR(L1067*(1+50%),"-")</f>
        <v>0.0685875</v>
      </c>
    </row>
    <row r="1068" ht="15.75" customHeight="1">
      <c r="A1068" s="63" t="s">
        <v>24</v>
      </c>
      <c r="B1068" s="69">
        <f t="shared" ref="B1068:K1068" si="120">IFERROR(IF(B1067&gt;$N1067,"Não válido",IF(B1067&lt;$M1067,"Não válido",B1067)),"-")</f>
        <v>0.045725</v>
      </c>
      <c r="C1068" s="69" t="str">
        <f t="shared" si="120"/>
        <v>Não válido</v>
      </c>
      <c r="D1068" s="69" t="str">
        <f t="shared" si="120"/>
        <v>Não válido</v>
      </c>
      <c r="E1068" s="69" t="str">
        <f t="shared" si="120"/>
        <v>Não válido</v>
      </c>
      <c r="F1068" s="69" t="str">
        <f t="shared" si="120"/>
        <v>Não válido</v>
      </c>
      <c r="G1068" s="69" t="str">
        <f t="shared" si="120"/>
        <v>Não válido</v>
      </c>
      <c r="H1068" s="69" t="str">
        <f t="shared" si="120"/>
        <v>Não válido</v>
      </c>
      <c r="I1068" s="69" t="str">
        <f t="shared" si="120"/>
        <v>Não válido</v>
      </c>
      <c r="J1068" s="69" t="str">
        <f t="shared" si="120"/>
        <v>Não válido</v>
      </c>
      <c r="K1068" s="69" t="str">
        <f t="shared" si="120"/>
        <v>Não válido</v>
      </c>
      <c r="L1068" s="1"/>
      <c r="M1068" s="1"/>
      <c r="N1068" s="1"/>
    </row>
    <row r="1069" ht="15.75" customHeight="1">
      <c r="A1069" s="70" t="s">
        <v>25</v>
      </c>
      <c r="B1069" s="68">
        <f>IFERROR(MIN(B1068:K1068),"-")</f>
        <v>0.045725</v>
      </c>
      <c r="C1069" s="71"/>
      <c r="D1069" s="71"/>
      <c r="E1069" s="71"/>
      <c r="F1069" s="1"/>
      <c r="G1069" s="1"/>
      <c r="H1069" s="1"/>
      <c r="I1069" s="1"/>
      <c r="J1069" s="1"/>
      <c r="K1069" s="1"/>
      <c r="L1069" s="1"/>
      <c r="M1069" s="1"/>
      <c r="N1069" s="1"/>
    </row>
    <row r="1070" ht="15.75" customHeight="1">
      <c r="A1070" s="70" t="s">
        <v>26</v>
      </c>
      <c r="B1070" s="68">
        <f>IFERROR(MEDIAN(B1068:K1068),"-")</f>
        <v>0.045725</v>
      </c>
      <c r="C1070" s="71"/>
      <c r="D1070" s="71"/>
      <c r="E1070" s="71"/>
      <c r="F1070" s="1"/>
      <c r="G1070" s="1"/>
      <c r="H1070" s="1"/>
      <c r="I1070" s="1"/>
      <c r="J1070" s="1"/>
      <c r="K1070" s="1"/>
      <c r="L1070" s="1"/>
      <c r="M1070" s="1"/>
      <c r="N1070" s="1"/>
    </row>
    <row r="1071" ht="15.75" customHeight="1">
      <c r="A1071" s="70" t="s">
        <v>27</v>
      </c>
      <c r="B1071" s="68">
        <f>IFERROR(AVERAGE(B1068:K1068),"-")</f>
        <v>0.045725</v>
      </c>
      <c r="C1071" s="71"/>
      <c r="D1071" s="71"/>
      <c r="E1071" s="71"/>
      <c r="F1071" s="1"/>
      <c r="G1071" s="1"/>
      <c r="H1071" s="1"/>
      <c r="I1071" s="1"/>
      <c r="J1071" s="1"/>
      <c r="K1071" s="1"/>
      <c r="L1071" s="1"/>
      <c r="M1071" s="1"/>
      <c r="N1071" s="1"/>
    </row>
    <row r="1072" ht="15.75" customHeight="1">
      <c r="A1072" s="70" t="s">
        <v>28</v>
      </c>
      <c r="B1072" s="68">
        <f>IFERROR(MAX(B1068:K1068),"-")</f>
        <v>0.045725</v>
      </c>
      <c r="C1072" s="71"/>
      <c r="D1072" s="71"/>
      <c r="E1072" s="71"/>
      <c r="F1072" s="1"/>
      <c r="G1072" s="1"/>
      <c r="H1072" s="1"/>
      <c r="I1072" s="1"/>
      <c r="J1072" s="1"/>
      <c r="K1072" s="1"/>
      <c r="L1072" s="1"/>
      <c r="M1072" s="1"/>
      <c r="N1072" s="1"/>
    </row>
    <row r="1073" ht="15.75" customHeight="1">
      <c r="A1073" s="58"/>
      <c r="B1073" s="1"/>
      <c r="C1073" s="1"/>
      <c r="D1073" s="1"/>
      <c r="E1073" s="1"/>
      <c r="F1073" s="1"/>
      <c r="G1073" s="1"/>
      <c r="H1073" s="1"/>
      <c r="I1073" s="1"/>
      <c r="J1073" s="1"/>
      <c r="K1073" s="1"/>
      <c r="L1073" s="1"/>
      <c r="M1073" s="1"/>
      <c r="N1073" s="1"/>
    </row>
    <row r="1074" ht="15.75" customHeight="1">
      <c r="A1074" s="140" t="s">
        <v>1326</v>
      </c>
      <c r="B1074" s="6" t="s">
        <v>2</v>
      </c>
      <c r="C1074" s="6" t="s">
        <v>3</v>
      </c>
      <c r="D1074" s="6" t="s">
        <v>4</v>
      </c>
      <c r="E1074" s="6" t="s">
        <v>5</v>
      </c>
      <c r="F1074" s="6" t="s">
        <v>6</v>
      </c>
      <c r="G1074" s="6" t="s">
        <v>7</v>
      </c>
      <c r="H1074" s="6" t="s">
        <v>8</v>
      </c>
      <c r="I1074" s="6" t="s">
        <v>9</v>
      </c>
      <c r="J1074" s="6" t="s">
        <v>10</v>
      </c>
      <c r="K1074" s="6" t="s">
        <v>11</v>
      </c>
      <c r="L1074" s="7" t="s">
        <v>12</v>
      </c>
      <c r="M1074" s="7" t="s">
        <v>13</v>
      </c>
      <c r="N1074" s="7" t="s">
        <v>14</v>
      </c>
    </row>
    <row r="1075" ht="15.75" customHeight="1">
      <c r="A1075" s="63" t="s">
        <v>15</v>
      </c>
      <c r="B1075" s="9" t="s">
        <v>1117</v>
      </c>
      <c r="C1075" s="9"/>
      <c r="D1075" s="136"/>
      <c r="E1075" s="136"/>
      <c r="F1075" s="136"/>
      <c r="G1075" s="136"/>
      <c r="H1075" s="9"/>
      <c r="I1075" s="9"/>
      <c r="J1075" s="9"/>
      <c r="K1075" s="9"/>
      <c r="L1075" s="11"/>
      <c r="M1075" s="11"/>
      <c r="N1075" s="11"/>
    </row>
    <row r="1076" ht="15.75" customHeight="1">
      <c r="A1076" s="63" t="s">
        <v>21</v>
      </c>
      <c r="B1076" s="9" t="s">
        <v>1327</v>
      </c>
      <c r="C1076" s="9"/>
      <c r="D1076" s="136"/>
      <c r="E1076" s="136"/>
      <c r="F1076" s="136"/>
      <c r="G1076" s="136"/>
      <c r="H1076" s="9"/>
      <c r="I1076" s="9"/>
      <c r="J1076" s="9"/>
      <c r="K1076" s="9"/>
      <c r="L1076" s="11"/>
      <c r="M1076" s="11"/>
      <c r="N1076" s="11"/>
    </row>
    <row r="1077" ht="15.75" customHeight="1">
      <c r="A1077" s="63" t="s">
        <v>1120</v>
      </c>
      <c r="B1077" s="14">
        <v>5.2768305</v>
      </c>
      <c r="C1077" s="15"/>
      <c r="D1077" s="15"/>
      <c r="E1077" s="15"/>
      <c r="F1077" s="15"/>
      <c r="G1077" s="15"/>
      <c r="H1077" s="15"/>
      <c r="I1077" s="15"/>
      <c r="J1077" s="15"/>
      <c r="K1077" s="15"/>
      <c r="L1077" s="11"/>
      <c r="M1077" s="11"/>
      <c r="N1077" s="11"/>
    </row>
    <row r="1078" ht="15.75" customHeight="1">
      <c r="A1078" s="63" t="s">
        <v>1121</v>
      </c>
      <c r="B1078" s="8">
        <v>1000.0</v>
      </c>
      <c r="C1078" s="9"/>
      <c r="D1078" s="9"/>
      <c r="E1078" s="9"/>
      <c r="F1078" s="9"/>
      <c r="G1078" s="9"/>
      <c r="H1078" s="9"/>
      <c r="I1078" s="9"/>
      <c r="J1078" s="9"/>
      <c r="K1078" s="9"/>
      <c r="L1078" s="11"/>
      <c r="M1078" s="11"/>
      <c r="N1078" s="11"/>
    </row>
    <row r="1079" ht="15.75" customHeight="1">
      <c r="A1079" s="140" t="s">
        <v>1326</v>
      </c>
      <c r="B1079" s="131">
        <f>B1077/B1078</f>
        <v>0.0052768305</v>
      </c>
      <c r="C1079" s="9"/>
      <c r="D1079" s="9"/>
      <c r="E1079" s="9"/>
      <c r="F1079" s="9"/>
      <c r="G1079" s="133"/>
      <c r="H1079" s="133"/>
      <c r="I1079" s="133"/>
      <c r="J1079" s="133"/>
      <c r="K1079" s="133"/>
      <c r="L1079" s="68">
        <f>IFERROR(MEDIAN($B1079:$K1079),"-")</f>
        <v>0.0052768305</v>
      </c>
      <c r="M1079" s="68">
        <f>IFERROR(L1079*(1-50%),"-")</f>
        <v>0.00263841525</v>
      </c>
      <c r="N1079" s="68">
        <f>IFERROR(L1079*(1+50%),"-")</f>
        <v>0.00791524575</v>
      </c>
    </row>
    <row r="1080" ht="15.75" customHeight="1">
      <c r="A1080" s="63" t="s">
        <v>24</v>
      </c>
      <c r="B1080" s="69">
        <f t="shared" ref="B1080:K1080" si="121">IFERROR(IF(B1079&gt;$N1079,"Não válido",IF(B1079&lt;$M1079,"Não válido",B1079)),"-")</f>
        <v>0.0052768305</v>
      </c>
      <c r="C1080" s="69" t="str">
        <f t="shared" si="121"/>
        <v>Não válido</v>
      </c>
      <c r="D1080" s="69" t="str">
        <f t="shared" si="121"/>
        <v>Não válido</v>
      </c>
      <c r="E1080" s="69" t="str">
        <f t="shared" si="121"/>
        <v>Não válido</v>
      </c>
      <c r="F1080" s="69" t="str">
        <f t="shared" si="121"/>
        <v>Não válido</v>
      </c>
      <c r="G1080" s="69" t="str">
        <f t="shared" si="121"/>
        <v>Não válido</v>
      </c>
      <c r="H1080" s="69" t="str">
        <f t="shared" si="121"/>
        <v>Não válido</v>
      </c>
      <c r="I1080" s="69" t="str">
        <f t="shared" si="121"/>
        <v>Não válido</v>
      </c>
      <c r="J1080" s="69" t="str">
        <f t="shared" si="121"/>
        <v>Não válido</v>
      </c>
      <c r="K1080" s="69" t="str">
        <f t="shared" si="121"/>
        <v>Não válido</v>
      </c>
      <c r="L1080" s="1"/>
      <c r="M1080" s="1"/>
      <c r="N1080" s="1"/>
    </row>
    <row r="1081" ht="15.75" customHeight="1">
      <c r="A1081" s="70" t="s">
        <v>25</v>
      </c>
      <c r="B1081" s="68">
        <f>IFERROR(MIN(B1080:K1080),"-")</f>
        <v>0.0052768305</v>
      </c>
      <c r="C1081" s="71"/>
      <c r="D1081" s="71"/>
      <c r="E1081" s="71"/>
      <c r="F1081" s="1"/>
      <c r="G1081" s="1"/>
      <c r="H1081" s="1"/>
      <c r="I1081" s="1"/>
      <c r="J1081" s="1"/>
      <c r="K1081" s="1"/>
      <c r="L1081" s="1"/>
      <c r="M1081" s="1"/>
      <c r="N1081" s="1"/>
    </row>
    <row r="1082" ht="15.75" customHeight="1">
      <c r="A1082" s="70" t="s">
        <v>26</v>
      </c>
      <c r="B1082" s="68">
        <f>IFERROR(MEDIAN(B1080:K1080),"-")</f>
        <v>0.0052768305</v>
      </c>
      <c r="C1082" s="71"/>
      <c r="D1082" s="71"/>
      <c r="E1082" s="71"/>
      <c r="F1082" s="1"/>
      <c r="G1082" s="1"/>
      <c r="H1082" s="1"/>
      <c r="I1082" s="1"/>
      <c r="J1082" s="1"/>
      <c r="K1082" s="1"/>
      <c r="L1082" s="1"/>
      <c r="M1082" s="1"/>
      <c r="N1082" s="1"/>
    </row>
    <row r="1083" ht="15.75" customHeight="1">
      <c r="A1083" s="70" t="s">
        <v>27</v>
      </c>
      <c r="B1083" s="68">
        <f>IFERROR(AVERAGE(B1080:K1080),"-")</f>
        <v>0.0052768305</v>
      </c>
      <c r="C1083" s="71"/>
      <c r="D1083" s="71"/>
      <c r="E1083" s="71"/>
      <c r="F1083" s="1"/>
      <c r="G1083" s="1"/>
      <c r="H1083" s="1"/>
      <c r="I1083" s="1"/>
      <c r="J1083" s="1"/>
      <c r="K1083" s="1"/>
      <c r="L1083" s="1"/>
      <c r="M1083" s="1"/>
      <c r="N1083" s="1"/>
    </row>
    <row r="1084" ht="15.75" customHeight="1">
      <c r="A1084" s="70" t="s">
        <v>28</v>
      </c>
      <c r="B1084" s="68">
        <f>IFERROR(MAX(B1080:K1080),"-")</f>
        <v>0.0052768305</v>
      </c>
      <c r="C1084" s="71"/>
      <c r="D1084" s="71"/>
      <c r="E1084" s="71"/>
      <c r="F1084" s="1"/>
      <c r="G1084" s="1"/>
      <c r="H1084" s="1"/>
      <c r="I1084" s="1"/>
      <c r="J1084" s="1"/>
      <c r="K1084" s="1"/>
      <c r="L1084" s="1"/>
      <c r="M1084" s="1"/>
      <c r="N1084" s="1"/>
    </row>
    <row r="1085" ht="15.75" customHeight="1">
      <c r="A1085" s="58"/>
      <c r="B1085" s="1"/>
      <c r="C1085" s="1"/>
      <c r="D1085" s="1"/>
      <c r="E1085" s="1"/>
      <c r="F1085" s="1"/>
      <c r="G1085" s="1"/>
      <c r="H1085" s="1"/>
      <c r="I1085" s="1"/>
      <c r="J1085" s="1"/>
      <c r="K1085" s="1"/>
      <c r="L1085" s="1"/>
      <c r="M1085" s="1"/>
      <c r="N1085" s="1"/>
    </row>
    <row r="1086" ht="15.75" customHeight="1">
      <c r="A1086" s="140" t="s">
        <v>1328</v>
      </c>
      <c r="B1086" s="6" t="s">
        <v>2</v>
      </c>
      <c r="C1086" s="6" t="s">
        <v>3</v>
      </c>
      <c r="D1086" s="6" t="s">
        <v>4</v>
      </c>
      <c r="E1086" s="6" t="s">
        <v>5</v>
      </c>
      <c r="F1086" s="6" t="s">
        <v>6</v>
      </c>
      <c r="G1086" s="6" t="s">
        <v>7</v>
      </c>
      <c r="H1086" s="6" t="s">
        <v>8</v>
      </c>
      <c r="I1086" s="6" t="s">
        <v>9</v>
      </c>
      <c r="J1086" s="6" t="s">
        <v>10</v>
      </c>
      <c r="K1086" s="6" t="s">
        <v>11</v>
      </c>
      <c r="L1086" s="7" t="s">
        <v>12</v>
      </c>
      <c r="M1086" s="7" t="s">
        <v>13</v>
      </c>
      <c r="N1086" s="7" t="s">
        <v>14</v>
      </c>
    </row>
    <row r="1087" ht="15.75" customHeight="1">
      <c r="A1087" s="63" t="s">
        <v>15</v>
      </c>
      <c r="B1087" s="9" t="s">
        <v>1117</v>
      </c>
      <c r="C1087" s="9"/>
      <c r="D1087" s="136"/>
      <c r="E1087" s="136"/>
      <c r="F1087" s="136"/>
      <c r="G1087" s="136"/>
      <c r="H1087" s="9"/>
      <c r="I1087" s="9"/>
      <c r="J1087" s="9"/>
      <c r="K1087" s="9"/>
      <c r="L1087" s="11"/>
      <c r="M1087" s="11"/>
      <c r="N1087" s="11"/>
    </row>
    <row r="1088" ht="15.75" customHeight="1">
      <c r="A1088" s="63" t="s">
        <v>21</v>
      </c>
      <c r="B1088" s="8" t="s">
        <v>1329</v>
      </c>
      <c r="C1088" s="9"/>
      <c r="D1088" s="136"/>
      <c r="E1088" s="136"/>
      <c r="F1088" s="136"/>
      <c r="G1088" s="136"/>
      <c r="H1088" s="9"/>
      <c r="I1088" s="9"/>
      <c r="J1088" s="9"/>
      <c r="K1088" s="9"/>
      <c r="L1088" s="11"/>
      <c r="M1088" s="11"/>
      <c r="N1088" s="11"/>
    </row>
    <row r="1089" ht="15.75" customHeight="1">
      <c r="A1089" s="63" t="s">
        <v>1120</v>
      </c>
      <c r="B1089" s="14">
        <v>2.5630566</v>
      </c>
      <c r="C1089" s="15"/>
      <c r="D1089" s="15"/>
      <c r="E1089" s="15"/>
      <c r="F1089" s="15"/>
      <c r="G1089" s="15"/>
      <c r="H1089" s="15"/>
      <c r="I1089" s="15"/>
      <c r="J1089" s="15"/>
      <c r="K1089" s="15"/>
      <c r="L1089" s="11"/>
      <c r="M1089" s="11"/>
      <c r="N1089" s="11"/>
    </row>
    <row r="1090" ht="15.75" customHeight="1">
      <c r="A1090" s="63" t="s">
        <v>1121</v>
      </c>
      <c r="B1090" s="8">
        <v>400.0</v>
      </c>
      <c r="C1090" s="9"/>
      <c r="D1090" s="9"/>
      <c r="E1090" s="9"/>
      <c r="F1090" s="9"/>
      <c r="G1090" s="9"/>
      <c r="H1090" s="9"/>
      <c r="I1090" s="9"/>
      <c r="J1090" s="9"/>
      <c r="K1090" s="9"/>
      <c r="L1090" s="11"/>
      <c r="M1090" s="11"/>
      <c r="N1090" s="11"/>
    </row>
    <row r="1091" ht="15.75" customHeight="1">
      <c r="A1091" s="140" t="s">
        <v>1328</v>
      </c>
      <c r="B1091" s="131">
        <f>B1089/B1090</f>
        <v>0.0064076415</v>
      </c>
      <c r="C1091" s="9"/>
      <c r="D1091" s="9"/>
      <c r="E1091" s="9"/>
      <c r="F1091" s="9"/>
      <c r="G1091" s="133"/>
      <c r="H1091" s="133"/>
      <c r="I1091" s="133"/>
      <c r="J1091" s="133"/>
      <c r="K1091" s="133"/>
      <c r="L1091" s="68">
        <f>IFERROR(MEDIAN($B1091:$K1091),"-")</f>
        <v>0.0064076415</v>
      </c>
      <c r="M1091" s="68">
        <f>IFERROR(L1091*(1-50%),"-")</f>
        <v>0.00320382075</v>
      </c>
      <c r="N1091" s="68">
        <f>IFERROR(L1091*(1+50%),"-")</f>
        <v>0.00961146225</v>
      </c>
    </row>
    <row r="1092" ht="15.75" customHeight="1">
      <c r="A1092" s="63" t="s">
        <v>24</v>
      </c>
      <c r="B1092" s="69">
        <f t="shared" ref="B1092:K1092" si="122">IFERROR(IF(B1091&gt;$N1091,"Não válido",IF(B1091&lt;$M1091,"Não válido",B1091)),"-")</f>
        <v>0.0064076415</v>
      </c>
      <c r="C1092" s="69" t="str">
        <f t="shared" si="122"/>
        <v>Não válido</v>
      </c>
      <c r="D1092" s="69" t="str">
        <f t="shared" si="122"/>
        <v>Não válido</v>
      </c>
      <c r="E1092" s="69" t="str">
        <f t="shared" si="122"/>
        <v>Não válido</v>
      </c>
      <c r="F1092" s="69" t="str">
        <f t="shared" si="122"/>
        <v>Não válido</v>
      </c>
      <c r="G1092" s="69" t="str">
        <f t="shared" si="122"/>
        <v>Não válido</v>
      </c>
      <c r="H1092" s="69" t="str">
        <f t="shared" si="122"/>
        <v>Não válido</v>
      </c>
      <c r="I1092" s="69" t="str">
        <f t="shared" si="122"/>
        <v>Não válido</v>
      </c>
      <c r="J1092" s="69" t="str">
        <f t="shared" si="122"/>
        <v>Não válido</v>
      </c>
      <c r="K1092" s="69" t="str">
        <f t="shared" si="122"/>
        <v>Não válido</v>
      </c>
      <c r="L1092" s="1"/>
      <c r="M1092" s="1"/>
      <c r="N1092" s="1"/>
    </row>
    <row r="1093" ht="15.75" customHeight="1">
      <c r="A1093" s="70" t="s">
        <v>25</v>
      </c>
      <c r="B1093" s="68">
        <f>IFERROR(MIN(B1092:K1092),"-")</f>
        <v>0.0064076415</v>
      </c>
      <c r="C1093" s="71"/>
      <c r="D1093" s="71"/>
      <c r="E1093" s="71"/>
      <c r="F1093" s="1"/>
      <c r="G1093" s="1"/>
      <c r="H1093" s="1"/>
      <c r="I1093" s="1"/>
      <c r="J1093" s="1"/>
      <c r="K1093" s="1"/>
      <c r="L1093" s="1"/>
      <c r="M1093" s="1"/>
      <c r="N1093" s="1"/>
    </row>
    <row r="1094" ht="15.75" customHeight="1">
      <c r="A1094" s="70" t="s">
        <v>26</v>
      </c>
      <c r="B1094" s="68">
        <f>IFERROR(MEDIAN(B1092:K1092),"-")</f>
        <v>0.0064076415</v>
      </c>
      <c r="C1094" s="71"/>
      <c r="D1094" s="71"/>
      <c r="E1094" s="71"/>
      <c r="F1094" s="1"/>
      <c r="G1094" s="1"/>
      <c r="H1094" s="1"/>
      <c r="I1094" s="1"/>
      <c r="J1094" s="1"/>
      <c r="K1094" s="1"/>
      <c r="L1094" s="1"/>
      <c r="M1094" s="1"/>
      <c r="N1094" s="1"/>
    </row>
    <row r="1095" ht="15.75" customHeight="1">
      <c r="A1095" s="70" t="s">
        <v>27</v>
      </c>
      <c r="B1095" s="68">
        <f>IFERROR(AVERAGE(B1092:K1092),"-")</f>
        <v>0.0064076415</v>
      </c>
      <c r="C1095" s="71"/>
      <c r="D1095" s="71"/>
      <c r="E1095" s="71"/>
      <c r="F1095" s="1"/>
      <c r="G1095" s="1"/>
      <c r="H1095" s="1"/>
      <c r="I1095" s="1"/>
      <c r="J1095" s="1"/>
      <c r="K1095" s="1"/>
      <c r="L1095" s="1"/>
      <c r="M1095" s="1"/>
      <c r="N1095" s="1"/>
    </row>
    <row r="1096" ht="15.75" customHeight="1">
      <c r="A1096" s="70" t="s">
        <v>28</v>
      </c>
      <c r="B1096" s="68">
        <f>IFERROR(MAX(B1092:K1092),"-")</f>
        <v>0.0064076415</v>
      </c>
      <c r="C1096" s="71"/>
      <c r="D1096" s="71"/>
      <c r="E1096" s="71"/>
      <c r="F1096" s="1"/>
      <c r="G1096" s="1"/>
      <c r="H1096" s="1"/>
      <c r="I1096" s="1"/>
      <c r="J1096" s="1"/>
      <c r="K1096" s="1"/>
      <c r="L1096" s="1"/>
      <c r="M1096" s="1"/>
      <c r="N1096" s="1"/>
    </row>
    <row r="1097" ht="15.75" customHeight="1">
      <c r="A1097" s="58"/>
      <c r="B1097" s="1"/>
      <c r="C1097" s="1"/>
      <c r="D1097" s="1"/>
      <c r="E1097" s="1"/>
      <c r="F1097" s="1"/>
      <c r="G1097" s="1"/>
      <c r="H1097" s="1"/>
      <c r="I1097" s="1"/>
      <c r="J1097" s="1"/>
      <c r="K1097" s="1"/>
      <c r="L1097" s="1"/>
      <c r="M1097" s="1"/>
      <c r="N1097" s="1"/>
    </row>
    <row r="1098" ht="15.75" customHeight="1">
      <c r="A1098" s="140" t="s">
        <v>1330</v>
      </c>
      <c r="B1098" s="6" t="s">
        <v>2</v>
      </c>
      <c r="C1098" s="6" t="s">
        <v>3</v>
      </c>
      <c r="D1098" s="6" t="s">
        <v>4</v>
      </c>
      <c r="E1098" s="6" t="s">
        <v>5</v>
      </c>
      <c r="F1098" s="6" t="s">
        <v>6</v>
      </c>
      <c r="G1098" s="6" t="s">
        <v>7</v>
      </c>
      <c r="H1098" s="6" t="s">
        <v>8</v>
      </c>
      <c r="I1098" s="6" t="s">
        <v>9</v>
      </c>
      <c r="J1098" s="6" t="s">
        <v>10</v>
      </c>
      <c r="K1098" s="6" t="s">
        <v>11</v>
      </c>
      <c r="L1098" s="7" t="s">
        <v>12</v>
      </c>
      <c r="M1098" s="7" t="s">
        <v>13</v>
      </c>
      <c r="N1098" s="7" t="s">
        <v>14</v>
      </c>
    </row>
    <row r="1099" ht="15.75" customHeight="1">
      <c r="A1099" s="63" t="s">
        <v>15</v>
      </c>
      <c r="B1099" s="9" t="s">
        <v>1117</v>
      </c>
      <c r="C1099" s="9"/>
      <c r="D1099" s="136"/>
      <c r="E1099" s="136"/>
      <c r="F1099" s="136"/>
      <c r="G1099" s="136"/>
      <c r="H1099" s="9"/>
      <c r="I1099" s="9"/>
      <c r="J1099" s="9"/>
      <c r="K1099" s="9"/>
      <c r="L1099" s="11"/>
      <c r="M1099" s="11"/>
      <c r="N1099" s="11"/>
    </row>
    <row r="1100" ht="15.75" customHeight="1">
      <c r="A1100" s="63" t="s">
        <v>21</v>
      </c>
      <c r="B1100" s="8" t="s">
        <v>1331</v>
      </c>
      <c r="C1100" s="9"/>
      <c r="D1100" s="136"/>
      <c r="E1100" s="136"/>
      <c r="F1100" s="136"/>
      <c r="G1100" s="136"/>
      <c r="H1100" s="9"/>
      <c r="I1100" s="9"/>
      <c r="J1100" s="9"/>
      <c r="K1100" s="9"/>
      <c r="L1100" s="11"/>
      <c r="M1100" s="11"/>
      <c r="N1100" s="11"/>
    </row>
    <row r="1101" ht="15.75" customHeight="1">
      <c r="A1101" s="63" t="s">
        <v>1120</v>
      </c>
      <c r="B1101" s="14">
        <v>9.757469</v>
      </c>
      <c r="C1101" s="15"/>
      <c r="D1101" s="15"/>
      <c r="E1101" s="15"/>
      <c r="F1101" s="15"/>
      <c r="G1101" s="15"/>
      <c r="H1101" s="15"/>
      <c r="I1101" s="15"/>
      <c r="J1101" s="15"/>
      <c r="K1101" s="15"/>
      <c r="L1101" s="11"/>
      <c r="M1101" s="11"/>
      <c r="N1101" s="11"/>
    </row>
    <row r="1102" ht="15.75" customHeight="1">
      <c r="A1102" s="63" t="s">
        <v>1121</v>
      </c>
      <c r="B1102" s="8">
        <v>500.0</v>
      </c>
      <c r="C1102" s="9"/>
      <c r="D1102" s="9"/>
      <c r="E1102" s="9"/>
      <c r="F1102" s="9"/>
      <c r="G1102" s="9"/>
      <c r="H1102" s="9"/>
      <c r="I1102" s="9"/>
      <c r="J1102" s="9"/>
      <c r="K1102" s="9"/>
      <c r="L1102" s="11"/>
      <c r="M1102" s="11"/>
      <c r="N1102" s="11"/>
    </row>
    <row r="1103" ht="15.75" customHeight="1">
      <c r="A1103" s="140" t="s">
        <v>1330</v>
      </c>
      <c r="B1103" s="131">
        <f>B1101/B1102</f>
        <v>0.019514938</v>
      </c>
      <c r="C1103" s="15"/>
      <c r="D1103" s="15"/>
      <c r="E1103" s="15"/>
      <c r="F1103" s="15"/>
      <c r="G1103" s="133"/>
      <c r="H1103" s="133"/>
      <c r="I1103" s="133"/>
      <c r="J1103" s="133"/>
      <c r="K1103" s="133"/>
      <c r="L1103" s="68">
        <f>IFERROR(MEDIAN($B1103:$K1103),"-")</f>
        <v>0.019514938</v>
      </c>
      <c r="M1103" s="68">
        <f>IFERROR(L1103*(1-50%),"-")</f>
        <v>0.009757469</v>
      </c>
      <c r="N1103" s="68">
        <f>IFERROR(L1103*(1+50%),"-")</f>
        <v>0.029272407</v>
      </c>
    </row>
    <row r="1104" ht="15.75" customHeight="1">
      <c r="A1104" s="63" t="s">
        <v>24</v>
      </c>
      <c r="B1104" s="69">
        <f t="shared" ref="B1104:K1104" si="123">IFERROR(IF(B1103&gt;$N1103,"Não válido",IF(B1103&lt;$M1103,"Não válido",B1103)),"-")</f>
        <v>0.019514938</v>
      </c>
      <c r="C1104" s="69" t="str">
        <f t="shared" si="123"/>
        <v>Não válido</v>
      </c>
      <c r="D1104" s="69" t="str">
        <f t="shared" si="123"/>
        <v>Não válido</v>
      </c>
      <c r="E1104" s="69" t="str">
        <f t="shared" si="123"/>
        <v>Não válido</v>
      </c>
      <c r="F1104" s="69" t="str">
        <f t="shared" si="123"/>
        <v>Não válido</v>
      </c>
      <c r="G1104" s="69" t="str">
        <f t="shared" si="123"/>
        <v>Não válido</v>
      </c>
      <c r="H1104" s="69" t="str">
        <f t="shared" si="123"/>
        <v>Não válido</v>
      </c>
      <c r="I1104" s="69" t="str">
        <f t="shared" si="123"/>
        <v>Não válido</v>
      </c>
      <c r="J1104" s="69" t="str">
        <f t="shared" si="123"/>
        <v>Não válido</v>
      </c>
      <c r="K1104" s="69" t="str">
        <f t="shared" si="123"/>
        <v>Não válido</v>
      </c>
      <c r="L1104" s="1"/>
      <c r="M1104" s="1"/>
      <c r="N1104" s="1"/>
    </row>
    <row r="1105" ht="15.75" customHeight="1">
      <c r="A1105" s="70" t="s">
        <v>25</v>
      </c>
      <c r="B1105" s="68">
        <f>IFERROR(MIN(B1104:K1104),"-")</f>
        <v>0.019514938</v>
      </c>
      <c r="C1105" s="71"/>
      <c r="D1105" s="71"/>
      <c r="E1105" s="71"/>
      <c r="F1105" s="1"/>
      <c r="G1105" s="1"/>
      <c r="H1105" s="1"/>
      <c r="I1105" s="1"/>
      <c r="J1105" s="1"/>
      <c r="K1105" s="1"/>
      <c r="L1105" s="1"/>
      <c r="M1105" s="1"/>
      <c r="N1105" s="1"/>
    </row>
    <row r="1106" ht="15.75" customHeight="1">
      <c r="A1106" s="70" t="s">
        <v>26</v>
      </c>
      <c r="B1106" s="68">
        <f>IFERROR(MEDIAN(B1104:K1104),"-")</f>
        <v>0.019514938</v>
      </c>
      <c r="C1106" s="71"/>
      <c r="D1106" s="71"/>
      <c r="E1106" s="71"/>
      <c r="F1106" s="1"/>
      <c r="G1106" s="1"/>
      <c r="H1106" s="1"/>
      <c r="I1106" s="1"/>
      <c r="J1106" s="1"/>
      <c r="K1106" s="1"/>
      <c r="L1106" s="1"/>
      <c r="M1106" s="1"/>
      <c r="N1106" s="1"/>
    </row>
    <row r="1107" ht="15.75" customHeight="1">
      <c r="A1107" s="70" t="s">
        <v>27</v>
      </c>
      <c r="B1107" s="68">
        <f>IFERROR(AVERAGE(B1104:K1104),"-")</f>
        <v>0.019514938</v>
      </c>
      <c r="C1107" s="71"/>
      <c r="D1107" s="71"/>
      <c r="E1107" s="71"/>
      <c r="F1107" s="1"/>
      <c r="G1107" s="1"/>
      <c r="H1107" s="1"/>
      <c r="I1107" s="1"/>
      <c r="J1107" s="1"/>
      <c r="K1107" s="1"/>
      <c r="L1107" s="1"/>
      <c r="M1107" s="1"/>
      <c r="N1107" s="1"/>
    </row>
    <row r="1108" ht="15.75" customHeight="1">
      <c r="A1108" s="70" t="s">
        <v>28</v>
      </c>
      <c r="B1108" s="68">
        <f>IFERROR(MAX(B1104:K1104),"-")</f>
        <v>0.019514938</v>
      </c>
      <c r="C1108" s="71"/>
      <c r="D1108" s="71"/>
      <c r="E1108" s="71"/>
      <c r="F1108" s="1"/>
      <c r="G1108" s="1"/>
      <c r="H1108" s="1"/>
      <c r="I1108" s="1"/>
      <c r="J1108" s="1"/>
      <c r="K1108" s="1"/>
      <c r="L1108" s="1"/>
      <c r="M1108" s="1"/>
      <c r="N1108" s="1"/>
    </row>
    <row r="1109" ht="15.75" customHeight="1">
      <c r="A1109" s="58"/>
      <c r="B1109" s="1"/>
      <c r="C1109" s="1"/>
      <c r="D1109" s="1"/>
      <c r="E1109" s="1"/>
      <c r="F1109" s="1"/>
      <c r="G1109" s="1"/>
      <c r="H1109" s="1"/>
      <c r="I1109" s="1"/>
      <c r="J1109" s="1"/>
      <c r="K1109" s="1"/>
      <c r="L1109" s="1"/>
      <c r="M1109" s="1"/>
      <c r="N1109" s="1"/>
    </row>
    <row r="1110">
      <c r="A1110" s="77" t="s">
        <v>1332</v>
      </c>
      <c r="B1110" s="1"/>
      <c r="C1110" s="1"/>
      <c r="D1110" s="1"/>
      <c r="E1110" s="1"/>
      <c r="F1110" s="1"/>
      <c r="G1110" s="1"/>
      <c r="H1110" s="1"/>
      <c r="I1110" s="1"/>
      <c r="J1110" s="1"/>
      <c r="K1110" s="1"/>
      <c r="L1110" s="1"/>
      <c r="M1110" s="1"/>
      <c r="N1110" s="1"/>
    </row>
    <row r="1111" ht="15.75" customHeight="1">
      <c r="A1111" s="58"/>
      <c r="B1111" s="1"/>
      <c r="C1111" s="1"/>
      <c r="D1111" s="1"/>
      <c r="E1111" s="1"/>
      <c r="F1111" s="1"/>
      <c r="G1111" s="1"/>
      <c r="H1111" s="1"/>
      <c r="I1111" s="1"/>
      <c r="J1111" s="1"/>
      <c r="K1111" s="1"/>
      <c r="L1111" s="1"/>
      <c r="M1111" s="1"/>
      <c r="N1111" s="1"/>
    </row>
    <row r="1112" ht="15.75" customHeight="1">
      <c r="A1112" s="140" t="s">
        <v>898</v>
      </c>
      <c r="B1112" s="6" t="s">
        <v>2</v>
      </c>
      <c r="C1112" s="6" t="s">
        <v>3</v>
      </c>
      <c r="D1112" s="6" t="s">
        <v>4</v>
      </c>
      <c r="E1112" s="6" t="s">
        <v>5</v>
      </c>
      <c r="F1112" s="6" t="s">
        <v>6</v>
      </c>
      <c r="G1112" s="6" t="s">
        <v>7</v>
      </c>
      <c r="H1112" s="6" t="s">
        <v>8</v>
      </c>
      <c r="I1112" s="6" t="s">
        <v>9</v>
      </c>
      <c r="J1112" s="6" t="s">
        <v>10</v>
      </c>
      <c r="K1112" s="6" t="s">
        <v>11</v>
      </c>
      <c r="L1112" s="7" t="s">
        <v>12</v>
      </c>
      <c r="M1112" s="7" t="s">
        <v>13</v>
      </c>
      <c r="N1112" s="7" t="s">
        <v>14</v>
      </c>
    </row>
    <row r="1113" ht="15.75" customHeight="1">
      <c r="A1113" s="63" t="s">
        <v>15</v>
      </c>
      <c r="B1113" s="9" t="s">
        <v>1117</v>
      </c>
      <c r="C1113" s="9" t="s">
        <v>1118</v>
      </c>
      <c r="D1113" s="10"/>
      <c r="E1113" s="10"/>
      <c r="F1113" s="10"/>
      <c r="G1113" s="136"/>
      <c r="H1113" s="9"/>
      <c r="I1113" s="9"/>
      <c r="J1113" s="9"/>
      <c r="K1113" s="9"/>
      <c r="L1113" s="11"/>
      <c r="M1113" s="11"/>
      <c r="N1113" s="11"/>
    </row>
    <row r="1114" ht="15.75" customHeight="1">
      <c r="A1114" s="63" t="s">
        <v>21</v>
      </c>
      <c r="B1114" s="9" t="s">
        <v>1333</v>
      </c>
      <c r="C1114" s="9" t="s">
        <v>1333</v>
      </c>
      <c r="D1114" s="10"/>
      <c r="E1114" s="10"/>
      <c r="F1114" s="10"/>
      <c r="G1114" s="136"/>
      <c r="H1114" s="9"/>
      <c r="I1114" s="9"/>
      <c r="J1114" s="9"/>
      <c r="K1114" s="9"/>
      <c r="L1114" s="11"/>
      <c r="M1114" s="11"/>
      <c r="N1114" s="11"/>
    </row>
    <row r="1115" ht="15.75" customHeight="1">
      <c r="A1115" s="63" t="s">
        <v>1120</v>
      </c>
      <c r="B1115" s="14">
        <v>9.3499138</v>
      </c>
      <c r="C1115" s="14">
        <v>5.56557142857</v>
      </c>
      <c r="D1115" s="10"/>
      <c r="E1115" s="10"/>
      <c r="F1115" s="10"/>
      <c r="G1115" s="15"/>
      <c r="H1115" s="15"/>
      <c r="I1115" s="15"/>
      <c r="J1115" s="15"/>
      <c r="K1115" s="15"/>
      <c r="L1115" s="11"/>
      <c r="M1115" s="11"/>
      <c r="N1115" s="11"/>
    </row>
    <row r="1116" ht="15.75" customHeight="1">
      <c r="A1116" s="63" t="s">
        <v>1121</v>
      </c>
      <c r="B1116" s="8">
        <v>5000.0</v>
      </c>
      <c r="C1116" s="8">
        <v>1000.0</v>
      </c>
      <c r="D1116" s="9"/>
      <c r="E1116" s="9"/>
      <c r="F1116" s="9"/>
      <c r="G1116" s="9"/>
      <c r="H1116" s="9"/>
      <c r="I1116" s="9"/>
      <c r="J1116" s="9"/>
      <c r="K1116" s="9"/>
      <c r="L1116" s="11"/>
      <c r="M1116" s="11"/>
      <c r="N1116" s="11"/>
    </row>
    <row r="1117" ht="15.75" customHeight="1">
      <c r="A1117" s="140" t="s">
        <v>898</v>
      </c>
      <c r="B1117" s="131">
        <f t="shared" ref="B1117:C1117" si="124">B1115/B1116</f>
        <v>0.00186998276</v>
      </c>
      <c r="C1117" s="131">
        <f t="shared" si="124"/>
        <v>0.005565571429</v>
      </c>
      <c r="D1117" s="9"/>
      <c r="E1117" s="9"/>
      <c r="F1117" s="9"/>
      <c r="G1117" s="133"/>
      <c r="H1117" s="133"/>
      <c r="I1117" s="133"/>
      <c r="J1117" s="133"/>
      <c r="K1117" s="133"/>
      <c r="L1117" s="68">
        <f>IFERROR(MEDIAN($B1117:$K1117),"-")</f>
        <v>0.003717777094</v>
      </c>
      <c r="M1117" s="68">
        <f>IFERROR(L1117*(1-50%),"-")</f>
        <v>0.001858888547</v>
      </c>
      <c r="N1117" s="68">
        <f>IFERROR(L1117*(1+50%),"-")</f>
        <v>0.005576665641</v>
      </c>
    </row>
    <row r="1118" ht="15.75" customHeight="1">
      <c r="A1118" s="63" t="s">
        <v>24</v>
      </c>
      <c r="B1118" s="69">
        <f t="shared" ref="B1118:K1118" si="125">IFERROR(IF(B1117&gt;$N1117,"Não válido",IF(B1117&lt;$M1117,"Não válido",B1117)),"-")</f>
        <v>0.00186998276</v>
      </c>
      <c r="C1118" s="69">
        <f t="shared" si="125"/>
        <v>0.005565571429</v>
      </c>
      <c r="D1118" s="69" t="str">
        <f t="shared" si="125"/>
        <v>Não válido</v>
      </c>
      <c r="E1118" s="69" t="str">
        <f t="shared" si="125"/>
        <v>Não válido</v>
      </c>
      <c r="F1118" s="69" t="str">
        <f t="shared" si="125"/>
        <v>Não válido</v>
      </c>
      <c r="G1118" s="69" t="str">
        <f t="shared" si="125"/>
        <v>Não válido</v>
      </c>
      <c r="H1118" s="69" t="str">
        <f t="shared" si="125"/>
        <v>Não válido</v>
      </c>
      <c r="I1118" s="69" t="str">
        <f t="shared" si="125"/>
        <v>Não válido</v>
      </c>
      <c r="J1118" s="69" t="str">
        <f t="shared" si="125"/>
        <v>Não válido</v>
      </c>
      <c r="K1118" s="69" t="str">
        <f t="shared" si="125"/>
        <v>Não válido</v>
      </c>
      <c r="L1118" s="1"/>
      <c r="M1118" s="1"/>
      <c r="N1118" s="1"/>
    </row>
    <row r="1119" ht="15.75" customHeight="1">
      <c r="A1119" s="70" t="s">
        <v>25</v>
      </c>
      <c r="B1119" s="68">
        <f>IFERROR(MIN(B1118:K1118),"-")</f>
        <v>0.00186998276</v>
      </c>
      <c r="C1119" s="71"/>
      <c r="D1119" s="71"/>
      <c r="E1119" s="71"/>
      <c r="F1119" s="1"/>
      <c r="G1119" s="1"/>
      <c r="H1119" s="1"/>
      <c r="I1119" s="1"/>
      <c r="J1119" s="1"/>
      <c r="K1119" s="1"/>
      <c r="L1119" s="1"/>
      <c r="M1119" s="1"/>
      <c r="N1119" s="1"/>
    </row>
    <row r="1120" ht="15.75" customHeight="1">
      <c r="A1120" s="70" t="s">
        <v>26</v>
      </c>
      <c r="B1120" s="68">
        <f>IFERROR(MEDIAN(B1118:K1118),"-")</f>
        <v>0.003717777094</v>
      </c>
      <c r="C1120" s="71"/>
      <c r="D1120" s="71"/>
      <c r="E1120" s="71"/>
      <c r="F1120" s="1"/>
      <c r="G1120" s="1"/>
      <c r="H1120" s="1"/>
      <c r="I1120" s="1"/>
      <c r="J1120" s="1"/>
      <c r="K1120" s="1"/>
      <c r="L1120" s="1"/>
      <c r="M1120" s="1"/>
      <c r="N1120" s="1"/>
    </row>
    <row r="1121" ht="15.75" customHeight="1">
      <c r="A1121" s="70" t="s">
        <v>27</v>
      </c>
      <c r="B1121" s="68">
        <f>IFERROR(AVERAGE(B1118:K1118),"-")</f>
        <v>0.003717777094</v>
      </c>
      <c r="C1121" s="71"/>
      <c r="D1121" s="71"/>
      <c r="E1121" s="71"/>
      <c r="F1121" s="1"/>
      <c r="G1121" s="1"/>
      <c r="H1121" s="1"/>
      <c r="I1121" s="1"/>
      <c r="J1121" s="1"/>
      <c r="K1121" s="1"/>
      <c r="L1121" s="1"/>
      <c r="M1121" s="1"/>
      <c r="N1121" s="1"/>
    </row>
    <row r="1122" ht="15.75" customHeight="1">
      <c r="A1122" s="70" t="s">
        <v>28</v>
      </c>
      <c r="B1122" s="68">
        <f>IFERROR(MAX(B1118:K1118),"-")</f>
        <v>0.005565571429</v>
      </c>
      <c r="C1122" s="71"/>
      <c r="D1122" s="71"/>
      <c r="E1122" s="71"/>
      <c r="F1122" s="1"/>
      <c r="G1122" s="1"/>
      <c r="H1122" s="1"/>
      <c r="I1122" s="1"/>
      <c r="J1122" s="1"/>
      <c r="K1122" s="1"/>
      <c r="L1122" s="1"/>
      <c r="M1122" s="1"/>
      <c r="N1122" s="1"/>
    </row>
    <row r="1123" ht="15.75" customHeight="1">
      <c r="A1123" s="58"/>
      <c r="B1123" s="1"/>
      <c r="C1123" s="1"/>
      <c r="D1123" s="1"/>
      <c r="E1123" s="1"/>
      <c r="F1123" s="1"/>
      <c r="G1123" s="1"/>
      <c r="H1123" s="1"/>
      <c r="I1123" s="1"/>
      <c r="J1123" s="1"/>
      <c r="K1123" s="1"/>
      <c r="L1123" s="1"/>
      <c r="M1123" s="1"/>
      <c r="N1123" s="1"/>
    </row>
    <row r="1124">
      <c r="A1124" s="140" t="s">
        <v>908</v>
      </c>
      <c r="B1124" s="6" t="s">
        <v>2</v>
      </c>
      <c r="C1124" s="6" t="s">
        <v>3</v>
      </c>
      <c r="D1124" s="6" t="s">
        <v>4</v>
      </c>
      <c r="E1124" s="6" t="s">
        <v>5</v>
      </c>
      <c r="F1124" s="6" t="s">
        <v>6</v>
      </c>
      <c r="G1124" s="6" t="s">
        <v>7</v>
      </c>
      <c r="H1124" s="6" t="s">
        <v>8</v>
      </c>
      <c r="I1124" s="6" t="s">
        <v>9</v>
      </c>
      <c r="J1124" s="6" t="s">
        <v>10</v>
      </c>
      <c r="K1124" s="6" t="s">
        <v>11</v>
      </c>
      <c r="L1124" s="7" t="s">
        <v>12</v>
      </c>
      <c r="M1124" s="7" t="s">
        <v>13</v>
      </c>
      <c r="N1124" s="7" t="s">
        <v>14</v>
      </c>
    </row>
    <row r="1125" ht="15.75" customHeight="1">
      <c r="A1125" s="63" t="s">
        <v>15</v>
      </c>
      <c r="B1125" s="9" t="s">
        <v>1117</v>
      </c>
      <c r="C1125" s="9" t="s">
        <v>1118</v>
      </c>
      <c r="D1125" s="136"/>
      <c r="E1125" s="136"/>
      <c r="F1125" s="136"/>
      <c r="G1125" s="136"/>
      <c r="H1125" s="9"/>
      <c r="I1125" s="9"/>
      <c r="J1125" s="9"/>
      <c r="K1125" s="9"/>
      <c r="L1125" s="11"/>
      <c r="M1125" s="11"/>
      <c r="N1125" s="11"/>
    </row>
    <row r="1126" ht="15.75" customHeight="1">
      <c r="A1126" s="63" t="s">
        <v>21</v>
      </c>
      <c r="B1126" s="9"/>
      <c r="C1126" s="9" t="s">
        <v>1334</v>
      </c>
      <c r="D1126" s="136"/>
      <c r="E1126" s="136"/>
      <c r="F1126" s="136"/>
      <c r="G1126" s="136"/>
      <c r="H1126" s="9"/>
      <c r="I1126" s="9"/>
      <c r="J1126" s="9"/>
      <c r="K1126" s="9"/>
      <c r="L1126" s="11"/>
      <c r="M1126" s="11"/>
      <c r="N1126" s="11"/>
    </row>
    <row r="1127" ht="15.75" customHeight="1">
      <c r="A1127" s="63" t="s">
        <v>1120</v>
      </c>
      <c r="B1127" s="14">
        <v>8.4629439</v>
      </c>
      <c r="C1127" s="14">
        <v>10.69</v>
      </c>
      <c r="D1127" s="15"/>
      <c r="E1127" s="15"/>
      <c r="F1127" s="15"/>
      <c r="G1127" s="15"/>
      <c r="H1127" s="15"/>
      <c r="I1127" s="15"/>
      <c r="J1127" s="15"/>
      <c r="K1127" s="15"/>
      <c r="L1127" s="11"/>
      <c r="M1127" s="11"/>
      <c r="N1127" s="11"/>
    </row>
    <row r="1128" ht="15.75" customHeight="1">
      <c r="A1128" s="63" t="s">
        <v>1121</v>
      </c>
      <c r="B1128" s="8">
        <v>1000.0</v>
      </c>
      <c r="C1128" s="8">
        <v>1000.0</v>
      </c>
      <c r="D1128" s="9"/>
      <c r="E1128" s="9"/>
      <c r="F1128" s="9"/>
      <c r="G1128" s="9"/>
      <c r="H1128" s="9"/>
      <c r="I1128" s="9"/>
      <c r="J1128" s="9"/>
      <c r="K1128" s="9"/>
      <c r="L1128" s="11"/>
      <c r="M1128" s="11"/>
      <c r="N1128" s="11"/>
    </row>
    <row r="1129" ht="15.75" customHeight="1">
      <c r="A1129" s="140" t="s">
        <v>908</v>
      </c>
      <c r="B1129" s="131">
        <f t="shared" ref="B1129:C1129" si="126">B1127/B1128</f>
        <v>0.0084629439</v>
      </c>
      <c r="C1129" s="131">
        <f t="shared" si="126"/>
        <v>0.01069</v>
      </c>
      <c r="D1129" s="9"/>
      <c r="E1129" s="9"/>
      <c r="F1129" s="9"/>
      <c r="G1129" s="133"/>
      <c r="H1129" s="133"/>
      <c r="I1129" s="133"/>
      <c r="J1129" s="133"/>
      <c r="K1129" s="133"/>
      <c r="L1129" s="68">
        <f>IFERROR(MEDIAN($B1129:$K1129),"-")</f>
        <v>0.00957647195</v>
      </c>
      <c r="M1129" s="68">
        <f>IFERROR(L1129*(1-50%),"-")</f>
        <v>0.004788235975</v>
      </c>
      <c r="N1129" s="68">
        <f>IFERROR(L1129*(1+50%),"-")</f>
        <v>0.01436470793</v>
      </c>
    </row>
    <row r="1130" ht="15.75" customHeight="1">
      <c r="A1130" s="63" t="s">
        <v>24</v>
      </c>
      <c r="B1130" s="69">
        <f t="shared" ref="B1130:K1130" si="127">IFERROR(IF(B1129&gt;$N1129,"Não válido",IF(B1129&lt;$M1129,"Não válido",B1129)),"-")</f>
        <v>0.0084629439</v>
      </c>
      <c r="C1130" s="69">
        <f t="shared" si="127"/>
        <v>0.01069</v>
      </c>
      <c r="D1130" s="69" t="str">
        <f t="shared" si="127"/>
        <v>Não válido</v>
      </c>
      <c r="E1130" s="69" t="str">
        <f t="shared" si="127"/>
        <v>Não válido</v>
      </c>
      <c r="F1130" s="69" t="str">
        <f t="shared" si="127"/>
        <v>Não válido</v>
      </c>
      <c r="G1130" s="69" t="str">
        <f t="shared" si="127"/>
        <v>Não válido</v>
      </c>
      <c r="H1130" s="69" t="str">
        <f t="shared" si="127"/>
        <v>Não válido</v>
      </c>
      <c r="I1130" s="69" t="str">
        <f t="shared" si="127"/>
        <v>Não válido</v>
      </c>
      <c r="J1130" s="69" t="str">
        <f t="shared" si="127"/>
        <v>Não válido</v>
      </c>
      <c r="K1130" s="69" t="str">
        <f t="shared" si="127"/>
        <v>Não válido</v>
      </c>
      <c r="L1130" s="1"/>
      <c r="M1130" s="1"/>
      <c r="N1130" s="1"/>
    </row>
    <row r="1131" ht="15.75" customHeight="1">
      <c r="A1131" s="70" t="s">
        <v>25</v>
      </c>
      <c r="B1131" s="68">
        <f>IFERROR(MIN(B1130:K1130),"-")</f>
        <v>0.0084629439</v>
      </c>
      <c r="C1131" s="71"/>
      <c r="D1131" s="71"/>
      <c r="E1131" s="71"/>
      <c r="F1131" s="1"/>
      <c r="G1131" s="1"/>
      <c r="H1131" s="1"/>
      <c r="I1131" s="1"/>
      <c r="J1131" s="1"/>
      <c r="K1131" s="1"/>
      <c r="L1131" s="1"/>
      <c r="M1131" s="1"/>
      <c r="N1131" s="1"/>
    </row>
    <row r="1132" ht="15.75" customHeight="1">
      <c r="A1132" s="70" t="s">
        <v>26</v>
      </c>
      <c r="B1132" s="68">
        <f>IFERROR(MEDIAN(B1130:K1130),"-")</f>
        <v>0.00957647195</v>
      </c>
      <c r="C1132" s="71"/>
      <c r="D1132" s="71"/>
      <c r="E1132" s="71"/>
      <c r="F1132" s="1"/>
      <c r="G1132" s="1"/>
      <c r="H1132" s="1"/>
      <c r="I1132" s="1"/>
      <c r="J1132" s="1"/>
      <c r="K1132" s="1"/>
      <c r="L1132" s="1"/>
      <c r="M1132" s="1"/>
      <c r="N1132" s="1"/>
    </row>
    <row r="1133" ht="15.75" customHeight="1">
      <c r="A1133" s="70" t="s">
        <v>27</v>
      </c>
      <c r="B1133" s="68">
        <f>IFERROR(AVERAGE(B1130:K1130),"-")</f>
        <v>0.00957647195</v>
      </c>
      <c r="C1133" s="71"/>
      <c r="D1133" s="71"/>
      <c r="E1133" s="71"/>
      <c r="F1133" s="1"/>
      <c r="G1133" s="1"/>
      <c r="H1133" s="1"/>
      <c r="I1133" s="1"/>
      <c r="J1133" s="1"/>
      <c r="K1133" s="1"/>
      <c r="L1133" s="1"/>
      <c r="M1133" s="1"/>
      <c r="N1133" s="1"/>
    </row>
    <row r="1134" ht="15.75" customHeight="1">
      <c r="A1134" s="70" t="s">
        <v>28</v>
      </c>
      <c r="B1134" s="68">
        <f>IFERROR(MAX(B1130:K1130),"-")</f>
        <v>0.01069</v>
      </c>
      <c r="C1134" s="71"/>
      <c r="D1134" s="71"/>
      <c r="E1134" s="71"/>
      <c r="F1134" s="1"/>
      <c r="G1134" s="1"/>
      <c r="H1134" s="1"/>
      <c r="I1134" s="1"/>
      <c r="J1134" s="1"/>
      <c r="K1134" s="1"/>
      <c r="L1134" s="1"/>
      <c r="M1134" s="1"/>
      <c r="N1134" s="1"/>
    </row>
    <row r="1135" ht="15.75" customHeight="1"/>
    <row r="1136">
      <c r="A1136" s="140" t="s">
        <v>924</v>
      </c>
      <c r="B1136" s="6" t="s">
        <v>2</v>
      </c>
      <c r="C1136" s="6" t="s">
        <v>3</v>
      </c>
      <c r="D1136" s="6" t="s">
        <v>4</v>
      </c>
      <c r="E1136" s="6" t="s">
        <v>5</v>
      </c>
      <c r="F1136" s="6" t="s">
        <v>6</v>
      </c>
      <c r="G1136" s="6" t="s">
        <v>7</v>
      </c>
      <c r="H1136" s="6" t="s">
        <v>8</v>
      </c>
      <c r="I1136" s="6" t="s">
        <v>9</v>
      </c>
      <c r="J1136" s="6" t="s">
        <v>10</v>
      </c>
      <c r="K1136" s="6" t="s">
        <v>11</v>
      </c>
      <c r="L1136" s="7" t="s">
        <v>12</v>
      </c>
      <c r="M1136" s="7" t="s">
        <v>13</v>
      </c>
      <c r="N1136" s="7" t="s">
        <v>14</v>
      </c>
    </row>
    <row r="1137">
      <c r="A1137" s="63" t="s">
        <v>15</v>
      </c>
      <c r="B1137" s="9" t="s">
        <v>1117</v>
      </c>
      <c r="C1137" s="9"/>
      <c r="D1137" s="9"/>
      <c r="E1137" s="9"/>
      <c r="F1137" s="9"/>
      <c r="G1137" s="10"/>
      <c r="H1137" s="10"/>
      <c r="I1137" s="10"/>
      <c r="J1137" s="10"/>
      <c r="K1137" s="10"/>
      <c r="L1137" s="11"/>
      <c r="M1137" s="11"/>
      <c r="N1137" s="11"/>
    </row>
    <row r="1138">
      <c r="A1138" s="63" t="s">
        <v>21</v>
      </c>
      <c r="B1138" s="8" t="s">
        <v>1335</v>
      </c>
      <c r="C1138" s="9"/>
      <c r="D1138" s="9"/>
      <c r="E1138" s="9"/>
      <c r="F1138" s="9"/>
      <c r="G1138" s="10"/>
      <c r="H1138" s="10"/>
      <c r="I1138" s="10"/>
      <c r="J1138" s="10"/>
      <c r="K1138" s="10"/>
      <c r="L1138" s="11"/>
      <c r="M1138" s="11"/>
      <c r="N1138" s="11"/>
    </row>
    <row r="1139">
      <c r="A1139" s="63" t="s">
        <v>1120</v>
      </c>
      <c r="B1139" s="14">
        <v>24.038462</v>
      </c>
      <c r="C1139" s="15"/>
      <c r="D1139" s="15"/>
      <c r="E1139" s="15"/>
      <c r="F1139" s="15"/>
      <c r="G1139" s="16"/>
      <c r="H1139" s="16"/>
      <c r="I1139" s="16"/>
      <c r="J1139" s="16"/>
      <c r="K1139" s="16"/>
      <c r="L1139" s="11"/>
      <c r="M1139" s="11"/>
      <c r="N1139" s="11"/>
    </row>
    <row r="1140">
      <c r="A1140" s="143" t="s">
        <v>1336</v>
      </c>
      <c r="B1140" s="8">
        <v>22.0</v>
      </c>
      <c r="C1140" s="9"/>
      <c r="D1140" s="9"/>
      <c r="E1140" s="9"/>
      <c r="F1140" s="9"/>
      <c r="G1140" s="10"/>
      <c r="H1140" s="10"/>
      <c r="I1140" s="10"/>
      <c r="J1140" s="10"/>
      <c r="K1140" s="10"/>
      <c r="L1140" s="11"/>
      <c r="M1140" s="11"/>
      <c r="N1140" s="11"/>
    </row>
    <row r="1141">
      <c r="A1141" s="140" t="s">
        <v>924</v>
      </c>
      <c r="B1141" s="131">
        <f>B1139/B1140</f>
        <v>1.092657364</v>
      </c>
      <c r="C1141" s="9"/>
      <c r="D1141" s="9"/>
      <c r="E1141" s="9"/>
      <c r="F1141" s="9"/>
      <c r="G1141" s="135"/>
      <c r="H1141" s="135"/>
      <c r="I1141" s="135"/>
      <c r="J1141" s="135"/>
      <c r="K1141" s="135"/>
      <c r="L1141" s="68">
        <f>IFERROR(MEDIAN($B1141:$K1141),"-")</f>
        <v>1.092657364</v>
      </c>
      <c r="M1141" s="68">
        <f>IFERROR(L1141*(1-50%),"-")</f>
        <v>0.5463286818</v>
      </c>
      <c r="N1141" s="68">
        <f>IFERROR(L1141*(1+50%),"-")</f>
        <v>1.638986045</v>
      </c>
    </row>
    <row r="1142">
      <c r="A1142" s="63" t="s">
        <v>24</v>
      </c>
      <c r="B1142" s="69">
        <f t="shared" ref="B1142:K1142" si="128">IFERROR(IF(B1141&gt;$N1141,"Não válido",IF(B1141&lt;$M1141,"Não válido",B1141)),"-")</f>
        <v>1.092657364</v>
      </c>
      <c r="C1142" s="69" t="str">
        <f t="shared" si="128"/>
        <v>Não válido</v>
      </c>
      <c r="D1142" s="69" t="str">
        <f t="shared" si="128"/>
        <v>Não válido</v>
      </c>
      <c r="E1142" s="69" t="str">
        <f t="shared" si="128"/>
        <v>Não válido</v>
      </c>
      <c r="F1142" s="69" t="str">
        <f t="shared" si="128"/>
        <v>Não válido</v>
      </c>
      <c r="G1142" s="69" t="str">
        <f t="shared" si="128"/>
        <v>Não válido</v>
      </c>
      <c r="H1142" s="69" t="str">
        <f t="shared" si="128"/>
        <v>Não válido</v>
      </c>
      <c r="I1142" s="69" t="str">
        <f t="shared" si="128"/>
        <v>Não válido</v>
      </c>
      <c r="J1142" s="69" t="str">
        <f t="shared" si="128"/>
        <v>Não válido</v>
      </c>
      <c r="K1142" s="69" t="str">
        <f t="shared" si="128"/>
        <v>Não válido</v>
      </c>
      <c r="L1142" s="1"/>
      <c r="M1142" s="1"/>
      <c r="N1142" s="1"/>
    </row>
    <row r="1143">
      <c r="A1143" s="70" t="s">
        <v>25</v>
      </c>
      <c r="B1143" s="68">
        <f>IFERROR(MIN(B1142:K1142),"-")</f>
        <v>1.092657364</v>
      </c>
      <c r="C1143" s="71"/>
      <c r="D1143" s="71"/>
      <c r="E1143" s="71"/>
      <c r="F1143" s="1"/>
      <c r="G1143" s="1"/>
      <c r="H1143" s="1"/>
      <c r="I1143" s="1"/>
      <c r="J1143" s="1"/>
      <c r="K1143" s="1"/>
      <c r="L1143" s="1"/>
      <c r="M1143" s="1"/>
      <c r="N1143" s="1"/>
    </row>
    <row r="1144">
      <c r="A1144" s="70" t="s">
        <v>26</v>
      </c>
      <c r="B1144" s="68">
        <f>IFERROR(MEDIAN(B1142:K1142),"-")</f>
        <v>1.092657364</v>
      </c>
      <c r="C1144" s="71"/>
      <c r="D1144" s="71"/>
      <c r="E1144" s="71"/>
      <c r="F1144" s="1"/>
      <c r="G1144" s="1"/>
      <c r="H1144" s="1"/>
      <c r="I1144" s="1"/>
      <c r="J1144" s="1"/>
      <c r="K1144" s="1"/>
      <c r="L1144" s="1"/>
      <c r="M1144" s="1"/>
      <c r="N1144" s="1"/>
    </row>
    <row r="1145">
      <c r="A1145" s="70" t="s">
        <v>27</v>
      </c>
      <c r="B1145" s="68">
        <f>IFERROR(AVERAGE(B1142:K1142),"-")</f>
        <v>1.092657364</v>
      </c>
      <c r="C1145" s="71"/>
      <c r="D1145" s="71"/>
      <c r="E1145" s="71"/>
      <c r="F1145" s="1"/>
      <c r="G1145" s="1"/>
      <c r="H1145" s="1"/>
      <c r="I1145" s="1"/>
      <c r="J1145" s="1"/>
      <c r="K1145" s="1"/>
      <c r="L1145" s="1"/>
      <c r="M1145" s="1"/>
      <c r="N1145" s="1"/>
    </row>
    <row r="1146">
      <c r="A1146" s="70" t="s">
        <v>28</v>
      </c>
      <c r="B1146" s="68">
        <f>IFERROR(MAX(B1142:K1142),"-")</f>
        <v>1.092657364</v>
      </c>
      <c r="C1146" s="71"/>
      <c r="D1146" s="71"/>
      <c r="E1146" s="71"/>
      <c r="F1146" s="1"/>
      <c r="G1146" s="1"/>
      <c r="H1146" s="1"/>
      <c r="I1146" s="1"/>
      <c r="J1146" s="1"/>
      <c r="K1146" s="1"/>
      <c r="L1146" s="1"/>
      <c r="M1146" s="1"/>
      <c r="N1146" s="1"/>
    </row>
    <row r="1147" ht="15.75" customHeight="1">
      <c r="A1147" s="58"/>
      <c r="B1147" s="1"/>
      <c r="C1147" s="1"/>
      <c r="D1147" s="1"/>
      <c r="E1147" s="1"/>
      <c r="F1147" s="1"/>
      <c r="G1147" s="1"/>
      <c r="H1147" s="1"/>
      <c r="I1147" s="1"/>
      <c r="J1147" s="1"/>
      <c r="K1147" s="1"/>
      <c r="L1147" s="1"/>
      <c r="M1147" s="1"/>
      <c r="N1147" s="1"/>
    </row>
    <row r="1148" ht="15.75" customHeight="1">
      <c r="A1148" s="140" t="s">
        <v>1337</v>
      </c>
      <c r="B1148" s="6" t="s">
        <v>2</v>
      </c>
      <c r="C1148" s="6" t="s">
        <v>3</v>
      </c>
      <c r="D1148" s="6" t="s">
        <v>4</v>
      </c>
      <c r="E1148" s="6" t="s">
        <v>5</v>
      </c>
      <c r="F1148" s="6" t="s">
        <v>6</v>
      </c>
      <c r="G1148" s="6" t="s">
        <v>7</v>
      </c>
      <c r="H1148" s="6" t="s">
        <v>8</v>
      </c>
      <c r="I1148" s="6" t="s">
        <v>9</v>
      </c>
      <c r="J1148" s="6" t="s">
        <v>10</v>
      </c>
      <c r="K1148" s="6" t="s">
        <v>11</v>
      </c>
      <c r="L1148" s="7" t="s">
        <v>12</v>
      </c>
      <c r="M1148" s="7" t="s">
        <v>13</v>
      </c>
      <c r="N1148" s="7" t="s">
        <v>14</v>
      </c>
    </row>
    <row r="1149" ht="15.75" customHeight="1">
      <c r="A1149" s="63" t="s">
        <v>15</v>
      </c>
      <c r="B1149" s="9" t="s">
        <v>1117</v>
      </c>
      <c r="C1149" s="9" t="s">
        <v>1118</v>
      </c>
      <c r="D1149" s="9"/>
      <c r="E1149" s="9"/>
      <c r="F1149" s="9"/>
      <c r="G1149" s="10"/>
      <c r="H1149" s="10"/>
      <c r="I1149" s="10"/>
      <c r="J1149" s="10"/>
      <c r="K1149" s="10"/>
      <c r="L1149" s="11"/>
      <c r="M1149" s="11"/>
      <c r="N1149" s="11"/>
    </row>
    <row r="1150" ht="15.75" customHeight="1">
      <c r="A1150" s="63" t="s">
        <v>21</v>
      </c>
      <c r="B1150" s="9" t="s">
        <v>1338</v>
      </c>
      <c r="C1150" s="9" t="s">
        <v>1338</v>
      </c>
      <c r="D1150" s="9"/>
      <c r="E1150" s="9"/>
      <c r="F1150" s="9"/>
      <c r="G1150" s="10"/>
      <c r="H1150" s="10"/>
      <c r="I1150" s="10"/>
      <c r="J1150" s="10"/>
      <c r="K1150" s="10"/>
      <c r="L1150" s="11"/>
      <c r="M1150" s="11"/>
      <c r="N1150" s="11"/>
    </row>
    <row r="1151" ht="15.75" customHeight="1">
      <c r="A1151" s="63" t="s">
        <v>1120</v>
      </c>
      <c r="B1151" s="14">
        <v>8.4322304</v>
      </c>
      <c r="C1151" s="14">
        <v>8.36</v>
      </c>
      <c r="D1151" s="15"/>
      <c r="E1151" s="15"/>
      <c r="F1151" s="15"/>
      <c r="G1151" s="16"/>
      <c r="H1151" s="16"/>
      <c r="I1151" s="16"/>
      <c r="J1151" s="16"/>
      <c r="K1151" s="16"/>
      <c r="L1151" s="11"/>
      <c r="M1151" s="11"/>
      <c r="N1151" s="11"/>
    </row>
    <row r="1152" ht="15.75" customHeight="1">
      <c r="A1152" s="63" t="s">
        <v>1121</v>
      </c>
      <c r="B1152" s="8">
        <v>400.0</v>
      </c>
      <c r="C1152" s="8">
        <v>400.0</v>
      </c>
      <c r="D1152" s="9"/>
      <c r="E1152" s="9"/>
      <c r="F1152" s="9"/>
      <c r="G1152" s="10"/>
      <c r="H1152" s="10"/>
      <c r="I1152" s="10"/>
      <c r="J1152" s="10"/>
      <c r="K1152" s="10"/>
      <c r="L1152" s="11"/>
      <c r="M1152" s="11"/>
      <c r="N1152" s="11"/>
    </row>
    <row r="1153" ht="15.75" customHeight="1">
      <c r="A1153" s="140" t="s">
        <v>1337</v>
      </c>
      <c r="B1153" s="131">
        <f t="shared" ref="B1153:C1153" si="129">B1151/B1152</f>
        <v>0.021080576</v>
      </c>
      <c r="C1153" s="131">
        <f t="shared" si="129"/>
        <v>0.0209</v>
      </c>
      <c r="D1153" s="9"/>
      <c r="E1153" s="9"/>
      <c r="F1153" s="9"/>
      <c r="G1153" s="135"/>
      <c r="H1153" s="135"/>
      <c r="I1153" s="135"/>
      <c r="J1153" s="135"/>
      <c r="K1153" s="135"/>
      <c r="L1153" s="68">
        <f>IFERROR(MEDIAN($B1153:$K1153),"-")</f>
        <v>0.020990288</v>
      </c>
      <c r="M1153" s="68">
        <f>IFERROR(L1153*(1-50%),"-")</f>
        <v>0.010495144</v>
      </c>
      <c r="N1153" s="68">
        <f>IFERROR(L1153*(1+50%),"-")</f>
        <v>0.031485432</v>
      </c>
    </row>
    <row r="1154" ht="15.75" customHeight="1">
      <c r="A1154" s="63" t="s">
        <v>24</v>
      </c>
      <c r="B1154" s="69">
        <f t="shared" ref="B1154:K1154" si="130">IFERROR(IF(B1153&gt;$N1153,"Não válido",IF(B1153&lt;$M1153,"Não válido",B1153)),"-")</f>
        <v>0.021080576</v>
      </c>
      <c r="C1154" s="69">
        <f t="shared" si="130"/>
        <v>0.0209</v>
      </c>
      <c r="D1154" s="69" t="str">
        <f t="shared" si="130"/>
        <v>Não válido</v>
      </c>
      <c r="E1154" s="69" t="str">
        <f t="shared" si="130"/>
        <v>Não válido</v>
      </c>
      <c r="F1154" s="69" t="str">
        <f t="shared" si="130"/>
        <v>Não válido</v>
      </c>
      <c r="G1154" s="69" t="str">
        <f t="shared" si="130"/>
        <v>Não válido</v>
      </c>
      <c r="H1154" s="69" t="str">
        <f t="shared" si="130"/>
        <v>Não válido</v>
      </c>
      <c r="I1154" s="69" t="str">
        <f t="shared" si="130"/>
        <v>Não válido</v>
      </c>
      <c r="J1154" s="69" t="str">
        <f t="shared" si="130"/>
        <v>Não válido</v>
      </c>
      <c r="K1154" s="69" t="str">
        <f t="shared" si="130"/>
        <v>Não válido</v>
      </c>
      <c r="L1154" s="1"/>
      <c r="M1154" s="1"/>
      <c r="N1154" s="1"/>
    </row>
    <row r="1155" ht="15.75" customHeight="1">
      <c r="A1155" s="70" t="s">
        <v>25</v>
      </c>
      <c r="B1155" s="68">
        <f>IFERROR(MIN(B1154:K1154),"-")</f>
        <v>0.0209</v>
      </c>
      <c r="C1155" s="71"/>
      <c r="D1155" s="71"/>
      <c r="E1155" s="71"/>
      <c r="F1155" s="1"/>
      <c r="G1155" s="1"/>
      <c r="H1155" s="1"/>
      <c r="I1155" s="1"/>
      <c r="J1155" s="1"/>
      <c r="K1155" s="1"/>
      <c r="L1155" s="1"/>
      <c r="M1155" s="1"/>
      <c r="N1155" s="1"/>
    </row>
    <row r="1156" ht="15.75" customHeight="1">
      <c r="A1156" s="70" t="s">
        <v>26</v>
      </c>
      <c r="B1156" s="68">
        <f>IFERROR(MEDIAN(B1154:K1154),"-")</f>
        <v>0.020990288</v>
      </c>
      <c r="C1156" s="71"/>
      <c r="D1156" s="71"/>
      <c r="E1156" s="71"/>
      <c r="F1156" s="1"/>
      <c r="G1156" s="1"/>
      <c r="H1156" s="1"/>
      <c r="I1156" s="1"/>
      <c r="J1156" s="1"/>
      <c r="K1156" s="1"/>
      <c r="L1156" s="1"/>
      <c r="M1156" s="1"/>
      <c r="N1156" s="1"/>
    </row>
    <row r="1157" ht="15.75" customHeight="1">
      <c r="A1157" s="70" t="s">
        <v>27</v>
      </c>
      <c r="B1157" s="68">
        <f>IFERROR(AVERAGE(B1154:K1154),"-")</f>
        <v>0.020990288</v>
      </c>
      <c r="C1157" s="71"/>
      <c r="D1157" s="71"/>
      <c r="E1157" s="71"/>
      <c r="F1157" s="1"/>
      <c r="G1157" s="1"/>
      <c r="H1157" s="1"/>
      <c r="I1157" s="1"/>
      <c r="J1157" s="1"/>
      <c r="K1157" s="1"/>
      <c r="L1157" s="1"/>
      <c r="M1157" s="1"/>
      <c r="N1157" s="1"/>
    </row>
    <row r="1158" ht="15.75" customHeight="1">
      <c r="A1158" s="70" t="s">
        <v>28</v>
      </c>
      <c r="B1158" s="68">
        <f>IFERROR(MAX(B1154:K1154),"-")</f>
        <v>0.021080576</v>
      </c>
      <c r="C1158" s="71"/>
      <c r="D1158" s="71"/>
      <c r="E1158" s="71"/>
      <c r="F1158" s="1"/>
      <c r="G1158" s="1"/>
      <c r="H1158" s="1"/>
      <c r="I1158" s="1"/>
      <c r="J1158" s="1"/>
      <c r="K1158" s="1"/>
      <c r="L1158" s="1"/>
      <c r="M1158" s="1"/>
      <c r="N1158" s="1"/>
    </row>
    <row r="1159" ht="15.75" customHeight="1">
      <c r="A1159" s="58"/>
      <c r="B1159" s="1"/>
      <c r="C1159" s="1"/>
      <c r="D1159" s="1"/>
      <c r="E1159" s="1"/>
      <c r="F1159" s="1"/>
      <c r="G1159" s="1"/>
      <c r="H1159" s="1"/>
      <c r="I1159" s="1"/>
      <c r="J1159" s="1"/>
      <c r="K1159" s="1"/>
      <c r="L1159" s="1"/>
      <c r="M1159" s="1"/>
      <c r="N1159" s="1"/>
    </row>
    <row r="1160" ht="15.75" customHeight="1">
      <c r="A1160" s="145" t="s">
        <v>1339</v>
      </c>
      <c r="B1160" s="6" t="s">
        <v>2</v>
      </c>
      <c r="C1160" s="6" t="s">
        <v>3</v>
      </c>
      <c r="D1160" s="6" t="s">
        <v>4</v>
      </c>
      <c r="E1160" s="6" t="s">
        <v>5</v>
      </c>
      <c r="F1160" s="6" t="s">
        <v>6</v>
      </c>
      <c r="G1160" s="6" t="s">
        <v>7</v>
      </c>
      <c r="H1160" s="6" t="s">
        <v>8</v>
      </c>
      <c r="I1160" s="6" t="s">
        <v>9</v>
      </c>
      <c r="J1160" s="6" t="s">
        <v>10</v>
      </c>
      <c r="K1160" s="6" t="s">
        <v>11</v>
      </c>
      <c r="L1160" s="7" t="s">
        <v>12</v>
      </c>
      <c r="M1160" s="7" t="s">
        <v>13</v>
      </c>
      <c r="N1160" s="7" t="s">
        <v>14</v>
      </c>
    </row>
    <row r="1161" ht="15.75" customHeight="1">
      <c r="A1161" s="63" t="s">
        <v>15</v>
      </c>
      <c r="B1161" s="9" t="s">
        <v>1117</v>
      </c>
      <c r="C1161" s="9"/>
      <c r="D1161" s="9"/>
      <c r="E1161" s="9"/>
      <c r="F1161" s="9"/>
      <c r="G1161" s="10"/>
      <c r="H1161" s="10"/>
      <c r="I1161" s="10"/>
      <c r="J1161" s="10"/>
      <c r="K1161" s="10"/>
      <c r="L1161" s="11"/>
      <c r="M1161" s="11"/>
      <c r="N1161" s="11"/>
    </row>
    <row r="1162" ht="15.75" customHeight="1">
      <c r="A1162" s="63" t="s">
        <v>21</v>
      </c>
      <c r="B1162" s="8" t="s">
        <v>1340</v>
      </c>
      <c r="C1162" s="9"/>
      <c r="D1162" s="9"/>
      <c r="E1162" s="9"/>
      <c r="F1162" s="9"/>
      <c r="G1162" s="10"/>
      <c r="H1162" s="10"/>
      <c r="I1162" s="10"/>
      <c r="J1162" s="10"/>
      <c r="K1162" s="10"/>
      <c r="L1162" s="11"/>
      <c r="M1162" s="11"/>
      <c r="N1162" s="11"/>
    </row>
    <row r="1163" ht="15.75" customHeight="1">
      <c r="A1163" s="63" t="s">
        <v>1120</v>
      </c>
      <c r="B1163" s="14">
        <v>71.25</v>
      </c>
      <c r="C1163" s="14"/>
      <c r="D1163" s="15"/>
      <c r="E1163" s="15"/>
      <c r="F1163" s="15"/>
      <c r="G1163" s="16"/>
      <c r="H1163" s="16"/>
      <c r="I1163" s="16"/>
      <c r="J1163" s="16"/>
      <c r="K1163" s="16"/>
      <c r="L1163" s="11"/>
      <c r="M1163" s="11"/>
      <c r="N1163" s="11"/>
    </row>
    <row r="1164" ht="15.75" customHeight="1">
      <c r="A1164" s="63" t="s">
        <v>1121</v>
      </c>
      <c r="B1164" s="8">
        <v>1000.0</v>
      </c>
      <c r="C1164" s="8"/>
      <c r="D1164" s="9"/>
      <c r="E1164" s="9"/>
      <c r="F1164" s="9"/>
      <c r="G1164" s="10"/>
      <c r="H1164" s="10"/>
      <c r="I1164" s="10"/>
      <c r="J1164" s="10"/>
      <c r="K1164" s="10"/>
      <c r="L1164" s="11"/>
      <c r="M1164" s="11"/>
      <c r="N1164" s="11"/>
    </row>
    <row r="1165" ht="15.75" customHeight="1">
      <c r="A1165" s="145" t="s">
        <v>1339</v>
      </c>
      <c r="B1165" s="131">
        <f>B1163/B1164</f>
        <v>0.07125</v>
      </c>
      <c r="C1165" s="9"/>
      <c r="D1165" s="9"/>
      <c r="E1165" s="9"/>
      <c r="F1165" s="9"/>
      <c r="G1165" s="135"/>
      <c r="H1165" s="135"/>
      <c r="I1165" s="135"/>
      <c r="J1165" s="135"/>
      <c r="K1165" s="135"/>
      <c r="L1165" s="68">
        <f>IFERROR(MEDIAN($B1165:$K1165),"-")</f>
        <v>0.07125</v>
      </c>
      <c r="M1165" s="68">
        <f>IFERROR(L1165*(1-50%),"-")</f>
        <v>0.035625</v>
      </c>
      <c r="N1165" s="68">
        <f>IFERROR(L1165*(1+50%),"-")</f>
        <v>0.106875</v>
      </c>
    </row>
    <row r="1166" ht="15.75" customHeight="1">
      <c r="A1166" s="63" t="s">
        <v>24</v>
      </c>
      <c r="B1166" s="69">
        <f t="shared" ref="B1166:K1166" si="131">IFERROR(IF(B1165&gt;$N1165,"Não válido",IF(B1165&lt;$M1165,"Não válido",B1165)),"-")</f>
        <v>0.07125</v>
      </c>
      <c r="C1166" s="69" t="str">
        <f t="shared" si="131"/>
        <v>Não válido</v>
      </c>
      <c r="D1166" s="69" t="str">
        <f t="shared" si="131"/>
        <v>Não válido</v>
      </c>
      <c r="E1166" s="69" t="str">
        <f t="shared" si="131"/>
        <v>Não válido</v>
      </c>
      <c r="F1166" s="69" t="str">
        <f t="shared" si="131"/>
        <v>Não válido</v>
      </c>
      <c r="G1166" s="69" t="str">
        <f t="shared" si="131"/>
        <v>Não válido</v>
      </c>
      <c r="H1166" s="69" t="str">
        <f t="shared" si="131"/>
        <v>Não válido</v>
      </c>
      <c r="I1166" s="69" t="str">
        <f t="shared" si="131"/>
        <v>Não válido</v>
      </c>
      <c r="J1166" s="69" t="str">
        <f t="shared" si="131"/>
        <v>Não válido</v>
      </c>
      <c r="K1166" s="69" t="str">
        <f t="shared" si="131"/>
        <v>Não válido</v>
      </c>
      <c r="L1166" s="1"/>
      <c r="M1166" s="1"/>
      <c r="N1166" s="1"/>
    </row>
    <row r="1167" ht="15.75" customHeight="1">
      <c r="A1167" s="70" t="s">
        <v>25</v>
      </c>
      <c r="B1167" s="68">
        <f>IFERROR(MIN(B1166:K1166),"-")</f>
        <v>0.07125</v>
      </c>
      <c r="C1167" s="71"/>
      <c r="D1167" s="71"/>
      <c r="E1167" s="71"/>
      <c r="F1167" s="1"/>
      <c r="G1167" s="1"/>
      <c r="H1167" s="1"/>
      <c r="I1167" s="1"/>
      <c r="J1167" s="1"/>
      <c r="K1167" s="1"/>
      <c r="L1167" s="1"/>
      <c r="M1167" s="1"/>
      <c r="N1167" s="1"/>
    </row>
    <row r="1168" ht="15.75" customHeight="1">
      <c r="A1168" s="70" t="s">
        <v>26</v>
      </c>
      <c r="B1168" s="68">
        <f>IFERROR(MEDIAN(B1166:K1166),"-")</f>
        <v>0.07125</v>
      </c>
      <c r="C1168" s="71"/>
      <c r="D1168" s="71"/>
      <c r="E1168" s="71"/>
      <c r="F1168" s="1"/>
      <c r="G1168" s="1"/>
      <c r="H1168" s="1"/>
      <c r="I1168" s="1"/>
      <c r="J1168" s="1"/>
      <c r="K1168" s="1"/>
      <c r="L1168" s="1"/>
      <c r="M1168" s="1"/>
      <c r="N1168" s="1"/>
    </row>
    <row r="1169" ht="15.75" customHeight="1">
      <c r="A1169" s="70" t="s">
        <v>27</v>
      </c>
      <c r="B1169" s="68">
        <f>IFERROR(AVERAGE(B1166:K1166),"-")</f>
        <v>0.07125</v>
      </c>
      <c r="C1169" s="71"/>
      <c r="D1169" s="71"/>
      <c r="E1169" s="71"/>
      <c r="F1169" s="1"/>
      <c r="G1169" s="1"/>
      <c r="H1169" s="1"/>
      <c r="I1169" s="1"/>
      <c r="J1169" s="1"/>
      <c r="K1169" s="1"/>
      <c r="L1169" s="1"/>
      <c r="M1169" s="1"/>
      <c r="N1169" s="1"/>
    </row>
    <row r="1170" ht="15.75" customHeight="1">
      <c r="A1170" s="70" t="s">
        <v>28</v>
      </c>
      <c r="B1170" s="68">
        <f>IFERROR(MAX(B1166:K1166),"-")</f>
        <v>0.07125</v>
      </c>
      <c r="C1170" s="71"/>
      <c r="D1170" s="71"/>
      <c r="E1170" s="71"/>
      <c r="F1170" s="1"/>
      <c r="G1170" s="1"/>
      <c r="H1170" s="1"/>
      <c r="I1170" s="1"/>
      <c r="J1170" s="1"/>
      <c r="K1170" s="1"/>
      <c r="L1170" s="1"/>
      <c r="M1170" s="1"/>
      <c r="N1170" s="1"/>
    </row>
    <row r="1171" ht="15.75" customHeight="1">
      <c r="A1171" s="58"/>
      <c r="B1171" s="1"/>
      <c r="C1171" s="1"/>
      <c r="D1171" s="1"/>
      <c r="E1171" s="1"/>
      <c r="F1171" s="1"/>
      <c r="G1171" s="1"/>
      <c r="H1171" s="1"/>
      <c r="I1171" s="1"/>
      <c r="J1171" s="1"/>
      <c r="K1171" s="1"/>
      <c r="L1171" s="1"/>
      <c r="M1171" s="1"/>
      <c r="N1171" s="1"/>
    </row>
    <row r="1172" ht="15.75" customHeight="1">
      <c r="A1172" s="146" t="s">
        <v>1341</v>
      </c>
      <c r="B1172" s="6" t="s">
        <v>2</v>
      </c>
      <c r="C1172" s="6" t="s">
        <v>3</v>
      </c>
      <c r="D1172" s="6" t="s">
        <v>4</v>
      </c>
      <c r="E1172" s="6" t="s">
        <v>5</v>
      </c>
      <c r="F1172" s="6" t="s">
        <v>6</v>
      </c>
      <c r="G1172" s="6" t="s">
        <v>7</v>
      </c>
      <c r="H1172" s="6" t="s">
        <v>8</v>
      </c>
      <c r="I1172" s="6" t="s">
        <v>9</v>
      </c>
      <c r="J1172" s="6" t="s">
        <v>10</v>
      </c>
      <c r="K1172" s="6" t="s">
        <v>11</v>
      </c>
      <c r="L1172" s="7" t="s">
        <v>12</v>
      </c>
      <c r="M1172" s="7" t="s">
        <v>13</v>
      </c>
      <c r="N1172" s="7" t="s">
        <v>14</v>
      </c>
    </row>
    <row r="1173" ht="15.75" customHeight="1">
      <c r="A1173" s="63" t="s">
        <v>15</v>
      </c>
      <c r="B1173" s="9" t="s">
        <v>1117</v>
      </c>
      <c r="C1173" s="9"/>
      <c r="D1173" s="9"/>
      <c r="E1173" s="9"/>
      <c r="F1173" s="9"/>
      <c r="G1173" s="10"/>
      <c r="H1173" s="10"/>
      <c r="I1173" s="10"/>
      <c r="J1173" s="10"/>
      <c r="K1173" s="10"/>
      <c r="L1173" s="11"/>
      <c r="M1173" s="11"/>
      <c r="N1173" s="11"/>
    </row>
    <row r="1174" ht="15.75" customHeight="1">
      <c r="A1174" s="63" t="s">
        <v>21</v>
      </c>
      <c r="B1174" s="8" t="s">
        <v>1342</v>
      </c>
      <c r="C1174" s="9"/>
      <c r="D1174" s="9"/>
      <c r="E1174" s="9"/>
      <c r="F1174" s="9"/>
      <c r="G1174" s="10"/>
      <c r="H1174" s="10"/>
      <c r="I1174" s="10"/>
      <c r="J1174" s="10"/>
      <c r="K1174" s="10"/>
      <c r="L1174" s="11"/>
      <c r="M1174" s="11"/>
      <c r="N1174" s="11"/>
    </row>
    <row r="1175" ht="15.75" customHeight="1">
      <c r="A1175" s="63" t="s">
        <v>1120</v>
      </c>
      <c r="B1175" s="14">
        <v>8.9166667</v>
      </c>
      <c r="C1175" s="14"/>
      <c r="D1175" s="15"/>
      <c r="E1175" s="15"/>
      <c r="F1175" s="15"/>
      <c r="G1175" s="16"/>
      <c r="H1175" s="16"/>
      <c r="I1175" s="16"/>
      <c r="J1175" s="16"/>
      <c r="K1175" s="16"/>
      <c r="L1175" s="11"/>
      <c r="M1175" s="11"/>
      <c r="N1175" s="11"/>
    </row>
    <row r="1176" ht="15.75" customHeight="1">
      <c r="A1176" s="63" t="s">
        <v>1121</v>
      </c>
      <c r="B1176" s="8">
        <v>20000.0</v>
      </c>
      <c r="C1176" s="8"/>
      <c r="D1176" s="9"/>
      <c r="E1176" s="9"/>
      <c r="F1176" s="9"/>
      <c r="G1176" s="10"/>
      <c r="H1176" s="10"/>
      <c r="I1176" s="10"/>
      <c r="J1176" s="10"/>
      <c r="K1176" s="10"/>
      <c r="L1176" s="11"/>
      <c r="M1176" s="11"/>
      <c r="N1176" s="11"/>
    </row>
    <row r="1177" ht="15.75" customHeight="1">
      <c r="A1177" s="146" t="s">
        <v>1341</v>
      </c>
      <c r="B1177" s="131">
        <f>B1175/B1176</f>
        <v>0.000445833335</v>
      </c>
      <c r="C1177" s="9"/>
      <c r="D1177" s="9"/>
      <c r="E1177" s="9"/>
      <c r="F1177" s="9"/>
      <c r="G1177" s="135"/>
      <c r="H1177" s="135"/>
      <c r="I1177" s="135"/>
      <c r="J1177" s="135"/>
      <c r="K1177" s="135"/>
      <c r="L1177" s="68">
        <f>IFERROR(MEDIAN($B1177:$K1177),"-")</f>
        <v>0.000445833335</v>
      </c>
      <c r="M1177" s="68">
        <f>IFERROR(L1177*(1-50%),"-")</f>
        <v>0.0002229166675</v>
      </c>
      <c r="N1177" s="68">
        <f>IFERROR(L1177*(1+50%),"-")</f>
        <v>0.0006687500025</v>
      </c>
    </row>
    <row r="1178" ht="15.75" customHeight="1">
      <c r="A1178" s="63" t="s">
        <v>24</v>
      </c>
      <c r="B1178" s="69">
        <f t="shared" ref="B1178:K1178" si="132">IFERROR(IF(B1177&gt;$N1177,"Não válido",IF(B1177&lt;$M1177,"Não válido",B1177)),"-")</f>
        <v>0.000445833335</v>
      </c>
      <c r="C1178" s="69" t="str">
        <f t="shared" si="132"/>
        <v>Não válido</v>
      </c>
      <c r="D1178" s="69" t="str">
        <f t="shared" si="132"/>
        <v>Não válido</v>
      </c>
      <c r="E1178" s="69" t="str">
        <f t="shared" si="132"/>
        <v>Não válido</v>
      </c>
      <c r="F1178" s="69" t="str">
        <f t="shared" si="132"/>
        <v>Não válido</v>
      </c>
      <c r="G1178" s="69" t="str">
        <f t="shared" si="132"/>
        <v>Não válido</v>
      </c>
      <c r="H1178" s="69" t="str">
        <f t="shared" si="132"/>
        <v>Não válido</v>
      </c>
      <c r="I1178" s="69" t="str">
        <f t="shared" si="132"/>
        <v>Não válido</v>
      </c>
      <c r="J1178" s="69" t="str">
        <f t="shared" si="132"/>
        <v>Não válido</v>
      </c>
      <c r="K1178" s="69" t="str">
        <f t="shared" si="132"/>
        <v>Não válido</v>
      </c>
      <c r="L1178" s="1"/>
      <c r="M1178" s="1"/>
      <c r="N1178" s="1"/>
    </row>
    <row r="1179" ht="15.75" customHeight="1">
      <c r="A1179" s="70" t="s">
        <v>25</v>
      </c>
      <c r="B1179" s="68">
        <f>IFERROR(MIN(B1178:K1178),"-")</f>
        <v>0.000445833335</v>
      </c>
      <c r="C1179" s="71"/>
      <c r="D1179" s="71"/>
      <c r="E1179" s="71"/>
      <c r="F1179" s="1"/>
      <c r="G1179" s="1"/>
      <c r="H1179" s="1"/>
      <c r="I1179" s="1"/>
      <c r="J1179" s="1"/>
      <c r="K1179" s="1"/>
      <c r="L1179" s="1"/>
      <c r="M1179" s="1"/>
      <c r="N1179" s="1"/>
    </row>
    <row r="1180" ht="15.75" customHeight="1">
      <c r="A1180" s="70" t="s">
        <v>26</v>
      </c>
      <c r="B1180" s="68">
        <f>IFERROR(MEDIAN(B1178:K1178),"-")</f>
        <v>0.000445833335</v>
      </c>
      <c r="C1180" s="71"/>
      <c r="D1180" s="71"/>
      <c r="E1180" s="71"/>
      <c r="F1180" s="1"/>
      <c r="G1180" s="1"/>
      <c r="H1180" s="1"/>
      <c r="I1180" s="1"/>
      <c r="J1180" s="1"/>
      <c r="K1180" s="1"/>
      <c r="L1180" s="1"/>
      <c r="M1180" s="1"/>
      <c r="N1180" s="1"/>
    </row>
    <row r="1181" ht="15.75" customHeight="1">
      <c r="A1181" s="70" t="s">
        <v>27</v>
      </c>
      <c r="B1181" s="68">
        <f>IFERROR(AVERAGE(B1178:K1178),"-")</f>
        <v>0.000445833335</v>
      </c>
      <c r="C1181" s="71"/>
      <c r="D1181" s="71"/>
      <c r="E1181" s="71"/>
      <c r="F1181" s="1"/>
      <c r="G1181" s="1"/>
      <c r="H1181" s="1"/>
      <c r="I1181" s="1"/>
      <c r="J1181" s="1"/>
      <c r="K1181" s="1"/>
      <c r="L1181" s="1"/>
      <c r="M1181" s="1"/>
      <c r="N1181" s="1"/>
    </row>
    <row r="1182" ht="15.75" customHeight="1">
      <c r="A1182" s="70" t="s">
        <v>28</v>
      </c>
      <c r="B1182" s="68">
        <f>IFERROR(MAX(B1178:K1178),"-")</f>
        <v>0.000445833335</v>
      </c>
      <c r="C1182" s="71"/>
      <c r="D1182" s="71"/>
      <c r="E1182" s="71"/>
      <c r="F1182" s="1"/>
      <c r="G1182" s="1"/>
      <c r="H1182" s="1"/>
      <c r="I1182" s="1"/>
      <c r="J1182" s="1"/>
      <c r="K1182" s="1"/>
      <c r="L1182" s="1"/>
      <c r="M1182" s="1"/>
      <c r="N1182" s="1"/>
    </row>
    <row r="1184" ht="15.75" customHeight="1">
      <c r="A1184" s="146" t="s">
        <v>911</v>
      </c>
      <c r="B1184" s="6" t="s">
        <v>2</v>
      </c>
      <c r="C1184" s="6" t="s">
        <v>3</v>
      </c>
      <c r="D1184" s="6" t="s">
        <v>4</v>
      </c>
      <c r="E1184" s="6" t="s">
        <v>5</v>
      </c>
      <c r="F1184" s="6" t="s">
        <v>6</v>
      </c>
      <c r="G1184" s="6" t="s">
        <v>7</v>
      </c>
      <c r="H1184" s="6" t="s">
        <v>8</v>
      </c>
      <c r="I1184" s="6" t="s">
        <v>9</v>
      </c>
      <c r="J1184" s="6" t="s">
        <v>10</v>
      </c>
      <c r="K1184" s="6" t="s">
        <v>11</v>
      </c>
      <c r="L1184" s="7" t="s">
        <v>12</v>
      </c>
      <c r="M1184" s="7" t="s">
        <v>13</v>
      </c>
      <c r="N1184" s="7" t="s">
        <v>14</v>
      </c>
    </row>
    <row r="1185" ht="15.75" customHeight="1">
      <c r="A1185" s="63" t="s">
        <v>15</v>
      </c>
      <c r="B1185" s="9" t="s">
        <v>1117</v>
      </c>
      <c r="C1185" s="9"/>
      <c r="D1185" s="9"/>
      <c r="E1185" s="9"/>
      <c r="F1185" s="9"/>
      <c r="G1185" s="10"/>
      <c r="H1185" s="10"/>
      <c r="I1185" s="10"/>
      <c r="J1185" s="10"/>
      <c r="K1185" s="10"/>
      <c r="L1185" s="11"/>
      <c r="M1185" s="11"/>
      <c r="N1185" s="11"/>
    </row>
    <row r="1186" ht="15.75" customHeight="1">
      <c r="A1186" s="63" t="s">
        <v>21</v>
      </c>
      <c r="B1186" s="8" t="s">
        <v>1343</v>
      </c>
      <c r="C1186" s="9"/>
      <c r="D1186" s="9"/>
      <c r="E1186" s="9"/>
      <c r="F1186" s="9"/>
      <c r="G1186" s="10"/>
      <c r="H1186" s="10"/>
      <c r="I1186" s="10"/>
      <c r="J1186" s="10"/>
      <c r="K1186" s="10"/>
      <c r="L1186" s="11"/>
      <c r="M1186" s="11"/>
      <c r="N1186" s="11"/>
    </row>
    <row r="1187" ht="15.75" customHeight="1">
      <c r="A1187" s="63" t="s">
        <v>1120</v>
      </c>
      <c r="B1187" s="14">
        <v>12.282222</v>
      </c>
      <c r="C1187" s="14"/>
      <c r="D1187" s="15"/>
      <c r="E1187" s="15"/>
      <c r="F1187" s="15"/>
      <c r="G1187" s="16"/>
      <c r="H1187" s="16"/>
      <c r="I1187" s="16"/>
      <c r="J1187" s="16"/>
      <c r="K1187" s="16"/>
      <c r="L1187" s="11"/>
      <c r="M1187" s="11"/>
      <c r="N1187" s="11"/>
    </row>
    <row r="1188" ht="15.75" customHeight="1">
      <c r="A1188" s="63" t="s">
        <v>1121</v>
      </c>
      <c r="B1188" s="8">
        <v>1000.0</v>
      </c>
      <c r="C1188" s="8"/>
      <c r="D1188" s="9"/>
      <c r="E1188" s="9"/>
      <c r="F1188" s="9"/>
      <c r="G1188" s="10"/>
      <c r="H1188" s="10"/>
      <c r="I1188" s="10"/>
      <c r="J1188" s="10"/>
      <c r="K1188" s="10"/>
      <c r="L1188" s="11"/>
      <c r="M1188" s="11"/>
      <c r="N1188" s="11"/>
    </row>
    <row r="1189" ht="15.75" customHeight="1">
      <c r="A1189" s="146" t="s">
        <v>911</v>
      </c>
      <c r="B1189" s="131">
        <f>B1187/B1188</f>
        <v>0.012282222</v>
      </c>
      <c r="C1189" s="9"/>
      <c r="D1189" s="9"/>
      <c r="E1189" s="9"/>
      <c r="F1189" s="9"/>
      <c r="G1189" s="135"/>
      <c r="H1189" s="135"/>
      <c r="I1189" s="135"/>
      <c r="J1189" s="135"/>
      <c r="K1189" s="135"/>
      <c r="L1189" s="68">
        <f>IFERROR(MEDIAN($B1189:$K1189),"-")</f>
        <v>0.012282222</v>
      </c>
      <c r="M1189" s="68">
        <f>IFERROR(L1189*(1-50%),"-")</f>
        <v>0.006141111</v>
      </c>
      <c r="N1189" s="68">
        <f>IFERROR(L1189*(1+50%),"-")</f>
        <v>0.018423333</v>
      </c>
    </row>
    <row r="1190" ht="15.75" customHeight="1">
      <c r="A1190" s="63" t="s">
        <v>24</v>
      </c>
      <c r="B1190" s="69">
        <f t="shared" ref="B1190:K1190" si="133">IFERROR(IF(B1189&gt;$N1189,"Não válido",IF(B1189&lt;$M1189,"Não válido",B1189)),"-")</f>
        <v>0.012282222</v>
      </c>
      <c r="C1190" s="69" t="str">
        <f t="shared" si="133"/>
        <v>Não válido</v>
      </c>
      <c r="D1190" s="69" t="str">
        <f t="shared" si="133"/>
        <v>Não válido</v>
      </c>
      <c r="E1190" s="69" t="str">
        <f t="shared" si="133"/>
        <v>Não válido</v>
      </c>
      <c r="F1190" s="69" t="str">
        <f t="shared" si="133"/>
        <v>Não válido</v>
      </c>
      <c r="G1190" s="69" t="str">
        <f t="shared" si="133"/>
        <v>Não válido</v>
      </c>
      <c r="H1190" s="69" t="str">
        <f t="shared" si="133"/>
        <v>Não válido</v>
      </c>
      <c r="I1190" s="69" t="str">
        <f t="shared" si="133"/>
        <v>Não válido</v>
      </c>
      <c r="J1190" s="69" t="str">
        <f t="shared" si="133"/>
        <v>Não válido</v>
      </c>
      <c r="K1190" s="69" t="str">
        <f t="shared" si="133"/>
        <v>Não válido</v>
      </c>
      <c r="L1190" s="1"/>
      <c r="M1190" s="1"/>
      <c r="N1190" s="1"/>
    </row>
    <row r="1191" ht="15.75" customHeight="1">
      <c r="A1191" s="70" t="s">
        <v>25</v>
      </c>
      <c r="B1191" s="68">
        <f>IFERROR(MIN(B1190:K1190),"-")</f>
        <v>0.012282222</v>
      </c>
      <c r="C1191" s="71"/>
      <c r="D1191" s="71"/>
      <c r="E1191" s="71"/>
      <c r="F1191" s="1"/>
      <c r="G1191" s="1"/>
      <c r="H1191" s="1"/>
      <c r="I1191" s="1"/>
      <c r="J1191" s="1"/>
      <c r="K1191" s="1"/>
      <c r="L1191" s="1"/>
      <c r="M1191" s="1"/>
      <c r="N1191" s="1"/>
    </row>
    <row r="1192" ht="15.75" customHeight="1">
      <c r="A1192" s="70" t="s">
        <v>26</v>
      </c>
      <c r="B1192" s="68">
        <f>IFERROR(MEDIAN(B1190:K1190),"-")</f>
        <v>0.012282222</v>
      </c>
      <c r="C1192" s="71"/>
      <c r="D1192" s="71"/>
      <c r="E1192" s="71"/>
      <c r="F1192" s="1"/>
      <c r="G1192" s="1"/>
      <c r="H1192" s="1"/>
      <c r="I1192" s="1"/>
      <c r="J1192" s="1"/>
      <c r="K1192" s="1"/>
      <c r="L1192" s="1"/>
      <c r="M1192" s="1"/>
      <c r="N1192" s="1"/>
    </row>
    <row r="1193" ht="15.75" customHeight="1">
      <c r="A1193" s="70" t="s">
        <v>27</v>
      </c>
      <c r="B1193" s="68">
        <f>IFERROR(AVERAGE(B1190:K1190),"-")</f>
        <v>0.012282222</v>
      </c>
      <c r="C1193" s="71"/>
      <c r="D1193" s="71"/>
      <c r="E1193" s="71"/>
      <c r="F1193" s="1"/>
      <c r="G1193" s="1"/>
      <c r="H1193" s="1"/>
      <c r="I1193" s="1"/>
      <c r="J1193" s="1"/>
      <c r="K1193" s="1"/>
      <c r="L1193" s="1"/>
      <c r="M1193" s="1"/>
      <c r="N1193" s="1"/>
    </row>
    <row r="1194" ht="15.75" customHeight="1">
      <c r="A1194" s="70" t="s">
        <v>28</v>
      </c>
      <c r="B1194" s="68">
        <f>IFERROR(MAX(B1190:K1190),"-")</f>
        <v>0.012282222</v>
      </c>
      <c r="C1194" s="71"/>
      <c r="D1194" s="71"/>
      <c r="E1194" s="71"/>
      <c r="F1194" s="1"/>
      <c r="G1194" s="1"/>
      <c r="H1194" s="1"/>
      <c r="I1194" s="1"/>
      <c r="J1194" s="1"/>
      <c r="K1194" s="1"/>
      <c r="L1194" s="1"/>
      <c r="M1194" s="1"/>
      <c r="N1194" s="1"/>
    </row>
  </sheetData>
  <mergeCells count="292">
    <mergeCell ref="A1:K1"/>
    <mergeCell ref="L5:L9"/>
    <mergeCell ref="M5:M9"/>
    <mergeCell ref="N5:N9"/>
    <mergeCell ref="L18:L20"/>
    <mergeCell ref="M18:M20"/>
    <mergeCell ref="N18:N20"/>
    <mergeCell ref="M57:M61"/>
    <mergeCell ref="N57:N61"/>
    <mergeCell ref="L33:L37"/>
    <mergeCell ref="M33:M37"/>
    <mergeCell ref="N33:N37"/>
    <mergeCell ref="L45:L49"/>
    <mergeCell ref="M45:M49"/>
    <mergeCell ref="N45:N49"/>
    <mergeCell ref="L57:L61"/>
    <mergeCell ref="M93:M97"/>
    <mergeCell ref="N93:N97"/>
    <mergeCell ref="L69:L73"/>
    <mergeCell ref="M69:M73"/>
    <mergeCell ref="N69:N73"/>
    <mergeCell ref="L81:L85"/>
    <mergeCell ref="M81:M85"/>
    <mergeCell ref="N81:N85"/>
    <mergeCell ref="L93:L97"/>
    <mergeCell ref="M129:M133"/>
    <mergeCell ref="N129:N133"/>
    <mergeCell ref="L105:L109"/>
    <mergeCell ref="M105:M109"/>
    <mergeCell ref="N105:N109"/>
    <mergeCell ref="L117:L121"/>
    <mergeCell ref="M117:M121"/>
    <mergeCell ref="N117:N121"/>
    <mergeCell ref="L129:L133"/>
    <mergeCell ref="M275:M279"/>
    <mergeCell ref="N275:N279"/>
    <mergeCell ref="L251:L255"/>
    <mergeCell ref="M251:M255"/>
    <mergeCell ref="N251:N255"/>
    <mergeCell ref="L263:L267"/>
    <mergeCell ref="M263:M267"/>
    <mergeCell ref="N263:N267"/>
    <mergeCell ref="L275:L279"/>
    <mergeCell ref="M311:M315"/>
    <mergeCell ref="N311:N315"/>
    <mergeCell ref="L287:L291"/>
    <mergeCell ref="M287:M291"/>
    <mergeCell ref="N287:N291"/>
    <mergeCell ref="L299:L303"/>
    <mergeCell ref="M299:M303"/>
    <mergeCell ref="N299:N303"/>
    <mergeCell ref="L311:L315"/>
    <mergeCell ref="M347:M351"/>
    <mergeCell ref="N347:N351"/>
    <mergeCell ref="L323:L327"/>
    <mergeCell ref="M323:M327"/>
    <mergeCell ref="N323:N327"/>
    <mergeCell ref="L335:L339"/>
    <mergeCell ref="M335:M339"/>
    <mergeCell ref="N335:N339"/>
    <mergeCell ref="L347:L351"/>
    <mergeCell ref="M385:M389"/>
    <mergeCell ref="N385:N389"/>
    <mergeCell ref="L359:L363"/>
    <mergeCell ref="M359:M363"/>
    <mergeCell ref="N359:N363"/>
    <mergeCell ref="L373:L377"/>
    <mergeCell ref="M373:M377"/>
    <mergeCell ref="N373:N377"/>
    <mergeCell ref="L385:L389"/>
    <mergeCell ref="M423:M427"/>
    <mergeCell ref="N423:N427"/>
    <mergeCell ref="L397:L401"/>
    <mergeCell ref="M397:M401"/>
    <mergeCell ref="N397:N401"/>
    <mergeCell ref="L409:L413"/>
    <mergeCell ref="M409:M413"/>
    <mergeCell ref="N409:N413"/>
    <mergeCell ref="L423:L427"/>
    <mergeCell ref="M459:M463"/>
    <mergeCell ref="N459:N463"/>
    <mergeCell ref="L435:L439"/>
    <mergeCell ref="M435:M439"/>
    <mergeCell ref="N435:N439"/>
    <mergeCell ref="L447:L451"/>
    <mergeCell ref="M447:M451"/>
    <mergeCell ref="N447:N451"/>
    <mergeCell ref="L459:L463"/>
    <mergeCell ref="M533:M537"/>
    <mergeCell ref="N533:N537"/>
    <mergeCell ref="L509:L513"/>
    <mergeCell ref="M509:M513"/>
    <mergeCell ref="N509:N513"/>
    <mergeCell ref="L521:L525"/>
    <mergeCell ref="M521:M525"/>
    <mergeCell ref="N521:N525"/>
    <mergeCell ref="L533:L537"/>
    <mergeCell ref="M569:M573"/>
    <mergeCell ref="N569:N573"/>
    <mergeCell ref="L545:L549"/>
    <mergeCell ref="M545:M549"/>
    <mergeCell ref="N545:N549"/>
    <mergeCell ref="L557:L561"/>
    <mergeCell ref="M557:M561"/>
    <mergeCell ref="N557:N561"/>
    <mergeCell ref="L569:L573"/>
    <mergeCell ref="M605:M609"/>
    <mergeCell ref="N605:N609"/>
    <mergeCell ref="L581:L585"/>
    <mergeCell ref="M581:M585"/>
    <mergeCell ref="N581:N585"/>
    <mergeCell ref="L593:L597"/>
    <mergeCell ref="M593:M597"/>
    <mergeCell ref="N593:N597"/>
    <mergeCell ref="L605:L609"/>
    <mergeCell ref="M643:M647"/>
    <mergeCell ref="N643:N647"/>
    <mergeCell ref="L619:L623"/>
    <mergeCell ref="M619:M623"/>
    <mergeCell ref="N619:N623"/>
    <mergeCell ref="L631:L635"/>
    <mergeCell ref="M631:M635"/>
    <mergeCell ref="N631:N635"/>
    <mergeCell ref="L643:L647"/>
    <mergeCell ref="M679:M683"/>
    <mergeCell ref="N679:N683"/>
    <mergeCell ref="L655:L659"/>
    <mergeCell ref="M655:M659"/>
    <mergeCell ref="N655:N659"/>
    <mergeCell ref="L667:L671"/>
    <mergeCell ref="M667:M671"/>
    <mergeCell ref="N667:N671"/>
    <mergeCell ref="L679:L683"/>
    <mergeCell ref="M715:M719"/>
    <mergeCell ref="N715:N719"/>
    <mergeCell ref="L691:L695"/>
    <mergeCell ref="M691:M695"/>
    <mergeCell ref="N691:N695"/>
    <mergeCell ref="L703:L707"/>
    <mergeCell ref="M703:M707"/>
    <mergeCell ref="N703:N707"/>
    <mergeCell ref="L715:L719"/>
    <mergeCell ref="M751:M755"/>
    <mergeCell ref="N751:N755"/>
    <mergeCell ref="L727:L731"/>
    <mergeCell ref="M727:M731"/>
    <mergeCell ref="N727:N731"/>
    <mergeCell ref="L739:L743"/>
    <mergeCell ref="M739:M743"/>
    <mergeCell ref="N739:N743"/>
    <mergeCell ref="L751:L755"/>
    <mergeCell ref="M974:M978"/>
    <mergeCell ref="N974:N978"/>
    <mergeCell ref="L947:L951"/>
    <mergeCell ref="M947:M951"/>
    <mergeCell ref="N947:N951"/>
    <mergeCell ref="L959:L963"/>
    <mergeCell ref="M959:M963"/>
    <mergeCell ref="N959:N963"/>
    <mergeCell ref="L974:L978"/>
    <mergeCell ref="M1048:M1052"/>
    <mergeCell ref="N1048:N1052"/>
    <mergeCell ref="L1024:L1028"/>
    <mergeCell ref="M1024:M1028"/>
    <mergeCell ref="N1024:N1028"/>
    <mergeCell ref="L1036:L1040"/>
    <mergeCell ref="M1036:M1040"/>
    <mergeCell ref="N1036:N1040"/>
    <mergeCell ref="L1048:L1052"/>
    <mergeCell ref="M1086:M1090"/>
    <mergeCell ref="N1086:N1090"/>
    <mergeCell ref="L1062:L1066"/>
    <mergeCell ref="M1062:M1066"/>
    <mergeCell ref="N1062:N1066"/>
    <mergeCell ref="L1074:L1078"/>
    <mergeCell ref="M1074:M1078"/>
    <mergeCell ref="N1074:N1078"/>
    <mergeCell ref="L1086:L1090"/>
    <mergeCell ref="M1124:M1128"/>
    <mergeCell ref="N1124:N1128"/>
    <mergeCell ref="L1098:L1102"/>
    <mergeCell ref="M1098:M1102"/>
    <mergeCell ref="N1098:N1102"/>
    <mergeCell ref="L1112:L1116"/>
    <mergeCell ref="M1112:M1116"/>
    <mergeCell ref="N1112:N1116"/>
    <mergeCell ref="L1124:L1128"/>
    <mergeCell ref="M1160:M1164"/>
    <mergeCell ref="N1160:N1164"/>
    <mergeCell ref="L1136:L1140"/>
    <mergeCell ref="M1136:M1140"/>
    <mergeCell ref="N1136:N1140"/>
    <mergeCell ref="L1148:L1152"/>
    <mergeCell ref="M1148:M1152"/>
    <mergeCell ref="N1148:N1152"/>
    <mergeCell ref="L1160:L1164"/>
    <mergeCell ref="M165:M169"/>
    <mergeCell ref="N165:N169"/>
    <mergeCell ref="L141:L145"/>
    <mergeCell ref="M141:M145"/>
    <mergeCell ref="N141:N145"/>
    <mergeCell ref="L153:L157"/>
    <mergeCell ref="M153:M157"/>
    <mergeCell ref="N153:N157"/>
    <mergeCell ref="L165:L169"/>
    <mergeCell ref="M203:M207"/>
    <mergeCell ref="N203:N207"/>
    <mergeCell ref="L177:L181"/>
    <mergeCell ref="M177:M181"/>
    <mergeCell ref="N177:N181"/>
    <mergeCell ref="L189:L193"/>
    <mergeCell ref="M189:M193"/>
    <mergeCell ref="N189:N193"/>
    <mergeCell ref="L203:L207"/>
    <mergeCell ref="M239:M243"/>
    <mergeCell ref="N239:N243"/>
    <mergeCell ref="L215:L219"/>
    <mergeCell ref="M215:M219"/>
    <mergeCell ref="N215:N219"/>
    <mergeCell ref="L227:L231"/>
    <mergeCell ref="M227:M231"/>
    <mergeCell ref="N227:N231"/>
    <mergeCell ref="L239:L243"/>
    <mergeCell ref="L1172:L1176"/>
    <mergeCell ref="M1172:M1176"/>
    <mergeCell ref="N1172:N1176"/>
    <mergeCell ref="L1184:L1188"/>
    <mergeCell ref="M1184:M1188"/>
    <mergeCell ref="N1184:N1188"/>
    <mergeCell ref="M497:M501"/>
    <mergeCell ref="N497:N501"/>
    <mergeCell ref="L471:L475"/>
    <mergeCell ref="M471:M475"/>
    <mergeCell ref="N471:N475"/>
    <mergeCell ref="L485:L489"/>
    <mergeCell ref="M485:M489"/>
    <mergeCell ref="N485:N489"/>
    <mergeCell ref="L497:L501"/>
    <mergeCell ref="M787:M791"/>
    <mergeCell ref="N787:N791"/>
    <mergeCell ref="L763:L767"/>
    <mergeCell ref="M763:M767"/>
    <mergeCell ref="N763:N767"/>
    <mergeCell ref="L775:L779"/>
    <mergeCell ref="M775:M779"/>
    <mergeCell ref="N775:N779"/>
    <mergeCell ref="L787:L791"/>
    <mergeCell ref="M825:M829"/>
    <mergeCell ref="N825:N829"/>
    <mergeCell ref="L799:L803"/>
    <mergeCell ref="M799:M803"/>
    <mergeCell ref="N799:N803"/>
    <mergeCell ref="L813:L817"/>
    <mergeCell ref="M813:M817"/>
    <mergeCell ref="N813:N817"/>
    <mergeCell ref="L825:L829"/>
    <mergeCell ref="M861:M865"/>
    <mergeCell ref="N861:N865"/>
    <mergeCell ref="L837:L841"/>
    <mergeCell ref="M837:M841"/>
    <mergeCell ref="N837:N841"/>
    <mergeCell ref="L849:L853"/>
    <mergeCell ref="M849:M853"/>
    <mergeCell ref="N849:N853"/>
    <mergeCell ref="L861:L865"/>
    <mergeCell ref="M899:M903"/>
    <mergeCell ref="N899:N903"/>
    <mergeCell ref="L875:L879"/>
    <mergeCell ref="M875:M879"/>
    <mergeCell ref="N875:N879"/>
    <mergeCell ref="L887:L891"/>
    <mergeCell ref="M887:M891"/>
    <mergeCell ref="N887:N891"/>
    <mergeCell ref="L899:L903"/>
    <mergeCell ref="M935:M939"/>
    <mergeCell ref="N935:N939"/>
    <mergeCell ref="L911:L915"/>
    <mergeCell ref="M911:M915"/>
    <mergeCell ref="N911:N915"/>
    <mergeCell ref="L923:L927"/>
    <mergeCell ref="M923:M927"/>
    <mergeCell ref="N923:N927"/>
    <mergeCell ref="L935:L939"/>
    <mergeCell ref="M1010:M1014"/>
    <mergeCell ref="N1010:N1014"/>
    <mergeCell ref="L986:L990"/>
    <mergeCell ref="M986:M990"/>
    <mergeCell ref="N986:N990"/>
    <mergeCell ref="L998:L1002"/>
    <mergeCell ref="M998:M1002"/>
    <mergeCell ref="N998:N1002"/>
    <mergeCell ref="L1010:L1014"/>
  </mergeCells>
  <conditionalFormatting sqref="B233:K233">
    <cfRule type="cellIs" dxfId="0" priority="1" operator="equal">
      <formula>"Não válido"</formula>
    </cfRule>
  </conditionalFormatting>
  <conditionalFormatting sqref="B245:K245">
    <cfRule type="cellIs" dxfId="0" priority="2" operator="equal">
      <formula>"Não válido"</formula>
    </cfRule>
  </conditionalFormatting>
  <conditionalFormatting sqref="B257:K257">
    <cfRule type="cellIs" dxfId="0" priority="3" operator="equal">
      <formula>"Não válido"</formula>
    </cfRule>
  </conditionalFormatting>
  <conditionalFormatting sqref="B269:K269">
    <cfRule type="cellIs" dxfId="0" priority="4" operator="equal">
      <formula>"Não válido"</formula>
    </cfRule>
  </conditionalFormatting>
  <conditionalFormatting sqref="B281:K281">
    <cfRule type="cellIs" dxfId="0" priority="5" operator="equal">
      <formula>"Não válido"</formula>
    </cfRule>
  </conditionalFormatting>
  <conditionalFormatting sqref="B293:K293">
    <cfRule type="cellIs" dxfId="0" priority="6" operator="equal">
      <formula>"Não válido"</formula>
    </cfRule>
  </conditionalFormatting>
  <conditionalFormatting sqref="B123:K123">
    <cfRule type="cellIs" dxfId="0" priority="7" operator="equal">
      <formula>"Não válido"</formula>
    </cfRule>
  </conditionalFormatting>
  <conditionalFormatting sqref="B329:K329">
    <cfRule type="cellIs" dxfId="0" priority="8" operator="equal">
      <formula>"Não válido"</formula>
    </cfRule>
  </conditionalFormatting>
  <conditionalFormatting sqref="B39:K39">
    <cfRule type="cellIs" dxfId="0" priority="9" operator="equal">
      <formula>"Não válido"</formula>
    </cfRule>
  </conditionalFormatting>
  <conditionalFormatting sqref="B75:K75">
    <cfRule type="cellIs" dxfId="0" priority="10" operator="equal">
      <formula>"Não válido"</formula>
    </cfRule>
  </conditionalFormatting>
  <conditionalFormatting sqref="B87:K87">
    <cfRule type="cellIs" dxfId="0" priority="11" operator="equal">
      <formula>"Não válido"</formula>
    </cfRule>
  </conditionalFormatting>
  <conditionalFormatting sqref="B24:K24">
    <cfRule type="cellIs" dxfId="0" priority="12" operator="equal">
      <formula>"Não válido"</formula>
    </cfRule>
  </conditionalFormatting>
  <conditionalFormatting sqref="B11:K11">
    <cfRule type="cellIs" dxfId="0" priority="13" operator="equal">
      <formula>"Não válido"</formula>
    </cfRule>
  </conditionalFormatting>
  <conditionalFormatting sqref="B63:K63">
    <cfRule type="cellIs" dxfId="0" priority="14" operator="equal">
      <formula>"Não válido"</formula>
    </cfRule>
  </conditionalFormatting>
  <conditionalFormatting sqref="B305:K305">
    <cfRule type="cellIs" dxfId="0" priority="15" operator="equal">
      <formula>"Não válido"</formula>
    </cfRule>
  </conditionalFormatting>
  <conditionalFormatting sqref="B111:K111">
    <cfRule type="cellIs" dxfId="0" priority="16" operator="equal">
      <formula>"Não válido"</formula>
    </cfRule>
  </conditionalFormatting>
  <conditionalFormatting sqref="B317:K317">
    <cfRule type="cellIs" dxfId="0" priority="17" operator="equal">
      <formula>"Não válido"</formula>
    </cfRule>
  </conditionalFormatting>
  <conditionalFormatting sqref="B341:K341">
    <cfRule type="cellIs" dxfId="0" priority="18" operator="equal">
      <formula>"Não válido"</formula>
    </cfRule>
  </conditionalFormatting>
  <conditionalFormatting sqref="B353:K353 B365:K365">
    <cfRule type="cellIs" dxfId="0" priority="19" operator="equal">
      <formula>"Não válido"</formula>
    </cfRule>
  </conditionalFormatting>
  <conditionalFormatting sqref="B379:K379">
    <cfRule type="cellIs" dxfId="0" priority="20" operator="equal">
      <formula>"Não válido"</formula>
    </cfRule>
  </conditionalFormatting>
  <conditionalFormatting sqref="B391:K391">
    <cfRule type="cellIs" dxfId="0" priority="21" operator="equal">
      <formula>"Não válido"</formula>
    </cfRule>
  </conditionalFormatting>
  <conditionalFormatting sqref="B403:K403">
    <cfRule type="cellIs" dxfId="0" priority="22" operator="equal">
      <formula>"Não válido"</formula>
    </cfRule>
  </conditionalFormatting>
  <conditionalFormatting sqref="B415:K415">
    <cfRule type="cellIs" dxfId="0" priority="23" operator="equal">
      <formula>"Não válido"</formula>
    </cfRule>
  </conditionalFormatting>
  <conditionalFormatting sqref="B429:K429">
    <cfRule type="cellIs" dxfId="0" priority="24" operator="equal">
      <formula>"Não válido"</formula>
    </cfRule>
  </conditionalFormatting>
  <conditionalFormatting sqref="B441:K441">
    <cfRule type="cellIs" dxfId="0" priority="25" operator="equal">
      <formula>"Não válido"</formula>
    </cfRule>
  </conditionalFormatting>
  <conditionalFormatting sqref="B453:K453">
    <cfRule type="cellIs" dxfId="0" priority="26" operator="equal">
      <formula>"Não válido"</formula>
    </cfRule>
  </conditionalFormatting>
  <conditionalFormatting sqref="B491:K491">
    <cfRule type="cellIs" dxfId="0" priority="27" operator="equal">
      <formula>"Não válido"</formula>
    </cfRule>
  </conditionalFormatting>
  <conditionalFormatting sqref="B503:K503">
    <cfRule type="cellIs" dxfId="0" priority="28" operator="equal">
      <formula>"Não válido"</formula>
    </cfRule>
  </conditionalFormatting>
  <conditionalFormatting sqref="B515:K515">
    <cfRule type="cellIs" dxfId="0" priority="29" operator="equal">
      <formula>"Não válido"</formula>
    </cfRule>
  </conditionalFormatting>
  <conditionalFormatting sqref="B527:K527 B539:K539 B551:K551 B563:K563 B575:K575 B587:K587 B599:K599 B611:K611">
    <cfRule type="cellIs" dxfId="0" priority="30" operator="equal">
      <formula>"Não válido"</formula>
    </cfRule>
  </conditionalFormatting>
  <conditionalFormatting sqref="B637:K637">
    <cfRule type="cellIs" dxfId="0" priority="31" operator="equal">
      <formula>"Não válido"</formula>
    </cfRule>
  </conditionalFormatting>
  <conditionalFormatting sqref="B209:K209">
    <cfRule type="cellIs" dxfId="0" priority="32" operator="equal">
      <formula>"Não válido"</formula>
    </cfRule>
  </conditionalFormatting>
  <conditionalFormatting sqref="B221:K221">
    <cfRule type="cellIs" dxfId="0" priority="33" operator="equal">
      <formula>"Não válido"</formula>
    </cfRule>
  </conditionalFormatting>
  <conditionalFormatting sqref="B649:K649">
    <cfRule type="cellIs" dxfId="0" priority="34" operator="equal">
      <formula>"Não válido"</formula>
    </cfRule>
  </conditionalFormatting>
  <conditionalFormatting sqref="B661:K661">
    <cfRule type="cellIs" dxfId="0" priority="35" operator="equal">
      <formula>"Não válido"</formula>
    </cfRule>
  </conditionalFormatting>
  <conditionalFormatting sqref="B673:K673">
    <cfRule type="cellIs" dxfId="0" priority="36" operator="equal">
      <formula>"Não válido"</formula>
    </cfRule>
  </conditionalFormatting>
  <conditionalFormatting sqref="B685:K685">
    <cfRule type="cellIs" dxfId="0" priority="37" operator="equal">
      <formula>"Não válido"</formula>
    </cfRule>
  </conditionalFormatting>
  <conditionalFormatting sqref="B697:K697">
    <cfRule type="cellIs" dxfId="0" priority="38" operator="equal">
      <formula>"Não válido"</formula>
    </cfRule>
  </conditionalFormatting>
  <conditionalFormatting sqref="B709:K709">
    <cfRule type="cellIs" dxfId="0" priority="39" operator="equal">
      <formula>"Não válido"</formula>
    </cfRule>
  </conditionalFormatting>
  <conditionalFormatting sqref="B721:K721">
    <cfRule type="cellIs" dxfId="0" priority="40" operator="equal">
      <formula>"Não válido"</formula>
    </cfRule>
  </conditionalFormatting>
  <conditionalFormatting sqref="B733:K733">
    <cfRule type="cellIs" dxfId="0" priority="41" operator="equal">
      <formula>"Não válido"</formula>
    </cfRule>
  </conditionalFormatting>
  <conditionalFormatting sqref="B745:K745">
    <cfRule type="cellIs" dxfId="0" priority="42" operator="equal">
      <formula>"Não válido"</formula>
    </cfRule>
  </conditionalFormatting>
  <conditionalFormatting sqref="B757:K757">
    <cfRule type="cellIs" dxfId="0" priority="43" operator="equal">
      <formula>"Não válido"</formula>
    </cfRule>
  </conditionalFormatting>
  <conditionalFormatting sqref="B769:K769">
    <cfRule type="cellIs" dxfId="0" priority="44" operator="equal">
      <formula>"Não válido"</formula>
    </cfRule>
  </conditionalFormatting>
  <conditionalFormatting sqref="B781:K781">
    <cfRule type="cellIs" dxfId="0" priority="45" operator="equal">
      <formula>"Não válido"</formula>
    </cfRule>
  </conditionalFormatting>
  <conditionalFormatting sqref="B793:K793 B805:K805">
    <cfRule type="cellIs" dxfId="0" priority="46" operator="equal">
      <formula>"Não válido"</formula>
    </cfRule>
  </conditionalFormatting>
  <conditionalFormatting sqref="B625:K625">
    <cfRule type="cellIs" dxfId="0" priority="47" operator="equal">
      <formula>"Não válido"</formula>
    </cfRule>
  </conditionalFormatting>
  <conditionalFormatting sqref="B135:K135">
    <cfRule type="cellIs" dxfId="0" priority="48" operator="equal">
      <formula>"Não válido"</formula>
    </cfRule>
  </conditionalFormatting>
  <conditionalFormatting sqref="B147:K147">
    <cfRule type="cellIs" dxfId="0" priority="49" operator="equal">
      <formula>"Não válido"</formula>
    </cfRule>
  </conditionalFormatting>
  <conditionalFormatting sqref="B159:K159">
    <cfRule type="cellIs" dxfId="0" priority="50" operator="equal">
      <formula>"Não válido"</formula>
    </cfRule>
  </conditionalFormatting>
  <conditionalFormatting sqref="B1142:K1142 B1154:K1154 B1166:K1166 B1178:K1178 B1190:K1190">
    <cfRule type="cellIs" dxfId="0" priority="51" operator="equal">
      <formula>"Não válido"</formula>
    </cfRule>
  </conditionalFormatting>
  <conditionalFormatting sqref="B171:K171">
    <cfRule type="cellIs" dxfId="0" priority="52" operator="equal">
      <formula>"Não válido"</formula>
    </cfRule>
  </conditionalFormatting>
  <conditionalFormatting sqref="B183:K183">
    <cfRule type="cellIs" dxfId="0" priority="53" operator="equal">
      <formula>"Não válido"</formula>
    </cfRule>
  </conditionalFormatting>
  <conditionalFormatting sqref="B195:K195">
    <cfRule type="cellIs" dxfId="0" priority="54" operator="equal">
      <formula>"Não válido"</formula>
    </cfRule>
  </conditionalFormatting>
  <conditionalFormatting sqref="B819:K819">
    <cfRule type="cellIs" dxfId="0" priority="55" operator="equal">
      <formula>"Não válido"</formula>
    </cfRule>
  </conditionalFormatting>
  <conditionalFormatting sqref="B831:K831">
    <cfRule type="cellIs" dxfId="0" priority="56" operator="equal">
      <formula>"Não válido"</formula>
    </cfRule>
  </conditionalFormatting>
  <conditionalFormatting sqref="B843:K843">
    <cfRule type="cellIs" dxfId="0" priority="57" operator="equal">
      <formula>"Não válido"</formula>
    </cfRule>
  </conditionalFormatting>
  <conditionalFormatting sqref="B855:K855">
    <cfRule type="cellIs" dxfId="0" priority="58" operator="equal">
      <formula>"Não válido"</formula>
    </cfRule>
  </conditionalFormatting>
  <conditionalFormatting sqref="B867:K867">
    <cfRule type="cellIs" dxfId="0" priority="59" operator="equal">
      <formula>"Não válido"</formula>
    </cfRule>
  </conditionalFormatting>
  <conditionalFormatting sqref="B881:K881">
    <cfRule type="cellIs" dxfId="0" priority="60" operator="equal">
      <formula>"Não válido"</formula>
    </cfRule>
  </conditionalFormatting>
  <conditionalFormatting sqref="B893:K893">
    <cfRule type="cellIs" dxfId="0" priority="61" operator="equal">
      <formula>"Não válido"</formula>
    </cfRule>
  </conditionalFormatting>
  <conditionalFormatting sqref="B905:K905">
    <cfRule type="cellIs" dxfId="0" priority="62" operator="equal">
      <formula>"Não válido"</formula>
    </cfRule>
  </conditionalFormatting>
  <conditionalFormatting sqref="B917:K917">
    <cfRule type="cellIs" dxfId="0" priority="63" operator="equal">
      <formula>"Não válido"</formula>
    </cfRule>
  </conditionalFormatting>
  <conditionalFormatting sqref="B929:K929">
    <cfRule type="cellIs" dxfId="0" priority="64" operator="equal">
      <formula>"Não válido"</formula>
    </cfRule>
  </conditionalFormatting>
  <conditionalFormatting sqref="B941:K941">
    <cfRule type="cellIs" dxfId="0" priority="65" operator="equal">
      <formula>"Não válido"</formula>
    </cfRule>
  </conditionalFormatting>
  <conditionalFormatting sqref="B953:K953 B965:K965">
    <cfRule type="cellIs" dxfId="0" priority="66" operator="equal">
      <formula>"Não válido"</formula>
    </cfRule>
  </conditionalFormatting>
  <conditionalFormatting sqref="B980:K980">
    <cfRule type="cellIs" dxfId="0" priority="67" operator="equal">
      <formula>"Não válido"</formula>
    </cfRule>
  </conditionalFormatting>
  <conditionalFormatting sqref="B992:K992 B1004:K1004 B1016:K1016">
    <cfRule type="cellIs" dxfId="0" priority="68" operator="equal">
      <formula>"Não válido"</formula>
    </cfRule>
  </conditionalFormatting>
  <conditionalFormatting sqref="B99:K99">
    <cfRule type="cellIs" dxfId="0" priority="69" operator="equal">
      <formula>"Não válido"</formula>
    </cfRule>
  </conditionalFormatting>
  <conditionalFormatting sqref="B465:K465">
    <cfRule type="cellIs" dxfId="0" priority="70" operator="equal">
      <formula>"Não válido"</formula>
    </cfRule>
  </conditionalFormatting>
  <conditionalFormatting sqref="B477:K477">
    <cfRule type="cellIs" dxfId="0" priority="71" operator="equal">
      <formula>"Não válido"</formula>
    </cfRule>
  </conditionalFormatting>
  <conditionalFormatting sqref="B51:K51">
    <cfRule type="cellIs" dxfId="0" priority="72" operator="equal">
      <formula>"Não válido"</formula>
    </cfRule>
  </conditionalFormatting>
  <conditionalFormatting sqref="B1030:K1030">
    <cfRule type="cellIs" dxfId="0" priority="73" operator="equal">
      <formula>"Não válido"</formula>
    </cfRule>
  </conditionalFormatting>
  <conditionalFormatting sqref="B1042:K1042 B1054:K1054">
    <cfRule type="cellIs" dxfId="0" priority="74" operator="equal">
      <formula>"Não válido"</formula>
    </cfRule>
  </conditionalFormatting>
  <conditionalFormatting sqref="B1068:K1068">
    <cfRule type="cellIs" dxfId="0" priority="75" operator="equal">
      <formula>"Não válido"</formula>
    </cfRule>
  </conditionalFormatting>
  <conditionalFormatting sqref="B1080:K1080">
    <cfRule type="cellIs" dxfId="0" priority="76" operator="equal">
      <formula>"Não válido"</formula>
    </cfRule>
  </conditionalFormatting>
  <conditionalFormatting sqref="B1092:K1092">
    <cfRule type="cellIs" dxfId="0" priority="77" operator="equal">
      <formula>"Não válido"</formula>
    </cfRule>
  </conditionalFormatting>
  <conditionalFormatting sqref="B1104:K1104">
    <cfRule type="cellIs" dxfId="0" priority="78" operator="equal">
      <formula>"Não válido"</formula>
    </cfRule>
  </conditionalFormatting>
  <conditionalFormatting sqref="B1118:K1118">
    <cfRule type="cellIs" dxfId="0" priority="79" operator="equal">
      <formula>"Não válido"</formula>
    </cfRule>
  </conditionalFormatting>
  <conditionalFormatting sqref="B1130:K1130">
    <cfRule type="cellIs" dxfId="0" priority="80" operator="equal">
      <formula>"Não válido"</formula>
    </cfRule>
  </conditionalFormatting>
  <printOptions/>
  <pageMargins bottom="0.787401575" footer="0.0" header="0.0" left="0.511811024" right="0.511811024" top="0.7874015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outlineLevelRow="1"/>
  <cols>
    <col customWidth="1" min="1" max="1" width="56.43"/>
    <col customWidth="1" min="2" max="3" width="15.71"/>
    <col customWidth="1" min="4" max="4" width="16.86"/>
    <col customWidth="1" min="5" max="12" width="15.71"/>
    <col customWidth="1" min="13" max="26" width="8.71"/>
  </cols>
  <sheetData>
    <row r="1">
      <c r="A1" s="77" t="s">
        <v>1344</v>
      </c>
      <c r="B1" s="147"/>
      <c r="C1" s="147"/>
      <c r="D1" s="147"/>
      <c r="E1" s="147"/>
      <c r="F1" s="148"/>
      <c r="G1" s="148"/>
      <c r="H1" s="148"/>
      <c r="I1" s="148"/>
      <c r="J1" s="148"/>
      <c r="K1" s="148"/>
      <c r="L1" s="148"/>
      <c r="M1" s="148"/>
    </row>
    <row r="2">
      <c r="A2" s="149"/>
      <c r="B2" s="147"/>
      <c r="C2" s="147"/>
      <c r="D2" s="147"/>
      <c r="E2" s="147"/>
      <c r="F2" s="148"/>
      <c r="G2" s="148"/>
      <c r="H2" s="148"/>
      <c r="I2" s="148"/>
      <c r="J2" s="148"/>
      <c r="K2" s="148"/>
      <c r="L2" s="148"/>
      <c r="M2" s="148"/>
    </row>
    <row r="3" ht="30.0" customHeight="1">
      <c r="A3" s="150" t="s">
        <v>1345</v>
      </c>
      <c r="B3" s="92"/>
      <c r="C3" s="92"/>
      <c r="D3" s="92"/>
      <c r="E3" s="93"/>
      <c r="F3" s="148"/>
      <c r="G3" s="148"/>
      <c r="H3" s="148"/>
      <c r="I3" s="148"/>
      <c r="J3" s="148"/>
      <c r="K3" s="148"/>
      <c r="L3" s="148"/>
      <c r="M3" s="148"/>
    </row>
    <row r="4">
      <c r="A4" s="149"/>
      <c r="B4" s="149"/>
      <c r="C4" s="151"/>
      <c r="D4" s="147"/>
      <c r="E4" s="147"/>
      <c r="F4" s="148"/>
      <c r="G4" s="148"/>
      <c r="H4" s="148"/>
      <c r="I4" s="148"/>
      <c r="J4" s="148"/>
      <c r="K4" s="148"/>
      <c r="L4" s="148"/>
      <c r="M4" s="148"/>
    </row>
    <row r="5">
      <c r="A5" s="149"/>
      <c r="B5" s="149"/>
      <c r="C5" s="147"/>
      <c r="D5" s="152" t="s">
        <v>1346</v>
      </c>
      <c r="E5" s="93"/>
      <c r="F5" s="152" t="s">
        <v>1347</v>
      </c>
      <c r="G5" s="93"/>
      <c r="H5" s="147"/>
      <c r="I5" s="147"/>
      <c r="J5" s="147"/>
      <c r="K5" s="148"/>
      <c r="L5" s="147"/>
      <c r="M5" s="147"/>
      <c r="N5" s="97"/>
      <c r="O5" s="97"/>
      <c r="P5" s="97"/>
      <c r="Q5" s="97"/>
      <c r="R5" s="97"/>
      <c r="S5" s="97"/>
      <c r="T5" s="97"/>
      <c r="U5" s="97"/>
      <c r="V5" s="97"/>
      <c r="W5" s="97"/>
      <c r="X5" s="97"/>
      <c r="Y5" s="97"/>
      <c r="Z5" s="97"/>
    </row>
    <row r="6">
      <c r="A6" s="153" t="s">
        <v>1348</v>
      </c>
      <c r="B6" s="153" t="s">
        <v>1349</v>
      </c>
      <c r="C6" s="154" t="s">
        <v>1350</v>
      </c>
      <c r="D6" s="155" t="s">
        <v>1346</v>
      </c>
      <c r="E6" s="154" t="s">
        <v>1351</v>
      </c>
      <c r="F6" s="155" t="s">
        <v>1346</v>
      </c>
      <c r="G6" s="154" t="s">
        <v>1351</v>
      </c>
      <c r="H6" s="147"/>
      <c r="I6" s="147"/>
      <c r="J6" s="147"/>
      <c r="K6" s="148"/>
      <c r="L6" s="147"/>
      <c r="M6" s="147"/>
      <c r="N6" s="97"/>
      <c r="O6" s="97"/>
      <c r="P6" s="97"/>
      <c r="Q6" s="97"/>
      <c r="R6" s="97"/>
      <c r="S6" s="97"/>
      <c r="T6" s="97"/>
      <c r="U6" s="97"/>
      <c r="V6" s="97"/>
      <c r="W6" s="97"/>
      <c r="X6" s="97"/>
      <c r="Y6" s="97"/>
      <c r="Z6" s="97"/>
    </row>
    <row r="7">
      <c r="A7" s="66" t="s">
        <v>1116</v>
      </c>
      <c r="B7" s="66" t="s">
        <v>901</v>
      </c>
      <c r="C7" s="156">
        <f>MIN('Base de alimentos'!$A$12:$B$14)</f>
        <v>0.0025104448</v>
      </c>
      <c r="D7" s="66">
        <v>100.0</v>
      </c>
      <c r="E7" s="157">
        <f t="shared" ref="E7:E8" si="1">$C$7*D7</f>
        <v>0.25104448</v>
      </c>
      <c r="F7" s="74">
        <v>50.0</v>
      </c>
      <c r="G7" s="157">
        <f t="shared" ref="G7:G8" si="2">$C$7*F7</f>
        <v>0.12552224</v>
      </c>
      <c r="H7" s="147"/>
      <c r="I7" s="147"/>
      <c r="J7" s="147"/>
      <c r="K7" s="148"/>
      <c r="L7" s="147"/>
      <c r="M7" s="147"/>
      <c r="N7" s="97"/>
      <c r="O7" s="97"/>
      <c r="P7" s="97"/>
      <c r="Q7" s="97"/>
      <c r="R7" s="97"/>
      <c r="S7" s="97"/>
      <c r="T7" s="97"/>
      <c r="U7" s="97"/>
      <c r="V7" s="97"/>
      <c r="W7" s="97"/>
      <c r="X7" s="97"/>
      <c r="Y7" s="97"/>
      <c r="Z7" s="97"/>
    </row>
    <row r="8">
      <c r="A8" s="66" t="s">
        <v>1124</v>
      </c>
      <c r="B8" s="66" t="s">
        <v>901</v>
      </c>
      <c r="C8" s="156">
        <f>MIN('Base de alimentos'!$A$25:$B$27)</f>
        <v>0.022377778</v>
      </c>
      <c r="D8" s="66">
        <v>200.0</v>
      </c>
      <c r="E8" s="157">
        <f t="shared" si="1"/>
        <v>0.50208896</v>
      </c>
      <c r="F8" s="66">
        <v>200.0</v>
      </c>
      <c r="G8" s="157">
        <f t="shared" si="2"/>
        <v>0.50208896</v>
      </c>
      <c r="H8" s="147"/>
      <c r="I8" s="147"/>
      <c r="J8" s="147"/>
      <c r="K8" s="148"/>
      <c r="L8" s="147"/>
      <c r="M8" s="147"/>
      <c r="N8" s="97"/>
      <c r="O8" s="97"/>
      <c r="P8" s="97"/>
      <c r="Q8" s="97"/>
      <c r="R8" s="97"/>
      <c r="S8" s="97"/>
      <c r="T8" s="97"/>
      <c r="U8" s="97"/>
      <c r="V8" s="97"/>
      <c r="W8" s="97"/>
      <c r="X8" s="97"/>
      <c r="Y8" s="97"/>
      <c r="Z8" s="97"/>
    </row>
    <row r="9">
      <c r="A9" s="158" t="s">
        <v>1352</v>
      </c>
      <c r="B9" s="92"/>
      <c r="C9" s="92"/>
      <c r="D9" s="93"/>
      <c r="E9" s="159">
        <f>AVERAGE($E$7:$E$8)</f>
        <v>0.37656672</v>
      </c>
      <c r="F9" s="159" t="s">
        <v>1353</v>
      </c>
      <c r="G9" s="159">
        <f>AVERAGE($G$7:$G$8)</f>
        <v>0.3138056</v>
      </c>
      <c r="H9" s="148"/>
      <c r="I9" s="148"/>
      <c r="J9" s="148"/>
      <c r="K9" s="148"/>
      <c r="L9" s="148"/>
      <c r="M9" s="148"/>
    </row>
    <row r="10">
      <c r="A10" s="158" t="s">
        <v>1354</v>
      </c>
      <c r="B10" s="92"/>
      <c r="C10" s="92"/>
      <c r="D10" s="93"/>
      <c r="E10" s="159">
        <f>MEDIAN($E$7:$E$8)</f>
        <v>0.37656672</v>
      </c>
      <c r="F10" s="159" t="s">
        <v>1353</v>
      </c>
      <c r="G10" s="159">
        <f>MEDIAN($G$7:$G$8)</f>
        <v>0.3138056</v>
      </c>
      <c r="H10" s="148"/>
      <c r="I10" s="148"/>
      <c r="J10" s="148"/>
      <c r="K10" s="148"/>
      <c r="L10" s="148"/>
      <c r="M10" s="148"/>
    </row>
    <row r="11">
      <c r="A11" s="147"/>
      <c r="B11" s="147"/>
      <c r="C11" s="147"/>
      <c r="D11" s="147"/>
      <c r="E11" s="147"/>
      <c r="F11" s="148"/>
      <c r="G11" s="148"/>
      <c r="H11" s="148"/>
      <c r="I11" s="148"/>
      <c r="J11" s="148"/>
      <c r="K11" s="148"/>
      <c r="L11" s="148"/>
      <c r="M11" s="148"/>
    </row>
    <row r="12">
      <c r="A12" s="147"/>
      <c r="B12" s="147"/>
      <c r="C12" s="147"/>
      <c r="D12" s="147"/>
      <c r="E12" s="147"/>
      <c r="F12" s="148"/>
      <c r="G12" s="148"/>
      <c r="H12" s="148"/>
      <c r="I12" s="148"/>
      <c r="J12" s="148"/>
      <c r="K12" s="148"/>
      <c r="L12" s="148"/>
      <c r="M12" s="148"/>
    </row>
    <row r="13">
      <c r="A13" s="150" t="s">
        <v>1355</v>
      </c>
      <c r="B13" s="92"/>
      <c r="C13" s="92"/>
      <c r="D13" s="92"/>
      <c r="E13" s="93"/>
      <c r="F13" s="148"/>
      <c r="G13" s="148"/>
      <c r="H13" s="148"/>
      <c r="I13" s="148"/>
      <c r="J13" s="148"/>
      <c r="K13" s="148"/>
      <c r="L13" s="148"/>
      <c r="M13" s="148"/>
    </row>
    <row r="14">
      <c r="A14" s="149"/>
      <c r="B14" s="149"/>
      <c r="C14" s="151"/>
      <c r="D14" s="147"/>
      <c r="E14" s="147"/>
      <c r="F14" s="148"/>
      <c r="G14" s="148"/>
      <c r="H14" s="148"/>
      <c r="I14" s="148"/>
      <c r="J14" s="148"/>
      <c r="K14" s="148"/>
      <c r="L14" s="148"/>
      <c r="M14" s="148"/>
    </row>
    <row r="15">
      <c r="A15" s="149"/>
      <c r="B15" s="149"/>
      <c r="C15" s="147"/>
      <c r="D15" s="152" t="s">
        <v>1346</v>
      </c>
      <c r="E15" s="93"/>
      <c r="F15" s="152" t="s">
        <v>1347</v>
      </c>
      <c r="G15" s="93"/>
      <c r="H15" s="148"/>
      <c r="I15" s="148"/>
      <c r="J15" s="148"/>
      <c r="K15" s="148"/>
      <c r="L15" s="148"/>
      <c r="M15" s="148"/>
    </row>
    <row r="16">
      <c r="A16" s="160" t="s">
        <v>1348</v>
      </c>
      <c r="B16" s="153" t="s">
        <v>1349</v>
      </c>
      <c r="C16" s="154" t="s">
        <v>1350</v>
      </c>
      <c r="D16" s="155" t="s">
        <v>1346</v>
      </c>
      <c r="E16" s="154" t="s">
        <v>1351</v>
      </c>
      <c r="F16" s="155" t="s">
        <v>1346</v>
      </c>
      <c r="G16" s="154" t="s">
        <v>1351</v>
      </c>
      <c r="H16" s="148"/>
      <c r="I16" s="148"/>
      <c r="J16" s="148"/>
      <c r="K16" s="148"/>
      <c r="L16" s="148"/>
      <c r="M16" s="148"/>
    </row>
    <row r="17" ht="24.75" customHeight="1">
      <c r="A17" s="66" t="s">
        <v>1356</v>
      </c>
      <c r="B17" s="66" t="s">
        <v>901</v>
      </c>
      <c r="C17" s="156">
        <f>MIN('Base de alimentos'!$A$40:$B$42)</f>
        <v>0.0042</v>
      </c>
      <c r="D17" s="66">
        <v>200.0</v>
      </c>
      <c r="E17" s="157">
        <f t="shared" ref="E17:E20" si="3">$C17*D17</f>
        <v>0.84</v>
      </c>
      <c r="F17" s="74">
        <v>300.0</v>
      </c>
      <c r="G17" s="157">
        <f t="shared" ref="G17:G20" si="4">$C17*F17</f>
        <v>1.26</v>
      </c>
      <c r="H17" s="161" t="s">
        <v>1357</v>
      </c>
      <c r="I17" s="162"/>
      <c r="J17" s="148"/>
      <c r="K17" s="148"/>
      <c r="L17" s="148"/>
      <c r="M17" s="148"/>
    </row>
    <row r="18" ht="24.75" customHeight="1">
      <c r="A18" s="66" t="s">
        <v>1129</v>
      </c>
      <c r="B18" s="66" t="s">
        <v>901</v>
      </c>
      <c r="C18" s="156">
        <f>MIN('Base de alimentos'!$A$52:$B$54)</f>
        <v>0.029925</v>
      </c>
      <c r="D18" s="66">
        <v>200.0</v>
      </c>
      <c r="E18" s="157">
        <f t="shared" si="3"/>
        <v>5.985</v>
      </c>
      <c r="F18" s="74">
        <v>300.0</v>
      </c>
      <c r="G18" s="157">
        <f t="shared" si="4"/>
        <v>8.9775</v>
      </c>
      <c r="H18" s="163"/>
      <c r="J18" s="148"/>
      <c r="K18" s="148"/>
      <c r="L18" s="148"/>
      <c r="M18" s="148"/>
    </row>
    <row r="19" ht="19.5" customHeight="1">
      <c r="A19" s="66" t="s">
        <v>1131</v>
      </c>
      <c r="B19" s="66" t="s">
        <v>901</v>
      </c>
      <c r="C19" s="156">
        <f>MIN('Base de alimentos'!$A$64:$B$66)</f>
        <v>0.04008571429</v>
      </c>
      <c r="D19" s="66">
        <v>200.0</v>
      </c>
      <c r="E19" s="157">
        <f t="shared" si="3"/>
        <v>8.017142857</v>
      </c>
      <c r="F19" s="74">
        <v>300.0</v>
      </c>
      <c r="G19" s="157">
        <f t="shared" si="4"/>
        <v>12.02571429</v>
      </c>
      <c r="H19" s="163"/>
      <c r="J19" s="148"/>
      <c r="K19" s="148"/>
      <c r="L19" s="148"/>
      <c r="M19" s="148"/>
    </row>
    <row r="20" ht="19.5" customHeight="1">
      <c r="A20" s="66" t="s">
        <v>1133</v>
      </c>
      <c r="B20" s="66" t="s">
        <v>901</v>
      </c>
      <c r="C20" s="156">
        <f>MIN('Base de alimentos'!$A$76:$B$78)</f>
        <v>0.0050481667</v>
      </c>
      <c r="D20" s="66">
        <v>200.0</v>
      </c>
      <c r="E20" s="157">
        <f t="shared" si="3"/>
        <v>1.00963334</v>
      </c>
      <c r="F20" s="74">
        <v>300.0</v>
      </c>
      <c r="G20" s="157">
        <f t="shared" si="4"/>
        <v>1.51445001</v>
      </c>
      <c r="H20" s="163"/>
      <c r="J20" s="148"/>
      <c r="K20" s="148"/>
      <c r="L20" s="148"/>
      <c r="M20" s="148"/>
    </row>
    <row r="21">
      <c r="A21" s="66" t="s">
        <v>1358</v>
      </c>
      <c r="B21" s="66" t="s">
        <v>901</v>
      </c>
      <c r="C21" s="156" t="s">
        <v>1353</v>
      </c>
      <c r="D21" s="66">
        <v>200.0</v>
      </c>
      <c r="E21" s="157">
        <f>AVERAGE(SUM(E22:E23),SUM(E24:E25),SUM(E26:E27))</f>
        <v>4.946159364</v>
      </c>
      <c r="F21" s="74">
        <v>300.0</v>
      </c>
      <c r="G21" s="157">
        <f>AVERAGE(SUM(G22:G23),SUM(G24:G25),SUM(G26:G27))</f>
        <v>7.3773983</v>
      </c>
      <c r="H21" s="164"/>
      <c r="I21" s="164"/>
      <c r="J21" s="148"/>
      <c r="K21" s="148"/>
      <c r="L21" s="148"/>
      <c r="M21" s="148"/>
    </row>
    <row r="22" ht="15.75" customHeight="1" outlineLevel="1">
      <c r="A22" s="165" t="s">
        <v>1359</v>
      </c>
      <c r="B22" s="132" t="s">
        <v>901</v>
      </c>
      <c r="C22" s="166">
        <f>AVERAGE($C$17:$C$20)</f>
        <v>0.01981472025</v>
      </c>
      <c r="D22" s="132">
        <v>200.0</v>
      </c>
      <c r="E22" s="167">
        <f t="shared" ref="E22:E31" si="5">C22*D22</f>
        <v>3.962944049</v>
      </c>
      <c r="F22" s="165">
        <v>300.0</v>
      </c>
      <c r="G22" s="167">
        <f t="shared" ref="G22:G31" si="6">C22*F22</f>
        <v>5.944416074</v>
      </c>
      <c r="H22" s="164"/>
      <c r="I22" s="164"/>
      <c r="J22" s="148"/>
      <c r="K22" s="148"/>
      <c r="L22" s="148"/>
      <c r="M22" s="148"/>
    </row>
    <row r="23" ht="15.75" customHeight="1" outlineLevel="1">
      <c r="A23" s="165" t="s">
        <v>1360</v>
      </c>
      <c r="B23" s="132" t="s">
        <v>899</v>
      </c>
      <c r="C23" s="166">
        <f>MIN('Base de alimentos'!$A$88:$B$90)</f>
        <v>0.27501587</v>
      </c>
      <c r="D23" s="132">
        <v>7.0</v>
      </c>
      <c r="E23" s="167">
        <f t="shared" si="5"/>
        <v>1.92511109</v>
      </c>
      <c r="F23" s="165">
        <v>10.5</v>
      </c>
      <c r="G23" s="167">
        <f t="shared" si="6"/>
        <v>2.887666635</v>
      </c>
      <c r="H23" s="168" t="s">
        <v>1361</v>
      </c>
      <c r="I23" s="164"/>
      <c r="J23" s="148"/>
      <c r="K23" s="148"/>
      <c r="L23" s="148"/>
      <c r="M23" s="148"/>
    </row>
    <row r="24" ht="15.75" customHeight="1" outlineLevel="1">
      <c r="A24" s="165" t="s">
        <v>1362</v>
      </c>
      <c r="B24" s="132" t="s">
        <v>901</v>
      </c>
      <c r="C24" s="166">
        <f>AVERAGE($C$17:$C$20)</f>
        <v>0.01981472025</v>
      </c>
      <c r="D24" s="132">
        <v>200.0</v>
      </c>
      <c r="E24" s="167">
        <f t="shared" si="5"/>
        <v>3.962944049</v>
      </c>
      <c r="F24" s="165">
        <v>300.0</v>
      </c>
      <c r="G24" s="167">
        <f t="shared" si="6"/>
        <v>5.944416074</v>
      </c>
      <c r="H24" s="168"/>
      <c r="I24" s="164"/>
      <c r="J24" s="148"/>
      <c r="K24" s="148"/>
      <c r="L24" s="148"/>
      <c r="M24" s="148"/>
    </row>
    <row r="25" ht="15.75" customHeight="1" outlineLevel="1">
      <c r="A25" s="165" t="s">
        <v>1363</v>
      </c>
      <c r="B25" s="132" t="s">
        <v>899</v>
      </c>
      <c r="C25" s="166">
        <f>MIN('Base de alimentos'!$A$100:$B$102)</f>
        <v>0.0154698075</v>
      </c>
      <c r="D25" s="132">
        <v>50.0</v>
      </c>
      <c r="E25" s="167">
        <f t="shared" si="5"/>
        <v>0.773490375</v>
      </c>
      <c r="F25" s="165">
        <v>75.0</v>
      </c>
      <c r="G25" s="167">
        <f t="shared" si="6"/>
        <v>1.160235563</v>
      </c>
      <c r="H25" s="168" t="s">
        <v>1364</v>
      </c>
      <c r="I25" s="164"/>
      <c r="J25" s="148"/>
      <c r="K25" s="148"/>
      <c r="L25" s="148"/>
      <c r="M25" s="148"/>
    </row>
    <row r="26" ht="15.75" customHeight="1" outlineLevel="1">
      <c r="A26" s="165" t="s">
        <v>1365</v>
      </c>
      <c r="B26" s="132" t="s">
        <v>901</v>
      </c>
      <c r="C26" s="166">
        <f>AVERAGE($C$17:$C$20)</f>
        <v>0.01981472025</v>
      </c>
      <c r="D26" s="165">
        <v>200.0</v>
      </c>
      <c r="E26" s="167">
        <f t="shared" si="5"/>
        <v>3.962944049</v>
      </c>
      <c r="F26" s="165">
        <v>300.0</v>
      </c>
      <c r="G26" s="167">
        <f t="shared" si="6"/>
        <v>5.944416074</v>
      </c>
      <c r="H26" s="168"/>
      <c r="I26" s="164"/>
      <c r="J26" s="148"/>
      <c r="K26" s="148"/>
      <c r="L26" s="148"/>
      <c r="M26" s="148"/>
    </row>
    <row r="27" ht="15.75" customHeight="1" outlineLevel="1">
      <c r="A27" s="165" t="s">
        <v>1366</v>
      </c>
      <c r="B27" s="132" t="s">
        <v>901</v>
      </c>
      <c r="C27" s="166">
        <f>MIN('Base de alimentos'!$A$12:$B$14)</f>
        <v>0.0025104448</v>
      </c>
      <c r="D27" s="132">
        <v>100.0</v>
      </c>
      <c r="E27" s="167">
        <f t="shared" si="5"/>
        <v>0.25104448</v>
      </c>
      <c r="F27" s="132">
        <v>100.0</v>
      </c>
      <c r="G27" s="167">
        <f t="shared" si="6"/>
        <v>0.25104448</v>
      </c>
      <c r="H27" s="164"/>
      <c r="I27" s="164"/>
      <c r="J27" s="148"/>
      <c r="K27" s="148"/>
      <c r="L27" s="148"/>
      <c r="M27" s="148"/>
    </row>
    <row r="28" ht="15.75" customHeight="1">
      <c r="A28" s="66" t="s">
        <v>1140</v>
      </c>
      <c r="B28" s="66" t="s">
        <v>899</v>
      </c>
      <c r="C28" s="156">
        <f>MIN('Base de alimentos'!$A$112:$B$114)</f>
        <v>0.009540416889</v>
      </c>
      <c r="D28" s="66">
        <v>100.0</v>
      </c>
      <c r="E28" s="157">
        <f t="shared" si="5"/>
        <v>0.9540416889</v>
      </c>
      <c r="F28" s="66">
        <v>200.0</v>
      </c>
      <c r="G28" s="157">
        <f t="shared" si="6"/>
        <v>1.908083378</v>
      </c>
      <c r="H28" s="148"/>
      <c r="I28" s="164"/>
      <c r="J28" s="148"/>
      <c r="K28" s="148"/>
      <c r="L28" s="148"/>
      <c r="M28" s="148"/>
    </row>
    <row r="29" ht="15.75" customHeight="1">
      <c r="A29" s="74" t="s">
        <v>1367</v>
      </c>
      <c r="B29" s="66" t="s">
        <v>1368</v>
      </c>
      <c r="C29" s="156">
        <f>MIN('Base de alimentos'!$A$124:$B$126)</f>
        <v>0.02045993176</v>
      </c>
      <c r="D29" s="66">
        <v>180.0</v>
      </c>
      <c r="E29" s="157">
        <f t="shared" si="5"/>
        <v>3.682787718</v>
      </c>
      <c r="F29" s="74">
        <v>360.0</v>
      </c>
      <c r="G29" s="157">
        <f t="shared" si="6"/>
        <v>7.365575435</v>
      </c>
      <c r="H29" s="148"/>
      <c r="I29" s="164"/>
      <c r="J29" s="148"/>
      <c r="K29" s="148"/>
      <c r="L29" s="148"/>
      <c r="M29" s="148"/>
    </row>
    <row r="30" ht="15.75" customHeight="1">
      <c r="A30" s="66" t="s">
        <v>1144</v>
      </c>
      <c r="B30" s="66" t="s">
        <v>899</v>
      </c>
      <c r="C30" s="156">
        <f>MIN('Base de alimentos'!$A$136:$B$138)</f>
        <v>0.008104402941</v>
      </c>
      <c r="D30" s="66">
        <v>100.0</v>
      </c>
      <c r="E30" s="157">
        <f t="shared" si="5"/>
        <v>0.8104402941</v>
      </c>
      <c r="F30" s="66">
        <v>200.0</v>
      </c>
      <c r="G30" s="157">
        <f t="shared" si="6"/>
        <v>1.620880588</v>
      </c>
      <c r="H30" s="161" t="s">
        <v>1369</v>
      </c>
      <c r="I30" s="162"/>
      <c r="J30" s="148"/>
      <c r="K30" s="148"/>
      <c r="L30" s="148"/>
      <c r="M30" s="148"/>
    </row>
    <row r="31" ht="15.75" customHeight="1">
      <c r="A31" s="66" t="s">
        <v>1146</v>
      </c>
      <c r="B31" s="66" t="s">
        <v>899</v>
      </c>
      <c r="C31" s="156">
        <f>MIN('Base de alimentos'!$A$148:$B$150)</f>
        <v>0.01444365706</v>
      </c>
      <c r="D31" s="66">
        <v>100.0</v>
      </c>
      <c r="E31" s="157">
        <f t="shared" si="5"/>
        <v>1.444365706</v>
      </c>
      <c r="F31" s="66">
        <v>200.0</v>
      </c>
      <c r="G31" s="157">
        <f t="shared" si="6"/>
        <v>2.888731412</v>
      </c>
      <c r="H31" s="163"/>
      <c r="J31" s="148"/>
      <c r="K31" s="148"/>
      <c r="L31" s="148"/>
      <c r="M31" s="148"/>
    </row>
    <row r="32">
      <c r="A32" s="74" t="s">
        <v>1370</v>
      </c>
      <c r="B32" s="66" t="s">
        <v>901</v>
      </c>
      <c r="C32" s="156" t="s">
        <v>1353</v>
      </c>
      <c r="D32" s="66">
        <v>200.0</v>
      </c>
      <c r="E32" s="157">
        <f>SUM(E33:E35)</f>
        <v>3.156439946</v>
      </c>
      <c r="F32" s="74">
        <v>300.0</v>
      </c>
      <c r="G32" s="157">
        <f>SUM(G33:G35)</f>
        <v>3.154617214</v>
      </c>
      <c r="H32" s="148"/>
      <c r="I32" s="164"/>
      <c r="J32" s="148"/>
      <c r="K32" s="148"/>
      <c r="L32" s="148"/>
      <c r="M32" s="148"/>
    </row>
    <row r="33" ht="15.75" customHeight="1" outlineLevel="1">
      <c r="A33" s="132" t="s">
        <v>1371</v>
      </c>
      <c r="B33" s="132" t="s">
        <v>901</v>
      </c>
      <c r="C33" s="166">
        <f>AVERAGE($C$17:$C$20)</f>
        <v>0.01981472025</v>
      </c>
      <c r="D33" s="132">
        <f>200-SUM(D34:D35)</f>
        <v>134</v>
      </c>
      <c r="E33" s="167">
        <f t="shared" ref="E33:E35" si="7">C33*D33</f>
        <v>2.655172513</v>
      </c>
      <c r="F33" s="132">
        <f>200-SUM(F34:F35)</f>
        <v>131</v>
      </c>
      <c r="G33" s="167">
        <f t="shared" ref="G33:G35" si="8">C33*F33</f>
        <v>2.595728352</v>
      </c>
      <c r="H33" s="148"/>
      <c r="I33" s="164"/>
      <c r="J33" s="148"/>
      <c r="K33" s="148"/>
      <c r="L33" s="148"/>
      <c r="M33" s="148"/>
    </row>
    <row r="34" ht="15.75" customHeight="1" outlineLevel="1">
      <c r="A34" s="132" t="s">
        <v>1372</v>
      </c>
      <c r="B34" s="132" t="s">
        <v>899</v>
      </c>
      <c r="C34" s="166">
        <f>AVERAGE($C$86:$C$90)</f>
        <v>0.006433742929</v>
      </c>
      <c r="D34" s="132">
        <v>60.0</v>
      </c>
      <c r="E34" s="167">
        <f t="shared" si="7"/>
        <v>0.3860245757</v>
      </c>
      <c r="F34" s="132">
        <v>60.0</v>
      </c>
      <c r="G34" s="167">
        <f t="shared" si="8"/>
        <v>0.3860245757</v>
      </c>
      <c r="H34" s="148"/>
      <c r="I34" s="164"/>
      <c r="J34" s="148"/>
      <c r="K34" s="148"/>
      <c r="L34" s="148"/>
      <c r="M34" s="148"/>
    </row>
    <row r="35" ht="15.75" customHeight="1" outlineLevel="1">
      <c r="A35" s="132" t="s">
        <v>1148</v>
      </c>
      <c r="B35" s="132" t="s">
        <v>899</v>
      </c>
      <c r="C35" s="166">
        <f>MIN('Base de alimentos'!$A$160:$B$162)</f>
        <v>0.01920714286</v>
      </c>
      <c r="D35" s="132">
        <f>D$32*3%</f>
        <v>6</v>
      </c>
      <c r="E35" s="167">
        <f t="shared" si="7"/>
        <v>0.1152428571</v>
      </c>
      <c r="F35" s="132">
        <f>F$32*3%</f>
        <v>9</v>
      </c>
      <c r="G35" s="167">
        <f t="shared" si="8"/>
        <v>0.1728642857</v>
      </c>
      <c r="H35" s="148"/>
      <c r="I35" s="164"/>
      <c r="J35" s="148"/>
      <c r="K35" s="148"/>
      <c r="L35" s="148"/>
      <c r="M35" s="148"/>
    </row>
    <row r="36">
      <c r="A36" s="66" t="s">
        <v>1373</v>
      </c>
      <c r="B36" s="66" t="s">
        <v>901</v>
      </c>
      <c r="C36" s="156" t="s">
        <v>1353</v>
      </c>
      <c r="D36" s="66">
        <v>200.0</v>
      </c>
      <c r="E36" s="156">
        <f>SUM(E37:E38)</f>
        <v>5.139472025</v>
      </c>
      <c r="F36" s="74">
        <v>300.0</v>
      </c>
      <c r="G36" s="156">
        <f>SUM(G37:G38)</f>
        <v>7.709208037</v>
      </c>
      <c r="H36" s="148"/>
      <c r="I36" s="164"/>
      <c r="J36" s="148"/>
      <c r="K36" s="148"/>
      <c r="L36" s="148"/>
      <c r="M36" s="148"/>
    </row>
    <row r="37" ht="15.75" customHeight="1" outlineLevel="1">
      <c r="A37" s="132" t="s">
        <v>1151</v>
      </c>
      <c r="B37" s="132" t="s">
        <v>901</v>
      </c>
      <c r="C37" s="166">
        <f>MIN('Base de alimentos'!$A$172:$B$174)</f>
        <v>0.03158</v>
      </c>
      <c r="D37" s="132">
        <v>100.0</v>
      </c>
      <c r="E37" s="167">
        <f t="shared" ref="E37:E38" si="9">$C37*D37</f>
        <v>3.158</v>
      </c>
      <c r="F37" s="165">
        <v>150.0</v>
      </c>
      <c r="G37" s="167">
        <f t="shared" ref="G37:G38" si="10">$C37*F37</f>
        <v>4.737</v>
      </c>
      <c r="H37" s="148"/>
      <c r="I37" s="164"/>
      <c r="J37" s="148"/>
      <c r="K37" s="148"/>
      <c r="L37" s="148"/>
      <c r="M37" s="148"/>
    </row>
    <row r="38" ht="15.75" customHeight="1" outlineLevel="1">
      <c r="A38" s="132" t="s">
        <v>1371</v>
      </c>
      <c r="B38" s="132" t="s">
        <v>901</v>
      </c>
      <c r="C38" s="166">
        <f t="shared" ref="C38:C39" si="11">AVERAGE($C$17:$C$20)</f>
        <v>0.01981472025</v>
      </c>
      <c r="D38" s="132">
        <v>100.0</v>
      </c>
      <c r="E38" s="167">
        <f t="shared" si="9"/>
        <v>1.981472025</v>
      </c>
      <c r="F38" s="165">
        <v>150.0</v>
      </c>
      <c r="G38" s="167">
        <f t="shared" si="10"/>
        <v>2.972208037</v>
      </c>
      <c r="H38" s="148"/>
      <c r="I38" s="164"/>
      <c r="J38" s="148"/>
      <c r="K38" s="148"/>
      <c r="L38" s="148"/>
      <c r="M38" s="148"/>
    </row>
    <row r="39">
      <c r="A39" s="74" t="s">
        <v>1374</v>
      </c>
      <c r="B39" s="66" t="s">
        <v>901</v>
      </c>
      <c r="C39" s="156">
        <f t="shared" si="11"/>
        <v>0.01981472025</v>
      </c>
      <c r="D39" s="66">
        <v>180.0</v>
      </c>
      <c r="E39" s="157">
        <f>C39*D39</f>
        <v>3.566649644</v>
      </c>
      <c r="F39" s="74">
        <v>360.0</v>
      </c>
      <c r="G39" s="157">
        <f>C39*F39</f>
        <v>7.133299289</v>
      </c>
      <c r="H39" s="164" t="s">
        <v>1375</v>
      </c>
      <c r="I39" s="164"/>
      <c r="J39" s="148"/>
      <c r="K39" s="148"/>
      <c r="L39" s="148"/>
      <c r="M39" s="148"/>
    </row>
    <row r="40">
      <c r="A40" s="74" t="s">
        <v>1376</v>
      </c>
      <c r="B40" s="66" t="s">
        <v>901</v>
      </c>
      <c r="C40" s="156" t="s">
        <v>1353</v>
      </c>
      <c r="D40" s="66">
        <v>200.0</v>
      </c>
      <c r="E40" s="157">
        <f>SUM(E41:E44)</f>
        <v>4.525599372</v>
      </c>
      <c r="F40" s="74">
        <v>300.0</v>
      </c>
      <c r="G40" s="157">
        <f>SUM(G41:G44)</f>
        <v>6.788399058</v>
      </c>
      <c r="H40" s="148"/>
      <c r="I40" s="164"/>
      <c r="J40" s="148"/>
      <c r="K40" s="148"/>
      <c r="L40" s="148"/>
      <c r="M40" s="148"/>
    </row>
    <row r="41" outlineLevel="1">
      <c r="A41" s="169" t="s">
        <v>1371</v>
      </c>
      <c r="B41" s="132" t="s">
        <v>901</v>
      </c>
      <c r="C41" s="166">
        <f>AVERAGE($C$17:$C$20)</f>
        <v>0.01981472025</v>
      </c>
      <c r="D41" s="132">
        <v>200.0</v>
      </c>
      <c r="E41" s="167">
        <f t="shared" ref="E41:E44" si="12">C41*D41</f>
        <v>3.962944049</v>
      </c>
      <c r="F41" s="165">
        <v>300.0</v>
      </c>
      <c r="G41" s="167">
        <f t="shared" ref="G41:G44" si="13">C41*F41</f>
        <v>5.944416074</v>
      </c>
      <c r="H41" s="148"/>
      <c r="I41" s="164"/>
      <c r="J41" s="148"/>
      <c r="K41" s="148"/>
      <c r="L41" s="148"/>
      <c r="M41" s="148"/>
    </row>
    <row r="42" ht="15.75" customHeight="1" outlineLevel="1">
      <c r="A42" s="169" t="s">
        <v>1148</v>
      </c>
      <c r="B42" s="132" t="s">
        <v>899</v>
      </c>
      <c r="C42" s="166">
        <f>MIN('Base de alimentos'!$A$160:$B$162)</f>
        <v>0.01920714286</v>
      </c>
      <c r="D42" s="132">
        <f>$D$40*10%</f>
        <v>20</v>
      </c>
      <c r="E42" s="167">
        <f t="shared" si="12"/>
        <v>0.3841428571</v>
      </c>
      <c r="F42" s="132">
        <f>$F$40*10%</f>
        <v>30</v>
      </c>
      <c r="G42" s="167">
        <f t="shared" si="13"/>
        <v>0.5762142857</v>
      </c>
      <c r="H42" s="148"/>
      <c r="I42" s="164"/>
      <c r="J42" s="148"/>
      <c r="K42" s="148"/>
      <c r="L42" s="148"/>
      <c r="M42" s="148"/>
    </row>
    <row r="43" ht="15.75" customHeight="1" outlineLevel="1">
      <c r="A43" s="169" t="s">
        <v>1153</v>
      </c>
      <c r="B43" s="132" t="s">
        <v>899</v>
      </c>
      <c r="C43" s="166">
        <f>MIN('Base de alimentos'!$A$184:$B$186)</f>
        <v>0.00591</v>
      </c>
      <c r="D43" s="132">
        <f>$D$40*6%</f>
        <v>12</v>
      </c>
      <c r="E43" s="167">
        <f t="shared" si="12"/>
        <v>0.07092</v>
      </c>
      <c r="F43" s="132">
        <f>$F$40*6%</f>
        <v>18</v>
      </c>
      <c r="G43" s="167">
        <f t="shared" si="13"/>
        <v>0.10638</v>
      </c>
      <c r="H43" s="148"/>
      <c r="I43" s="164"/>
      <c r="J43" s="148"/>
      <c r="K43" s="148"/>
      <c r="L43" s="148"/>
      <c r="M43" s="148"/>
    </row>
    <row r="44" ht="15.75" customHeight="1" outlineLevel="1">
      <c r="A44" s="169" t="s">
        <v>1377</v>
      </c>
      <c r="B44" s="132" t="s">
        <v>899</v>
      </c>
      <c r="C44" s="166">
        <f>MIN('Base de alimentos'!$A$196:$B$198)</f>
        <v>0.0067245291</v>
      </c>
      <c r="D44" s="132">
        <f>$D$40*8%</f>
        <v>16</v>
      </c>
      <c r="E44" s="167">
        <f t="shared" si="12"/>
        <v>0.1075924656</v>
      </c>
      <c r="F44" s="132">
        <f>$F$40*8%</f>
        <v>24</v>
      </c>
      <c r="G44" s="167">
        <f t="shared" si="13"/>
        <v>0.1613886984</v>
      </c>
      <c r="H44" s="148"/>
      <c r="I44" s="164"/>
      <c r="J44" s="148"/>
      <c r="K44" s="148"/>
      <c r="L44" s="148"/>
      <c r="M44" s="148"/>
    </row>
    <row r="45" ht="15.75" customHeight="1">
      <c r="A45" s="158" t="s">
        <v>1352</v>
      </c>
      <c r="B45" s="92"/>
      <c r="C45" s="92"/>
      <c r="D45" s="93"/>
      <c r="E45" s="159">
        <f>AVERAGE($E$17:$E$21,$E$28:$E$32,$E$36,$E$39:$E$40)</f>
        <v>3.390594766</v>
      </c>
      <c r="F45" s="159" t="s">
        <v>1353</v>
      </c>
      <c r="G45" s="159">
        <f>AVERAGE($G$17:$G$21,$G$28:$G$32,$G$36,$G$39:$G$40)</f>
        <v>5.363373616</v>
      </c>
      <c r="H45" s="148"/>
      <c r="I45" s="148"/>
      <c r="J45" s="148"/>
      <c r="K45" s="148"/>
      <c r="L45" s="148"/>
      <c r="M45" s="148"/>
    </row>
    <row r="46" ht="15.75" customHeight="1">
      <c r="A46" s="158" t="s">
        <v>1354</v>
      </c>
      <c r="B46" s="92"/>
      <c r="C46" s="92"/>
      <c r="D46" s="93"/>
      <c r="E46" s="159">
        <f>MEDIAN($E$17:$E$21,$E$28:$E$32,$E$36,$E$39:$E$40)</f>
        <v>3.566649644</v>
      </c>
      <c r="F46" s="159" t="s">
        <v>1353</v>
      </c>
      <c r="G46" s="159">
        <f>MEDIAN($G$17:$G$21,$G$28:$G$32,$G$36,$G$39:$G$40)</f>
        <v>6.788399058</v>
      </c>
      <c r="H46" s="148"/>
      <c r="I46" s="148"/>
      <c r="J46" s="148"/>
      <c r="K46" s="148"/>
      <c r="L46" s="148"/>
      <c r="M46" s="148"/>
    </row>
    <row r="47" ht="15.75" customHeight="1">
      <c r="A47" s="147"/>
      <c r="B47" s="147"/>
      <c r="C47" s="147"/>
      <c r="D47" s="147"/>
      <c r="E47" s="147"/>
      <c r="F47" s="148"/>
      <c r="G47" s="148"/>
      <c r="H47" s="148"/>
      <c r="I47" s="148"/>
      <c r="J47" s="148"/>
      <c r="K47" s="148"/>
      <c r="L47" s="148"/>
      <c r="M47" s="148"/>
    </row>
    <row r="48" ht="15.75" customHeight="1">
      <c r="A48" s="147"/>
      <c r="B48" s="147"/>
      <c r="C48" s="147"/>
      <c r="D48" s="147"/>
      <c r="E48" s="147"/>
      <c r="F48" s="148"/>
      <c r="G48" s="148"/>
      <c r="H48" s="148"/>
      <c r="I48" s="148"/>
      <c r="J48" s="148"/>
      <c r="K48" s="148"/>
      <c r="L48" s="148"/>
      <c r="M48" s="148"/>
    </row>
    <row r="49">
      <c r="A49" s="150" t="s">
        <v>1378</v>
      </c>
      <c r="B49" s="92"/>
      <c r="C49" s="92"/>
      <c r="D49" s="92"/>
      <c r="E49" s="93"/>
      <c r="F49" s="148"/>
      <c r="G49" s="148"/>
      <c r="H49" s="148"/>
      <c r="I49" s="148"/>
      <c r="J49" s="148"/>
      <c r="K49" s="148"/>
      <c r="L49" s="148"/>
      <c r="M49" s="148"/>
    </row>
    <row r="50" ht="15.75" customHeight="1">
      <c r="A50" s="149"/>
      <c r="B50" s="149"/>
      <c r="C50" s="151"/>
      <c r="D50" s="147"/>
      <c r="E50" s="147"/>
      <c r="F50" s="148"/>
      <c r="G50" s="148"/>
      <c r="H50" s="148"/>
      <c r="I50" s="148"/>
      <c r="J50" s="148"/>
      <c r="K50" s="148"/>
      <c r="L50" s="148"/>
      <c r="M50" s="148"/>
    </row>
    <row r="51" ht="15.75" customHeight="1">
      <c r="A51" s="149"/>
      <c r="B51" s="149"/>
      <c r="C51" s="151"/>
      <c r="D51" s="152" t="s">
        <v>1346</v>
      </c>
      <c r="E51" s="93"/>
      <c r="F51" s="152" t="s">
        <v>1347</v>
      </c>
      <c r="G51" s="93"/>
      <c r="H51" s="148"/>
      <c r="I51" s="148"/>
      <c r="J51" s="148"/>
      <c r="K51" s="148"/>
      <c r="L51" s="148"/>
      <c r="M51" s="148"/>
    </row>
    <row r="52" ht="15.75" customHeight="1">
      <c r="A52" s="160" t="s">
        <v>1348</v>
      </c>
      <c r="B52" s="153" t="s">
        <v>1349</v>
      </c>
      <c r="C52" s="154" t="s">
        <v>1350</v>
      </c>
      <c r="D52" s="155" t="s">
        <v>1346</v>
      </c>
      <c r="E52" s="154" t="s">
        <v>1351</v>
      </c>
      <c r="F52" s="155" t="s">
        <v>1346</v>
      </c>
      <c r="G52" s="154" t="s">
        <v>1351</v>
      </c>
      <c r="H52" s="148"/>
      <c r="I52" s="148"/>
      <c r="J52" s="148"/>
      <c r="K52" s="148"/>
      <c r="L52" s="148"/>
      <c r="M52" s="148"/>
    </row>
    <row r="53" ht="15.0" customHeight="1">
      <c r="A53" s="66" t="s">
        <v>1159</v>
      </c>
      <c r="B53" s="66" t="s">
        <v>899</v>
      </c>
      <c r="C53" s="156">
        <f>MIN('Base de alimentos'!$A$210:$B$212)</f>
        <v>0.009141398</v>
      </c>
      <c r="D53" s="66">
        <v>50.0</v>
      </c>
      <c r="E53" s="157">
        <f t="shared" ref="E53:E63" si="14">$C53*D53</f>
        <v>0.4570699</v>
      </c>
      <c r="F53" s="74">
        <v>0.0</v>
      </c>
      <c r="G53" s="157"/>
      <c r="H53" s="161" t="s">
        <v>1379</v>
      </c>
      <c r="I53" s="162"/>
      <c r="J53" s="148"/>
      <c r="K53" s="148"/>
      <c r="L53" s="148"/>
      <c r="M53" s="148"/>
    </row>
    <row r="54" ht="15.75" customHeight="1">
      <c r="A54" s="66" t="s">
        <v>1161</v>
      </c>
      <c r="B54" s="66" t="s">
        <v>899</v>
      </c>
      <c r="C54" s="156">
        <f>MIN('Base de alimentos'!$A$222:$B$224)</f>
        <v>0.0086077144</v>
      </c>
      <c r="D54" s="66">
        <v>50.0</v>
      </c>
      <c r="E54" s="157">
        <f t="shared" si="14"/>
        <v>0.43038572</v>
      </c>
      <c r="F54" s="74">
        <v>0.0</v>
      </c>
      <c r="G54" s="157"/>
      <c r="H54" s="163"/>
      <c r="J54" s="148"/>
      <c r="K54" s="148"/>
      <c r="L54" s="148"/>
      <c r="M54" s="148"/>
    </row>
    <row r="55" ht="15.75" customHeight="1">
      <c r="A55" s="66" t="s">
        <v>1162</v>
      </c>
      <c r="B55" s="66" t="s">
        <v>899</v>
      </c>
      <c r="C55" s="156">
        <f>MIN('Base de alimentos'!$A$234:$B$236)</f>
        <v>0.0113184116</v>
      </c>
      <c r="D55" s="66">
        <v>50.0</v>
      </c>
      <c r="E55" s="157">
        <f t="shared" si="14"/>
        <v>0.56592058</v>
      </c>
      <c r="F55" s="74">
        <v>0.0</v>
      </c>
      <c r="G55" s="157"/>
      <c r="H55" s="163"/>
      <c r="J55" s="148"/>
      <c r="K55" s="148"/>
      <c r="L55" s="148"/>
      <c r="M55" s="148"/>
    </row>
    <row r="56" ht="15.75" customHeight="1">
      <c r="A56" s="66" t="s">
        <v>1164</v>
      </c>
      <c r="B56" s="66" t="s">
        <v>899</v>
      </c>
      <c r="C56" s="156">
        <f>MIN('Base de alimentos'!$A$246:$B$248)</f>
        <v>0.009575689333</v>
      </c>
      <c r="D56" s="66">
        <v>35.0</v>
      </c>
      <c r="E56" s="157">
        <f t="shared" si="14"/>
        <v>0.3351491267</v>
      </c>
      <c r="F56" s="74">
        <v>0.0</v>
      </c>
      <c r="G56" s="157"/>
      <c r="H56" s="148"/>
      <c r="I56" s="148"/>
      <c r="J56" s="148"/>
      <c r="K56" s="148"/>
      <c r="L56" s="148"/>
      <c r="M56" s="148"/>
    </row>
    <row r="57" ht="15.75" customHeight="1">
      <c r="A57" s="74" t="s">
        <v>1380</v>
      </c>
      <c r="B57" s="66" t="s">
        <v>899</v>
      </c>
      <c r="C57" s="156">
        <f>MIN('Base de alimentos'!$A$258:$B$260)</f>
        <v>0.049970482</v>
      </c>
      <c r="D57" s="66">
        <v>40.0</v>
      </c>
      <c r="E57" s="157">
        <f t="shared" si="14"/>
        <v>1.99881928</v>
      </c>
      <c r="F57" s="74">
        <v>0.0</v>
      </c>
      <c r="G57" s="157"/>
      <c r="H57" s="148"/>
      <c r="I57" s="148"/>
      <c r="J57" s="148"/>
      <c r="K57" s="148"/>
      <c r="L57" s="148"/>
      <c r="M57" s="148"/>
    </row>
    <row r="58" ht="15.75" customHeight="1">
      <c r="A58" s="66" t="s">
        <v>1168</v>
      </c>
      <c r="B58" s="66" t="s">
        <v>899</v>
      </c>
      <c r="C58" s="156">
        <f>MIN('Base de alimentos'!$A$270:$B$272)</f>
        <v>0.02478873239</v>
      </c>
      <c r="D58" s="66">
        <v>35.0</v>
      </c>
      <c r="E58" s="157">
        <f t="shared" si="14"/>
        <v>0.8676056338</v>
      </c>
      <c r="F58" s="74">
        <v>0.0</v>
      </c>
      <c r="G58" s="157"/>
      <c r="H58" s="148"/>
      <c r="I58" s="148"/>
      <c r="J58" s="148"/>
      <c r="K58" s="148"/>
      <c r="L58" s="148"/>
      <c r="M58" s="148"/>
    </row>
    <row r="59" ht="15.75" customHeight="1">
      <c r="A59" s="66" t="s">
        <v>1170</v>
      </c>
      <c r="B59" s="66" t="s">
        <v>899</v>
      </c>
      <c r="C59" s="156">
        <f>MIN('Base de alimentos'!$A$282:$B$284)</f>
        <v>0.010044724</v>
      </c>
      <c r="D59" s="66">
        <v>80.0</v>
      </c>
      <c r="E59" s="157">
        <f t="shared" si="14"/>
        <v>0.80357792</v>
      </c>
      <c r="F59" s="74">
        <v>0.0</v>
      </c>
      <c r="G59" s="157"/>
      <c r="H59" s="148"/>
      <c r="I59" s="148"/>
      <c r="J59" s="148"/>
      <c r="K59" s="148"/>
      <c r="L59" s="148"/>
      <c r="M59" s="148"/>
    </row>
    <row r="60" ht="15.75" customHeight="1">
      <c r="A60" s="66" t="s">
        <v>1174</v>
      </c>
      <c r="B60" s="66" t="s">
        <v>899</v>
      </c>
      <c r="C60" s="156">
        <f>MIN('Base de alimentos'!$A$294:$B$296)</f>
        <v>0.0064</v>
      </c>
      <c r="D60" s="66">
        <v>70.0</v>
      </c>
      <c r="E60" s="157">
        <f t="shared" si="14"/>
        <v>0.448</v>
      </c>
      <c r="F60" s="74">
        <v>50.0</v>
      </c>
      <c r="G60" s="157">
        <f t="shared" ref="G60:G61" si="15">$C60*F60</f>
        <v>0.32</v>
      </c>
      <c r="H60" s="148"/>
      <c r="I60" s="148"/>
      <c r="J60" s="148"/>
      <c r="K60" s="148"/>
      <c r="L60" s="148"/>
      <c r="M60" s="148"/>
    </row>
    <row r="61" ht="15.75" customHeight="1">
      <c r="A61" s="66" t="s">
        <v>1175</v>
      </c>
      <c r="B61" s="66" t="s">
        <v>899</v>
      </c>
      <c r="C61" s="156">
        <f>MIN('Base de alimentos'!$A$306:$B$308)</f>
        <v>0.00336</v>
      </c>
      <c r="D61" s="66">
        <v>130.0</v>
      </c>
      <c r="E61" s="157">
        <f t="shared" si="14"/>
        <v>0.4368</v>
      </c>
      <c r="F61" s="74">
        <v>100.0</v>
      </c>
      <c r="G61" s="157">
        <f t="shared" si="15"/>
        <v>0.336</v>
      </c>
      <c r="H61" s="148"/>
      <c r="I61" s="148"/>
      <c r="J61" s="148"/>
      <c r="K61" s="148"/>
      <c r="L61" s="148"/>
      <c r="M61" s="148"/>
    </row>
    <row r="62" ht="15.75" customHeight="1">
      <c r="A62" s="66" t="s">
        <v>1178</v>
      </c>
      <c r="B62" s="66" t="s">
        <v>899</v>
      </c>
      <c r="C62" s="156">
        <f>MIN('Base de alimentos'!$A$318:$B$320)</f>
        <v>0.0533696</v>
      </c>
      <c r="D62" s="66">
        <v>70.0</v>
      </c>
      <c r="E62" s="157">
        <f t="shared" si="14"/>
        <v>3.735872</v>
      </c>
      <c r="F62" s="74">
        <v>0.0</v>
      </c>
      <c r="G62" s="157"/>
      <c r="H62" s="148"/>
      <c r="I62" s="148"/>
      <c r="J62" s="148"/>
      <c r="K62" s="148"/>
      <c r="L62" s="148"/>
      <c r="M62" s="148"/>
    </row>
    <row r="63" ht="15.75" customHeight="1">
      <c r="A63" s="66" t="s">
        <v>1180</v>
      </c>
      <c r="B63" s="66" t="s">
        <v>899</v>
      </c>
      <c r="C63" s="156">
        <f>MIN('Base de alimentos'!$A$330:$B$332)</f>
        <v>0.050030572</v>
      </c>
      <c r="D63" s="66">
        <v>50.0</v>
      </c>
      <c r="E63" s="157">
        <f t="shared" si="14"/>
        <v>2.5015286</v>
      </c>
      <c r="F63" s="74">
        <v>0.0</v>
      </c>
      <c r="G63" s="157"/>
      <c r="H63" s="148"/>
      <c r="I63" s="148"/>
      <c r="J63" s="148"/>
      <c r="K63" s="148"/>
      <c r="L63" s="148"/>
      <c r="M63" s="148"/>
    </row>
    <row r="64">
      <c r="A64" s="66" t="s">
        <v>1381</v>
      </c>
      <c r="B64" s="66" t="s">
        <v>901</v>
      </c>
      <c r="C64" s="170" t="s">
        <v>1353</v>
      </c>
      <c r="D64" s="66">
        <v>200.0</v>
      </c>
      <c r="E64" s="157">
        <f>SUM(E65:E66)</f>
        <v>2.458652025</v>
      </c>
      <c r="F64" s="74">
        <v>0.0</v>
      </c>
      <c r="G64" s="156"/>
      <c r="H64" s="148"/>
      <c r="I64" s="148"/>
      <c r="J64" s="148"/>
      <c r="K64" s="148"/>
      <c r="L64" s="148"/>
      <c r="M64" s="148"/>
    </row>
    <row r="65" ht="15.75" customHeight="1" outlineLevel="1">
      <c r="A65" s="132" t="s">
        <v>1382</v>
      </c>
      <c r="B65" s="132" t="s">
        <v>1383</v>
      </c>
      <c r="C65" s="166">
        <f>MIN('Base de alimentos'!$A$342:$B$344)</f>
        <v>0.0047718</v>
      </c>
      <c r="D65" s="132">
        <v>100.0</v>
      </c>
      <c r="E65" s="171">
        <f t="shared" ref="E65:E68" si="16">$C65*D65</f>
        <v>0.47718</v>
      </c>
      <c r="F65" s="75">
        <v>0.0</v>
      </c>
      <c r="G65" s="171"/>
      <c r="H65" s="148"/>
      <c r="I65" s="148"/>
      <c r="J65" s="148"/>
      <c r="K65" s="148"/>
      <c r="L65" s="148"/>
      <c r="M65" s="148"/>
    </row>
    <row r="66" ht="15.75" customHeight="1" outlineLevel="1">
      <c r="A66" s="132" t="s">
        <v>1371</v>
      </c>
      <c r="B66" s="132" t="s">
        <v>901</v>
      </c>
      <c r="C66" s="166">
        <f>AVERAGE($C$17:$C$20)</f>
        <v>0.01981472025</v>
      </c>
      <c r="D66" s="132">
        <v>100.0</v>
      </c>
      <c r="E66" s="171">
        <f t="shared" si="16"/>
        <v>1.981472025</v>
      </c>
      <c r="F66" s="75">
        <v>0.0</v>
      </c>
      <c r="G66" s="171"/>
      <c r="H66" s="148"/>
      <c r="I66" s="148"/>
      <c r="J66" s="148"/>
      <c r="K66" s="148"/>
      <c r="L66" s="148"/>
      <c r="M66" s="148"/>
    </row>
    <row r="67" ht="15.75" customHeight="1">
      <c r="A67" s="66" t="s">
        <v>1185</v>
      </c>
      <c r="B67" s="66" t="s">
        <v>899</v>
      </c>
      <c r="C67" s="156">
        <f>MIN('Base de alimentos'!$A$354:$B$356)</f>
        <v>0.01325</v>
      </c>
      <c r="D67" s="66">
        <v>40.0</v>
      </c>
      <c r="E67" s="157">
        <f t="shared" si="16"/>
        <v>0.53</v>
      </c>
      <c r="F67" s="74">
        <v>60.0</v>
      </c>
      <c r="G67" s="157">
        <f t="shared" ref="G67:G68" si="17">$C67*F67</f>
        <v>0.795</v>
      </c>
      <c r="H67" s="148"/>
      <c r="I67" s="148"/>
      <c r="J67" s="148"/>
      <c r="K67" s="148"/>
      <c r="L67" s="148"/>
      <c r="M67" s="148"/>
    </row>
    <row r="68" ht="15.75" customHeight="1">
      <c r="A68" s="66" t="s">
        <v>1384</v>
      </c>
      <c r="B68" s="74" t="s">
        <v>899</v>
      </c>
      <c r="C68" s="170">
        <f>MIN('Base de alimentos'!$A$366:$B$369)</f>
        <v>0.0093985695</v>
      </c>
      <c r="D68" s="74">
        <v>0.0</v>
      </c>
      <c r="E68" s="157">
        <f t="shared" si="16"/>
        <v>0</v>
      </c>
      <c r="F68" s="74">
        <v>100.0</v>
      </c>
      <c r="G68" s="157">
        <f t="shared" si="17"/>
        <v>0.93985695</v>
      </c>
      <c r="H68" s="148"/>
      <c r="I68" s="148"/>
      <c r="J68" s="148"/>
      <c r="K68" s="148"/>
      <c r="L68" s="148"/>
      <c r="M68" s="148"/>
    </row>
    <row r="69" ht="15.75" customHeight="1">
      <c r="A69" s="158" t="s">
        <v>1352</v>
      </c>
      <c r="B69" s="92"/>
      <c r="C69" s="92"/>
      <c r="D69" s="93"/>
      <c r="E69" s="159">
        <f>AVERAGE(E$53:E$64,E$67:E$68)</f>
        <v>1.112098628</v>
      </c>
      <c r="F69" s="172" t="s">
        <v>1353</v>
      </c>
      <c r="G69" s="159">
        <f>AVERAGE(G$53:G$64,G$67:G$68)</f>
        <v>0.5977142375</v>
      </c>
      <c r="H69" s="148"/>
      <c r="I69" s="148"/>
      <c r="J69" s="148"/>
      <c r="K69" s="148"/>
      <c r="L69" s="148"/>
      <c r="M69" s="148"/>
    </row>
    <row r="70" ht="15.75" customHeight="1">
      <c r="A70" s="158" t="s">
        <v>1354</v>
      </c>
      <c r="B70" s="92"/>
      <c r="C70" s="92"/>
      <c r="D70" s="93"/>
      <c r="E70" s="159">
        <f>MEDIAN(E$53:E$64,E$67:E$68)</f>
        <v>0.54796029</v>
      </c>
      <c r="F70" s="172" t="s">
        <v>1353</v>
      </c>
      <c r="G70" s="159">
        <f>MEDIAN(G$53:G$64,G$67:G$68)</f>
        <v>0.5655</v>
      </c>
      <c r="H70" s="148"/>
      <c r="I70" s="148"/>
      <c r="J70" s="148"/>
      <c r="K70" s="148"/>
      <c r="L70" s="148"/>
      <c r="M70" s="148"/>
    </row>
    <row r="71" ht="15.75" customHeight="1">
      <c r="A71" s="147"/>
      <c r="B71" s="147"/>
      <c r="C71" s="147"/>
      <c r="D71" s="147"/>
      <c r="E71" s="147"/>
      <c r="F71" s="148"/>
      <c r="G71" s="148"/>
      <c r="H71" s="148"/>
      <c r="I71" s="148"/>
      <c r="J71" s="148"/>
      <c r="K71" s="148"/>
      <c r="L71" s="148"/>
      <c r="M71" s="148"/>
    </row>
    <row r="72">
      <c r="A72" s="150" t="s">
        <v>1385</v>
      </c>
      <c r="B72" s="92"/>
      <c r="C72" s="92"/>
      <c r="D72" s="92"/>
      <c r="E72" s="93"/>
      <c r="F72" s="148"/>
      <c r="G72" s="148"/>
      <c r="H72" s="148"/>
      <c r="I72" s="148"/>
      <c r="J72" s="148"/>
      <c r="K72" s="148"/>
      <c r="L72" s="148"/>
      <c r="M72" s="148"/>
    </row>
    <row r="73" ht="15.75" customHeight="1">
      <c r="A73" s="149"/>
      <c r="B73" s="149"/>
      <c r="C73" s="151"/>
      <c r="D73" s="147"/>
      <c r="E73" s="147"/>
      <c r="F73" s="148"/>
      <c r="G73" s="148"/>
      <c r="H73" s="148"/>
      <c r="I73" s="148"/>
      <c r="J73" s="148"/>
      <c r="K73" s="148"/>
      <c r="L73" s="148"/>
      <c r="M73" s="148"/>
    </row>
    <row r="74" ht="15.75" customHeight="1">
      <c r="A74" s="173"/>
      <c r="B74" s="174"/>
      <c r="C74" s="175"/>
      <c r="D74" s="152" t="s">
        <v>1346</v>
      </c>
      <c r="E74" s="93"/>
      <c r="F74" s="152" t="s">
        <v>1347</v>
      </c>
      <c r="G74" s="93"/>
      <c r="H74" s="148"/>
      <c r="I74" s="148"/>
      <c r="J74" s="148"/>
      <c r="K74" s="148"/>
      <c r="L74" s="148"/>
      <c r="M74" s="148"/>
    </row>
    <row r="75" ht="15.75" customHeight="1">
      <c r="A75" s="160" t="s">
        <v>1348</v>
      </c>
      <c r="B75" s="153" t="s">
        <v>1349</v>
      </c>
      <c r="C75" s="154" t="s">
        <v>1350</v>
      </c>
      <c r="D75" s="155" t="s">
        <v>1346</v>
      </c>
      <c r="E75" s="154" t="s">
        <v>1351</v>
      </c>
      <c r="F75" s="155" t="s">
        <v>1346</v>
      </c>
      <c r="G75" s="154" t="s">
        <v>1351</v>
      </c>
      <c r="H75" s="148"/>
      <c r="I75" s="148"/>
      <c r="J75" s="148"/>
      <c r="K75" s="148"/>
      <c r="L75" s="148"/>
      <c r="M75" s="148"/>
    </row>
    <row r="76" ht="15.75" customHeight="1">
      <c r="A76" s="66" t="s">
        <v>1190</v>
      </c>
      <c r="B76" s="66" t="s">
        <v>899</v>
      </c>
      <c r="C76" s="156">
        <f>MIN('Base de alimentos'!$A$380:$B$382)</f>
        <v>0.003163314286</v>
      </c>
      <c r="D76" s="74">
        <v>10.0</v>
      </c>
      <c r="E76" s="157">
        <f t="shared" ref="E76:E79" si="18">$D76*C76</f>
        <v>0.03163314286</v>
      </c>
      <c r="F76" s="74">
        <v>10.0</v>
      </c>
      <c r="G76" s="157">
        <f>$C76*F76</f>
        <v>0.03163314286</v>
      </c>
      <c r="H76" s="148"/>
      <c r="I76" s="148"/>
      <c r="J76" s="148"/>
      <c r="K76" s="148"/>
      <c r="L76" s="148"/>
      <c r="M76" s="148"/>
    </row>
    <row r="77" ht="15.75" customHeight="1">
      <c r="A77" s="66" t="s">
        <v>1192</v>
      </c>
      <c r="B77" s="66" t="s">
        <v>899</v>
      </c>
      <c r="C77" s="156">
        <f>MIN('Base de alimentos'!$A$392:$B$394)</f>
        <v>0.0177604348</v>
      </c>
      <c r="D77" s="74">
        <v>10.0</v>
      </c>
      <c r="E77" s="157">
        <f t="shared" si="18"/>
        <v>0.177604348</v>
      </c>
      <c r="F77" s="74">
        <v>0.0</v>
      </c>
      <c r="G77" s="157"/>
      <c r="H77" s="148"/>
      <c r="I77" s="148"/>
      <c r="J77" s="148"/>
      <c r="K77" s="148"/>
      <c r="L77" s="148"/>
      <c r="M77" s="148"/>
    </row>
    <row r="78" ht="15.75" customHeight="1">
      <c r="A78" s="66" t="s">
        <v>1194</v>
      </c>
      <c r="B78" s="66" t="s">
        <v>899</v>
      </c>
      <c r="C78" s="156">
        <f>MIN('Base de alimentos'!$A$404:$B$406)</f>
        <v>0.0399</v>
      </c>
      <c r="D78" s="74">
        <v>15.0</v>
      </c>
      <c r="E78" s="157">
        <f t="shared" si="18"/>
        <v>0.5985</v>
      </c>
      <c r="F78" s="74">
        <v>10.0</v>
      </c>
      <c r="G78" s="157">
        <f t="shared" ref="G78:G79" si="19">$C78*F78</f>
        <v>0.399</v>
      </c>
      <c r="H78" s="148"/>
      <c r="I78" s="148"/>
      <c r="J78" s="148"/>
      <c r="K78" s="148"/>
      <c r="L78" s="148"/>
      <c r="M78" s="148"/>
    </row>
    <row r="79">
      <c r="A79" s="66" t="s">
        <v>1196</v>
      </c>
      <c r="B79" s="66" t="s">
        <v>899</v>
      </c>
      <c r="C79" s="156">
        <f>MIN('Base de alimentos'!$A$416:$B$418)</f>
        <v>0.02376903287</v>
      </c>
      <c r="D79" s="74">
        <v>15.0</v>
      </c>
      <c r="E79" s="157">
        <f t="shared" si="18"/>
        <v>0.3565354931</v>
      </c>
      <c r="F79" s="74">
        <v>15.0</v>
      </c>
      <c r="G79" s="157">
        <f t="shared" si="19"/>
        <v>0.3565354931</v>
      </c>
      <c r="H79" s="148"/>
      <c r="I79" s="148"/>
      <c r="J79" s="148"/>
      <c r="K79" s="148"/>
      <c r="L79" s="148"/>
      <c r="M79" s="148"/>
    </row>
    <row r="80" ht="15.75" customHeight="1">
      <c r="A80" s="158" t="s">
        <v>1352</v>
      </c>
      <c r="B80" s="92"/>
      <c r="C80" s="92"/>
      <c r="D80" s="93"/>
      <c r="E80" s="159">
        <f>AVERAGE($E$76:$E$79)</f>
        <v>0.291068246</v>
      </c>
      <c r="F80" s="172" t="s">
        <v>1353</v>
      </c>
      <c r="G80" s="159">
        <f>AVERAGE(G76:G79)</f>
        <v>0.2623895453</v>
      </c>
      <c r="H80" s="148"/>
      <c r="I80" s="148"/>
      <c r="J80" s="148"/>
      <c r="K80" s="148"/>
      <c r="L80" s="148"/>
      <c r="M80" s="148"/>
    </row>
    <row r="81" ht="15.75" customHeight="1">
      <c r="A81" s="158" t="s">
        <v>1354</v>
      </c>
      <c r="B81" s="92"/>
      <c r="C81" s="92"/>
      <c r="D81" s="93"/>
      <c r="E81" s="159">
        <f>MEDIAN(E76:E79)</f>
        <v>0.2670699205</v>
      </c>
      <c r="F81" s="172" t="s">
        <v>1353</v>
      </c>
      <c r="G81" s="159">
        <f>MEDIAN(G76:G79)</f>
        <v>0.3565354931</v>
      </c>
      <c r="H81" s="148"/>
      <c r="I81" s="148"/>
      <c r="J81" s="148"/>
      <c r="K81" s="148"/>
      <c r="L81" s="148"/>
      <c r="M81" s="148"/>
    </row>
    <row r="82" ht="15.75" customHeight="1">
      <c r="A82" s="147"/>
      <c r="B82" s="147"/>
      <c r="C82" s="147"/>
      <c r="D82" s="147"/>
      <c r="E82" s="147"/>
      <c r="F82" s="148"/>
      <c r="G82" s="148"/>
      <c r="H82" s="148"/>
      <c r="I82" s="148"/>
      <c r="J82" s="148"/>
      <c r="K82" s="148"/>
      <c r="L82" s="148"/>
      <c r="M82" s="148"/>
    </row>
    <row r="83">
      <c r="A83" s="150" t="s">
        <v>1386</v>
      </c>
      <c r="B83" s="92"/>
      <c r="C83" s="92"/>
      <c r="D83" s="92"/>
      <c r="E83" s="93"/>
      <c r="F83" s="148"/>
      <c r="G83" s="148"/>
      <c r="H83" s="148"/>
      <c r="I83" s="148"/>
      <c r="J83" s="148"/>
      <c r="K83" s="148"/>
      <c r="L83" s="148"/>
      <c r="M83" s="148"/>
    </row>
    <row r="84" ht="15.75" customHeight="1">
      <c r="A84" s="149"/>
      <c r="B84" s="149"/>
      <c r="C84" s="151"/>
      <c r="D84" s="147"/>
      <c r="E84" s="147"/>
      <c r="F84" s="148"/>
      <c r="G84" s="148"/>
      <c r="H84" s="148"/>
      <c r="I84" s="148"/>
      <c r="J84" s="148"/>
      <c r="K84" s="148"/>
      <c r="L84" s="148"/>
      <c r="M84" s="148"/>
    </row>
    <row r="85" ht="15.75" customHeight="1">
      <c r="A85" s="160" t="s">
        <v>1348</v>
      </c>
      <c r="B85" s="153" t="s">
        <v>1349</v>
      </c>
      <c r="C85" s="154" t="s">
        <v>1350</v>
      </c>
      <c r="D85" s="155" t="s">
        <v>1346</v>
      </c>
      <c r="E85" s="154" t="s">
        <v>1351</v>
      </c>
      <c r="F85" s="148"/>
      <c r="G85" s="148"/>
      <c r="H85" s="148"/>
      <c r="I85" s="148"/>
      <c r="J85" s="148"/>
      <c r="K85" s="148"/>
      <c r="L85" s="148"/>
      <c r="M85" s="148"/>
    </row>
    <row r="86" ht="15.75" customHeight="1">
      <c r="A86" s="66" t="s">
        <v>918</v>
      </c>
      <c r="B86" s="66" t="s">
        <v>1387</v>
      </c>
      <c r="C86" s="156">
        <f>MIN('Base de alimentos'!$A$430:$B$432)</f>
        <v>0.008333333333</v>
      </c>
      <c r="D86" s="176">
        <v>130.0</v>
      </c>
      <c r="E86" s="157">
        <f t="shared" ref="E86:E90" si="20">$C86*D86</f>
        <v>1.083333333</v>
      </c>
      <c r="F86" s="161" t="s">
        <v>1388</v>
      </c>
      <c r="G86" s="162"/>
      <c r="H86" s="162"/>
      <c r="I86" s="148"/>
      <c r="J86" s="148"/>
      <c r="K86" s="148"/>
      <c r="L86" s="148"/>
      <c r="M86" s="148"/>
    </row>
    <row r="87" ht="15.75" customHeight="1">
      <c r="A87" s="66" t="s">
        <v>1203</v>
      </c>
      <c r="B87" s="66" t="s">
        <v>1387</v>
      </c>
      <c r="C87" s="156">
        <f>MIN('Base de alimentos'!$A$442:$B$444)</f>
        <v>0.01011111111</v>
      </c>
      <c r="D87" s="176">
        <v>130.0</v>
      </c>
      <c r="E87" s="157">
        <f t="shared" si="20"/>
        <v>1.314444444</v>
      </c>
      <c r="F87" s="163"/>
      <c r="I87" s="148"/>
      <c r="J87" s="148"/>
      <c r="K87" s="148"/>
      <c r="L87" s="148"/>
      <c r="M87" s="148"/>
    </row>
    <row r="88" ht="15.75" customHeight="1">
      <c r="A88" s="66" t="s">
        <v>1206</v>
      </c>
      <c r="B88" s="66" t="s">
        <v>1387</v>
      </c>
      <c r="C88" s="156">
        <f>MIN('Base de alimentos'!$A$454:$B$457)</f>
        <v>0.0055</v>
      </c>
      <c r="D88" s="176">
        <v>90.0</v>
      </c>
      <c r="E88" s="157">
        <f t="shared" si="20"/>
        <v>0.495</v>
      </c>
      <c r="F88" s="148"/>
      <c r="G88" s="148"/>
      <c r="H88" s="148"/>
      <c r="I88" s="148"/>
      <c r="J88" s="148"/>
      <c r="K88" s="148"/>
      <c r="L88" s="148"/>
      <c r="M88" s="148"/>
    </row>
    <row r="89" ht="15.75" customHeight="1">
      <c r="A89" s="66" t="s">
        <v>919</v>
      </c>
      <c r="B89" s="66" t="s">
        <v>1387</v>
      </c>
      <c r="C89" s="156">
        <f>MIN('Base de alimentos'!$A$466:$B$468)</f>
        <v>0.0054885749</v>
      </c>
      <c r="D89" s="176">
        <v>130.0</v>
      </c>
      <c r="E89" s="157">
        <f t="shared" si="20"/>
        <v>0.713514737</v>
      </c>
      <c r="F89" s="177" t="s">
        <v>1389</v>
      </c>
      <c r="G89" s="178"/>
      <c r="H89" s="178"/>
      <c r="I89" s="148"/>
      <c r="J89" s="148"/>
      <c r="K89" s="148"/>
      <c r="L89" s="148"/>
      <c r="M89" s="148"/>
    </row>
    <row r="90" ht="15.75" customHeight="1">
      <c r="A90" s="74" t="s">
        <v>1390</v>
      </c>
      <c r="B90" s="66" t="s">
        <v>1391</v>
      </c>
      <c r="C90" s="156">
        <f>MIN('Base de alimentos'!$A$478:$B$480)</f>
        <v>0.0027356953</v>
      </c>
      <c r="D90" s="176">
        <v>300.0</v>
      </c>
      <c r="E90" s="157">
        <f t="shared" si="20"/>
        <v>0.82070859</v>
      </c>
      <c r="F90" s="148"/>
      <c r="G90" s="148"/>
      <c r="H90" s="148"/>
      <c r="I90" s="148"/>
      <c r="J90" s="148"/>
      <c r="K90" s="148"/>
      <c r="L90" s="148"/>
      <c r="M90" s="148"/>
    </row>
    <row r="91" ht="15.75" customHeight="1">
      <c r="A91" s="140" t="s">
        <v>1392</v>
      </c>
      <c r="B91" s="140" t="s">
        <v>899</v>
      </c>
      <c r="C91" s="156" t="s">
        <v>1353</v>
      </c>
      <c r="D91" s="179">
        <v>200.0</v>
      </c>
      <c r="E91" s="157">
        <f>SUM(E92:E94)</f>
        <v>1.288127216</v>
      </c>
      <c r="F91" s="148"/>
      <c r="G91" s="148"/>
      <c r="H91" s="148"/>
      <c r="I91" s="148"/>
      <c r="J91" s="148"/>
      <c r="K91" s="148"/>
      <c r="L91" s="148"/>
      <c r="M91" s="148"/>
    </row>
    <row r="92" ht="15.75" customHeight="1" outlineLevel="1">
      <c r="A92" s="180" t="s">
        <v>918</v>
      </c>
      <c r="B92" s="180" t="s">
        <v>899</v>
      </c>
      <c r="C92" s="166">
        <f>MIN('Base de alimentos'!$A$430:$B$432)</f>
        <v>0.008333333333</v>
      </c>
      <c r="D92" s="181">
        <f t="shared" ref="D92:D94" si="21">$D$91/3</f>
        <v>66.66666667</v>
      </c>
      <c r="E92" s="181">
        <f t="shared" ref="E92:E94" si="22">$C92*D92</f>
        <v>0.5555555556</v>
      </c>
      <c r="F92" s="148"/>
      <c r="G92" s="148"/>
      <c r="H92" s="148"/>
      <c r="I92" s="148"/>
      <c r="J92" s="148"/>
      <c r="K92" s="148"/>
      <c r="L92" s="148"/>
      <c r="M92" s="148"/>
    </row>
    <row r="93" ht="15.75" customHeight="1" outlineLevel="1">
      <c r="A93" s="180" t="s">
        <v>1206</v>
      </c>
      <c r="B93" s="180" t="s">
        <v>899</v>
      </c>
      <c r="C93" s="166">
        <f>MIN('Base de alimentos'!$A$454:$B$457)</f>
        <v>0.0055</v>
      </c>
      <c r="D93" s="181">
        <f t="shared" si="21"/>
        <v>66.66666667</v>
      </c>
      <c r="E93" s="181">
        <f t="shared" si="22"/>
        <v>0.3666666667</v>
      </c>
      <c r="F93" s="148"/>
      <c r="G93" s="148"/>
      <c r="H93" s="148"/>
      <c r="I93" s="148"/>
      <c r="J93" s="148"/>
      <c r="K93" s="148"/>
      <c r="L93" s="148"/>
      <c r="M93" s="148"/>
    </row>
    <row r="94" ht="15.75" customHeight="1" outlineLevel="1">
      <c r="A94" s="180" t="s">
        <v>919</v>
      </c>
      <c r="B94" s="180" t="s">
        <v>899</v>
      </c>
      <c r="C94" s="166">
        <f>MIN('Base de alimentos'!$A$466:$B$468)</f>
        <v>0.0054885749</v>
      </c>
      <c r="D94" s="181">
        <f t="shared" si="21"/>
        <v>66.66666667</v>
      </c>
      <c r="E94" s="181">
        <f t="shared" si="22"/>
        <v>0.3659049933</v>
      </c>
      <c r="F94" s="148"/>
      <c r="G94" s="148"/>
      <c r="H94" s="148"/>
      <c r="I94" s="148"/>
      <c r="J94" s="148"/>
      <c r="K94" s="148"/>
      <c r="L94" s="148"/>
      <c r="M94" s="148"/>
    </row>
    <row r="95" ht="39.75" customHeight="1">
      <c r="A95" s="140" t="s">
        <v>1393</v>
      </c>
      <c r="B95" s="140" t="s">
        <v>899</v>
      </c>
      <c r="C95" s="156" t="s">
        <v>1353</v>
      </c>
      <c r="D95" s="179">
        <v>200.0</v>
      </c>
      <c r="E95" s="157">
        <f>E96</f>
        <v>1.1</v>
      </c>
      <c r="F95" s="182" t="s">
        <v>1394</v>
      </c>
      <c r="G95" s="178"/>
      <c r="H95" s="178"/>
      <c r="I95" s="148"/>
      <c r="J95" s="148"/>
      <c r="K95" s="148"/>
      <c r="L95" s="148"/>
      <c r="M95" s="148"/>
    </row>
    <row r="96" ht="15.75" customHeight="1" outlineLevel="1">
      <c r="A96" s="180" t="s">
        <v>1206</v>
      </c>
      <c r="B96" s="180" t="s">
        <v>899</v>
      </c>
      <c r="C96" s="166">
        <f>MIN('Base de alimentos'!$A$454:$B$456)</f>
        <v>0.0055</v>
      </c>
      <c r="D96" s="181">
        <v>200.0</v>
      </c>
      <c r="E96" s="181">
        <f>$C96*D96</f>
        <v>1.1</v>
      </c>
      <c r="F96" s="148"/>
      <c r="G96" s="148"/>
      <c r="H96" s="148"/>
      <c r="I96" s="148"/>
      <c r="J96" s="148"/>
      <c r="K96" s="148"/>
      <c r="L96" s="148"/>
      <c r="M96" s="148"/>
    </row>
    <row r="97" ht="39.75" customHeight="1">
      <c r="A97" s="140" t="s">
        <v>1395</v>
      </c>
      <c r="B97" s="140" t="s">
        <v>901</v>
      </c>
      <c r="C97" s="156" t="s">
        <v>1353</v>
      </c>
      <c r="D97" s="179">
        <v>200.0</v>
      </c>
      <c r="E97" s="157">
        <f>SUM(E98:E99)</f>
        <v>1.09885749</v>
      </c>
      <c r="F97" s="182" t="s">
        <v>1396</v>
      </c>
      <c r="G97" s="178"/>
      <c r="H97" s="178"/>
      <c r="I97" s="148"/>
      <c r="J97" s="148"/>
      <c r="K97" s="148"/>
      <c r="L97" s="148"/>
      <c r="M97" s="148"/>
    </row>
    <row r="98" ht="15.75" customHeight="1" outlineLevel="1">
      <c r="A98" s="180" t="s">
        <v>1206</v>
      </c>
      <c r="B98" s="180" t="s">
        <v>899</v>
      </c>
      <c r="C98" s="166">
        <f>MIN('Base de alimentos'!$A$454:$B$456)</f>
        <v>0.0055</v>
      </c>
      <c r="D98" s="181">
        <f t="shared" ref="D98:D99" si="23">$D$97/2</f>
        <v>100</v>
      </c>
      <c r="E98" s="181">
        <f t="shared" ref="E98:E99" si="24">$C98*D98</f>
        <v>0.55</v>
      </c>
      <c r="F98" s="148"/>
      <c r="G98" s="148"/>
      <c r="H98" s="148"/>
      <c r="I98" s="148"/>
      <c r="J98" s="148"/>
      <c r="K98" s="148"/>
      <c r="L98" s="148"/>
      <c r="M98" s="148"/>
    </row>
    <row r="99" ht="15.75" customHeight="1" outlineLevel="1">
      <c r="A99" s="180" t="s">
        <v>919</v>
      </c>
      <c r="B99" s="180" t="s">
        <v>899</v>
      </c>
      <c r="C99" s="166">
        <f>MIN('Base de alimentos'!$A$466:$B$468)</f>
        <v>0.0054885749</v>
      </c>
      <c r="D99" s="181">
        <f t="shared" si="23"/>
        <v>100</v>
      </c>
      <c r="E99" s="181">
        <f t="shared" si="24"/>
        <v>0.54885749</v>
      </c>
      <c r="F99" s="148"/>
      <c r="G99" s="148"/>
      <c r="H99" s="148"/>
      <c r="I99" s="148"/>
      <c r="J99" s="148"/>
      <c r="K99" s="148"/>
      <c r="L99" s="148"/>
      <c r="M99" s="148"/>
    </row>
    <row r="100" ht="15.75" customHeight="1">
      <c r="A100" s="158" t="s">
        <v>1352</v>
      </c>
      <c r="B100" s="92"/>
      <c r="C100" s="92"/>
      <c r="D100" s="93"/>
      <c r="E100" s="159">
        <f>AVERAGE($E$86:$E$91,$E$95,$E$97)</f>
        <v>0.9892482263</v>
      </c>
      <c r="F100" s="148"/>
      <c r="G100" s="148"/>
      <c r="H100" s="148"/>
      <c r="I100" s="148"/>
      <c r="J100" s="148"/>
      <c r="K100" s="148"/>
      <c r="L100" s="148"/>
      <c r="M100" s="148"/>
    </row>
    <row r="101" ht="15.75" customHeight="1">
      <c r="A101" s="158" t="s">
        <v>1354</v>
      </c>
      <c r="B101" s="92"/>
      <c r="C101" s="92"/>
      <c r="D101" s="93"/>
      <c r="E101" s="159">
        <f>MEDIAN($E$86:$E$91,$E$95,$E$97)</f>
        <v>1.091095412</v>
      </c>
      <c r="F101" s="148"/>
      <c r="G101" s="148"/>
      <c r="H101" s="148"/>
      <c r="I101" s="148"/>
      <c r="J101" s="148"/>
      <c r="K101" s="148"/>
      <c r="L101" s="148"/>
      <c r="M101" s="148"/>
    </row>
    <row r="102" ht="15.75" customHeight="1">
      <c r="A102" s="147"/>
      <c r="B102" s="147"/>
      <c r="C102" s="147"/>
      <c r="D102" s="147"/>
      <c r="E102" s="147"/>
      <c r="F102" s="148"/>
      <c r="G102" s="148"/>
      <c r="H102" s="148"/>
      <c r="I102" s="148"/>
      <c r="J102" s="148"/>
      <c r="K102" s="148"/>
      <c r="L102" s="148"/>
      <c r="M102" s="148"/>
    </row>
    <row r="103" ht="15.75" customHeight="1">
      <c r="A103" s="147"/>
      <c r="B103" s="147"/>
      <c r="C103" s="147"/>
      <c r="D103" s="147"/>
      <c r="E103" s="147"/>
      <c r="F103" s="148"/>
      <c r="G103" s="148"/>
      <c r="H103" s="148"/>
      <c r="I103" s="148"/>
      <c r="J103" s="148"/>
      <c r="K103" s="148"/>
      <c r="L103" s="148"/>
      <c r="M103" s="148"/>
    </row>
    <row r="104">
      <c r="A104" s="183" t="s">
        <v>1397</v>
      </c>
      <c r="B104" s="92"/>
      <c r="C104" s="92"/>
      <c r="D104" s="92"/>
      <c r="E104" s="93"/>
      <c r="F104" s="148"/>
      <c r="G104" s="148"/>
      <c r="H104" s="148"/>
      <c r="I104" s="148"/>
      <c r="J104" s="148"/>
      <c r="K104" s="148"/>
      <c r="L104" s="148"/>
      <c r="M104" s="148"/>
    </row>
    <row r="105" ht="15.75" customHeight="1">
      <c r="A105" s="149"/>
      <c r="B105" s="149"/>
      <c r="C105" s="151"/>
      <c r="D105" s="147"/>
      <c r="E105" s="147"/>
      <c r="F105" s="148"/>
      <c r="G105" s="148"/>
      <c r="H105" s="148"/>
      <c r="I105" s="148"/>
      <c r="J105" s="148"/>
      <c r="K105" s="148"/>
      <c r="L105" s="148"/>
      <c r="M105" s="148"/>
    </row>
    <row r="106" ht="15.75" customHeight="1">
      <c r="A106" s="149"/>
      <c r="B106" s="149"/>
      <c r="C106" s="147"/>
      <c r="D106" s="152" t="s">
        <v>1346</v>
      </c>
      <c r="E106" s="93"/>
      <c r="F106" s="152" t="s">
        <v>1398</v>
      </c>
      <c r="G106" s="93"/>
      <c r="H106" s="152" t="s">
        <v>1347</v>
      </c>
      <c r="I106" s="93"/>
      <c r="J106" s="148"/>
      <c r="K106" s="148"/>
      <c r="L106" s="148"/>
      <c r="M106" s="148"/>
    </row>
    <row r="107" ht="15.75" customHeight="1">
      <c r="A107" s="160" t="s">
        <v>1348</v>
      </c>
      <c r="B107" s="153" t="s">
        <v>1349</v>
      </c>
      <c r="C107" s="154" t="s">
        <v>1350</v>
      </c>
      <c r="D107" s="155" t="s">
        <v>1346</v>
      </c>
      <c r="E107" s="154" t="s">
        <v>1351</v>
      </c>
      <c r="F107" s="155" t="s">
        <v>1346</v>
      </c>
      <c r="G107" s="154" t="s">
        <v>1351</v>
      </c>
      <c r="H107" s="155" t="s">
        <v>1346</v>
      </c>
      <c r="I107" s="154" t="s">
        <v>1351</v>
      </c>
      <c r="J107" s="148"/>
      <c r="K107" s="148"/>
      <c r="L107" s="148"/>
      <c r="M107" s="148"/>
    </row>
    <row r="108" ht="15.75" customHeight="1">
      <c r="A108" s="184" t="s">
        <v>1215</v>
      </c>
      <c r="B108" s="66" t="s">
        <v>901</v>
      </c>
      <c r="C108" s="156">
        <f>MIN('Base de alimentos'!$A$492:$B$494)</f>
        <v>0.01149841222</v>
      </c>
      <c r="D108" s="66">
        <v>200.0</v>
      </c>
      <c r="E108" s="157">
        <f t="shared" ref="E108:E111" si="25">C108*D108</f>
        <v>2.299682444</v>
      </c>
      <c r="F108" s="66">
        <v>300.0</v>
      </c>
      <c r="G108" s="157">
        <f t="shared" ref="G108:G111" si="26">C108*F108</f>
        <v>3.449523667</v>
      </c>
      <c r="H108" s="74">
        <v>0.0</v>
      </c>
      <c r="I108" s="157"/>
      <c r="J108" s="148"/>
      <c r="K108" s="148"/>
      <c r="L108" s="148"/>
      <c r="M108" s="148"/>
    </row>
    <row r="109" ht="15.75" customHeight="1">
      <c r="A109" s="185" t="s">
        <v>1217</v>
      </c>
      <c r="B109" s="186" t="s">
        <v>901</v>
      </c>
      <c r="C109" s="156">
        <f>MIN('Base de alimentos'!$A$504:$B$506)</f>
        <v>0.0086822857</v>
      </c>
      <c r="D109" s="66">
        <v>200.0</v>
      </c>
      <c r="E109" s="157">
        <f t="shared" si="25"/>
        <v>1.73645714</v>
      </c>
      <c r="F109" s="66">
        <v>300.0</v>
      </c>
      <c r="G109" s="157">
        <f t="shared" si="26"/>
        <v>2.60468571</v>
      </c>
      <c r="H109" s="74">
        <v>0.0</v>
      </c>
      <c r="I109" s="157"/>
      <c r="J109" s="148"/>
      <c r="K109" s="148"/>
      <c r="L109" s="148"/>
      <c r="M109" s="148"/>
    </row>
    <row r="110" ht="15.75" customHeight="1">
      <c r="A110" s="185" t="s">
        <v>1219</v>
      </c>
      <c r="B110" s="186" t="s">
        <v>901</v>
      </c>
      <c r="C110" s="156">
        <f>MIN('Base de alimentos'!$A$516:$B$518)</f>
        <v>0.006265333333</v>
      </c>
      <c r="D110" s="66">
        <v>200.0</v>
      </c>
      <c r="E110" s="157">
        <f t="shared" si="25"/>
        <v>1.253066667</v>
      </c>
      <c r="F110" s="66">
        <v>300.0</v>
      </c>
      <c r="G110" s="157">
        <f t="shared" si="26"/>
        <v>1.8796</v>
      </c>
      <c r="H110" s="74">
        <v>0.0</v>
      </c>
      <c r="I110" s="157"/>
      <c r="J110" s="148"/>
      <c r="K110" s="148"/>
      <c r="L110" s="148"/>
      <c r="M110" s="148"/>
    </row>
    <row r="111" ht="15.75" customHeight="1">
      <c r="A111" s="185" t="s">
        <v>900</v>
      </c>
      <c r="B111" s="186" t="s">
        <v>901</v>
      </c>
      <c r="C111" s="156">
        <f>MIN('Base de alimentos'!$A$528:$B$530)</f>
        <v>0.005898611083</v>
      </c>
      <c r="D111" s="66">
        <v>200.0</v>
      </c>
      <c r="E111" s="157">
        <f t="shared" si="25"/>
        <v>1.179722217</v>
      </c>
      <c r="F111" s="66">
        <v>300.0</v>
      </c>
      <c r="G111" s="157">
        <f t="shared" si="26"/>
        <v>1.769583325</v>
      </c>
      <c r="H111" s="74">
        <v>0.0</v>
      </c>
      <c r="I111" s="157"/>
      <c r="J111" s="148"/>
      <c r="K111" s="148"/>
      <c r="L111" s="148"/>
      <c r="M111" s="148"/>
    </row>
    <row r="112">
      <c r="A112" s="187" t="s">
        <v>1399</v>
      </c>
      <c r="B112" s="186" t="s">
        <v>901</v>
      </c>
      <c r="C112" s="170" t="s">
        <v>1353</v>
      </c>
      <c r="D112" s="74">
        <v>0.0</v>
      </c>
      <c r="E112" s="157"/>
      <c r="F112" s="74">
        <v>0.0</v>
      </c>
      <c r="G112" s="157"/>
      <c r="H112" s="74">
        <v>200.0</v>
      </c>
      <c r="I112" s="157">
        <f>SUM(I113:I115)</f>
        <v>1.056681408</v>
      </c>
      <c r="J112" s="148"/>
      <c r="K112" s="148"/>
      <c r="L112" s="148"/>
      <c r="M112" s="148"/>
    </row>
    <row r="113" ht="15.75" customHeight="1" outlineLevel="1">
      <c r="A113" s="188" t="s">
        <v>1223</v>
      </c>
      <c r="B113" s="189" t="s">
        <v>899</v>
      </c>
      <c r="C113" s="190">
        <f>MIN('Base de alimentos'!$A$540:$B$543)</f>
        <v>0.0059398719</v>
      </c>
      <c r="D113" s="75">
        <v>0.0</v>
      </c>
      <c r="E113" s="171"/>
      <c r="F113" s="75">
        <v>0.0</v>
      </c>
      <c r="G113" s="171"/>
      <c r="H113" s="191">
        <f t="shared" ref="H113:H114" si="27">190/2</f>
        <v>95</v>
      </c>
      <c r="I113" s="171">
        <f t="shared" ref="I113:I115" si="28">C113*H113</f>
        <v>0.5642878305</v>
      </c>
      <c r="J113" s="148"/>
      <c r="K113" s="148"/>
      <c r="L113" s="148"/>
      <c r="M113" s="148"/>
    </row>
    <row r="114" ht="15.75" customHeight="1" outlineLevel="1">
      <c r="A114" s="188" t="s">
        <v>1225</v>
      </c>
      <c r="B114" s="189" t="s">
        <v>901</v>
      </c>
      <c r="C114" s="190">
        <f>MIN('Base de alimentos'!$A$552:$B$555)</f>
        <v>0.0013734286</v>
      </c>
      <c r="D114" s="75">
        <v>0.0</v>
      </c>
      <c r="E114" s="171"/>
      <c r="F114" s="75">
        <v>0.0</v>
      </c>
      <c r="G114" s="171"/>
      <c r="H114" s="191">
        <f t="shared" si="27"/>
        <v>95</v>
      </c>
      <c r="I114" s="171">
        <f t="shared" si="28"/>
        <v>0.130475717</v>
      </c>
      <c r="J114" s="148"/>
      <c r="K114" s="148"/>
      <c r="L114" s="148"/>
      <c r="M114" s="148"/>
    </row>
    <row r="115" ht="15.75" customHeight="1" outlineLevel="1">
      <c r="A115" s="188" t="s">
        <v>1227</v>
      </c>
      <c r="B115" s="189" t="s">
        <v>899</v>
      </c>
      <c r="C115" s="190">
        <f>MIN('Base de alimentos'!$A$564:$B$567)</f>
        <v>0.036191786</v>
      </c>
      <c r="D115" s="75">
        <v>0.0</v>
      </c>
      <c r="E115" s="171"/>
      <c r="F115" s="75">
        <v>0.0</v>
      </c>
      <c r="G115" s="171"/>
      <c r="H115" s="192">
        <v>10.0</v>
      </c>
      <c r="I115" s="171">
        <f t="shared" si="28"/>
        <v>0.36191786</v>
      </c>
      <c r="J115" s="148"/>
      <c r="K115" s="148"/>
      <c r="L115" s="148"/>
      <c r="M115" s="148"/>
    </row>
    <row r="116">
      <c r="A116" s="193" t="s">
        <v>1352</v>
      </c>
      <c r="B116" s="92"/>
      <c r="C116" s="92"/>
      <c r="D116" s="93"/>
      <c r="E116" s="159">
        <f>AVERAGE(E$108:E$112)</f>
        <v>1.617232117</v>
      </c>
      <c r="F116" s="159" t="s">
        <v>1353</v>
      </c>
      <c r="G116" s="159">
        <f>AVERAGE(G$108:G$112)</f>
        <v>2.425848175</v>
      </c>
      <c r="H116" s="159" t="s">
        <v>1353</v>
      </c>
      <c r="I116" s="159">
        <f>AVERAGE(I$108:I$112)</f>
        <v>1.056681408</v>
      </c>
      <c r="J116" s="148"/>
      <c r="K116" s="148"/>
      <c r="L116" s="148"/>
      <c r="M116" s="148"/>
    </row>
    <row r="117">
      <c r="A117" s="158" t="s">
        <v>1354</v>
      </c>
      <c r="B117" s="92"/>
      <c r="C117" s="92"/>
      <c r="D117" s="93"/>
      <c r="E117" s="159">
        <f>MEDIAN(E$108:E$112)</f>
        <v>1.494761903</v>
      </c>
      <c r="F117" s="159" t="s">
        <v>1353</v>
      </c>
      <c r="G117" s="159">
        <f>MEDIAN(G$108:G$112)</f>
        <v>2.242142855</v>
      </c>
      <c r="H117" s="159" t="s">
        <v>1353</v>
      </c>
      <c r="I117" s="159">
        <f>MEDIAN(I$108:I$112)</f>
        <v>1.056681408</v>
      </c>
      <c r="J117" s="148"/>
      <c r="K117" s="148"/>
      <c r="L117" s="148"/>
      <c r="M117" s="148"/>
    </row>
    <row r="118">
      <c r="A118" s="148"/>
      <c r="B118" s="148"/>
      <c r="C118" s="148"/>
      <c r="D118" s="148"/>
      <c r="E118" s="148"/>
      <c r="F118" s="148"/>
      <c r="G118" s="148"/>
      <c r="H118" s="148"/>
      <c r="I118" s="148"/>
      <c r="J118" s="148"/>
      <c r="K118" s="148"/>
      <c r="L118" s="148"/>
      <c r="M118" s="148"/>
    </row>
    <row r="119">
      <c r="A119" s="149"/>
      <c r="B119" s="149"/>
      <c r="C119" s="147"/>
      <c r="D119" s="152" t="s">
        <v>1346</v>
      </c>
      <c r="E119" s="93"/>
      <c r="F119" s="148"/>
      <c r="G119" s="148"/>
      <c r="H119" s="148"/>
      <c r="I119" s="148"/>
      <c r="J119" s="148"/>
      <c r="K119" s="148"/>
      <c r="L119" s="148"/>
      <c r="M119" s="148"/>
    </row>
    <row r="120">
      <c r="A120" s="160" t="s">
        <v>1348</v>
      </c>
      <c r="B120" s="153" t="s">
        <v>1349</v>
      </c>
      <c r="C120" s="154" t="s">
        <v>1350</v>
      </c>
      <c r="D120" s="155" t="s">
        <v>1346</v>
      </c>
      <c r="E120" s="154" t="s">
        <v>1351</v>
      </c>
      <c r="F120" s="148"/>
      <c r="G120" s="148"/>
      <c r="H120" s="148"/>
      <c r="I120" s="148"/>
      <c r="J120" s="148"/>
      <c r="K120" s="148"/>
      <c r="L120" s="148"/>
      <c r="M120" s="148"/>
    </row>
    <row r="121">
      <c r="A121" s="187" t="s">
        <v>1400</v>
      </c>
      <c r="B121" s="186" t="s">
        <v>901</v>
      </c>
      <c r="C121" s="194" t="s">
        <v>1353</v>
      </c>
      <c r="D121" s="186">
        <v>50.0</v>
      </c>
      <c r="E121" s="195">
        <f>SUM(E122:E125)</f>
        <v>1.617925784</v>
      </c>
      <c r="F121" s="148"/>
      <c r="G121" s="148"/>
      <c r="H121" s="148"/>
      <c r="I121" s="148"/>
      <c r="J121" s="148"/>
      <c r="K121" s="148"/>
      <c r="L121" s="148"/>
      <c r="M121" s="148"/>
    </row>
    <row r="122" ht="15.75" customHeight="1" outlineLevel="1">
      <c r="A122" s="188" t="s">
        <v>1229</v>
      </c>
      <c r="B122" s="196" t="s">
        <v>901</v>
      </c>
      <c r="C122" s="190">
        <f>MIN('Base de alimentos'!$A$576:$B$579)</f>
        <v>0.008876461733</v>
      </c>
      <c r="D122" s="196">
        <f t="shared" ref="D122:D124" si="29">45/3</f>
        <v>15</v>
      </c>
      <c r="E122" s="197">
        <f t="shared" ref="E122:E125" si="30">C122*D122</f>
        <v>0.133146926</v>
      </c>
      <c r="F122" s="148"/>
      <c r="G122" s="148"/>
      <c r="H122" s="148"/>
      <c r="I122" s="148"/>
      <c r="J122" s="148"/>
      <c r="K122" s="148"/>
      <c r="L122" s="148"/>
      <c r="M122" s="148"/>
    </row>
    <row r="123" ht="15.75" customHeight="1" outlineLevel="1">
      <c r="A123" s="188" t="s">
        <v>1223</v>
      </c>
      <c r="B123" s="198" t="s">
        <v>899</v>
      </c>
      <c r="C123" s="190">
        <f>MIN('Base de alimentos'!$A$540:$B$543)</f>
        <v>0.0059398719</v>
      </c>
      <c r="D123" s="196">
        <f t="shared" si="29"/>
        <v>15</v>
      </c>
      <c r="E123" s="197">
        <f t="shared" si="30"/>
        <v>0.0890980785</v>
      </c>
      <c r="F123" s="148"/>
      <c r="G123" s="148"/>
      <c r="H123" s="148"/>
      <c r="I123" s="148"/>
      <c r="J123" s="148"/>
      <c r="K123" s="148"/>
      <c r="L123" s="148"/>
      <c r="M123" s="148"/>
    </row>
    <row r="124" ht="15.75" customHeight="1" outlineLevel="1">
      <c r="A124" s="188" t="s">
        <v>1401</v>
      </c>
      <c r="B124" s="196" t="s">
        <v>901</v>
      </c>
      <c r="C124" s="190">
        <f>MIN('Base de alimentos'!$A$552:$B$555)</f>
        <v>0.0013734286</v>
      </c>
      <c r="D124" s="196">
        <f t="shared" si="29"/>
        <v>15</v>
      </c>
      <c r="E124" s="197">
        <f t="shared" si="30"/>
        <v>0.020601429</v>
      </c>
      <c r="F124" s="148"/>
      <c r="G124" s="148"/>
      <c r="H124" s="148"/>
      <c r="I124" s="148"/>
      <c r="J124" s="148"/>
      <c r="K124" s="148"/>
      <c r="L124" s="148"/>
      <c r="M124" s="148"/>
    </row>
    <row r="125" ht="15.75" customHeight="1" outlineLevel="1">
      <c r="A125" s="188" t="s">
        <v>1402</v>
      </c>
      <c r="B125" s="198" t="s">
        <v>899</v>
      </c>
      <c r="C125" s="166">
        <f>MIN('Base de alimentos'!$A$88:$B$90)</f>
        <v>0.27501587</v>
      </c>
      <c r="D125" s="196">
        <v>5.0</v>
      </c>
      <c r="E125" s="197">
        <f t="shared" si="30"/>
        <v>1.37507935</v>
      </c>
      <c r="F125" s="148"/>
      <c r="G125" s="148"/>
      <c r="H125" s="148"/>
      <c r="I125" s="148"/>
      <c r="J125" s="148"/>
      <c r="K125" s="148"/>
      <c r="L125" s="148"/>
      <c r="M125" s="148"/>
    </row>
    <row r="126">
      <c r="A126" s="187" t="s">
        <v>1403</v>
      </c>
      <c r="B126" s="186" t="s">
        <v>901</v>
      </c>
      <c r="C126" s="194" t="s">
        <v>1353</v>
      </c>
      <c r="D126" s="186">
        <v>50.0</v>
      </c>
      <c r="E126" s="195">
        <f>SUM(E127:E131)</f>
        <v>0.3242269635</v>
      </c>
      <c r="F126" s="148"/>
      <c r="G126" s="148"/>
      <c r="H126" s="148"/>
      <c r="I126" s="148"/>
      <c r="J126" s="148"/>
      <c r="K126" s="148"/>
      <c r="L126" s="148"/>
      <c r="M126" s="148"/>
    </row>
    <row r="127" ht="15.75" customHeight="1" outlineLevel="1">
      <c r="A127" s="188" t="s">
        <v>1341</v>
      </c>
      <c r="B127" s="196" t="s">
        <v>901</v>
      </c>
      <c r="C127" s="190">
        <f>MIN('Base de alimentos'!$A$1180:$B$1181)</f>
        <v>0.000445833335</v>
      </c>
      <c r="D127" s="199">
        <f t="shared" ref="D127:D129" si="31">40/3</f>
        <v>13.33333333</v>
      </c>
      <c r="E127" s="197">
        <f t="shared" ref="E127:E131" si="32">C127*D127</f>
        <v>0.005944444467</v>
      </c>
      <c r="F127" s="148"/>
      <c r="G127" s="148"/>
      <c r="H127" s="148"/>
      <c r="I127" s="148"/>
      <c r="J127" s="148"/>
      <c r="K127" s="148"/>
      <c r="L127" s="148"/>
      <c r="M127" s="148"/>
    </row>
    <row r="128" ht="15.75" customHeight="1" outlineLevel="1">
      <c r="A128" s="188" t="s">
        <v>1404</v>
      </c>
      <c r="B128" s="196" t="s">
        <v>901</v>
      </c>
      <c r="C128" s="166">
        <f>MIN('Base de alimentos'!$A$492:$B$494)</f>
        <v>0.01149841222</v>
      </c>
      <c r="D128" s="199">
        <f t="shared" si="31"/>
        <v>13.33333333</v>
      </c>
      <c r="E128" s="197">
        <f t="shared" si="32"/>
        <v>0.153312163</v>
      </c>
      <c r="F128" s="148"/>
      <c r="G128" s="148"/>
      <c r="H128" s="148"/>
      <c r="I128" s="148"/>
      <c r="J128" s="148"/>
      <c r="K128" s="148"/>
      <c r="L128" s="148"/>
      <c r="M128" s="148"/>
    </row>
    <row r="129" ht="15.75" customHeight="1" outlineLevel="1">
      <c r="A129" s="188" t="s">
        <v>918</v>
      </c>
      <c r="B129" s="196" t="s">
        <v>899</v>
      </c>
      <c r="C129" s="166">
        <f>MIN('Base de alimentos'!$A$430:$B$432)</f>
        <v>0.008333333333</v>
      </c>
      <c r="D129" s="199">
        <f t="shared" si="31"/>
        <v>13.33333333</v>
      </c>
      <c r="E129" s="197">
        <f t="shared" si="32"/>
        <v>0.1111111111</v>
      </c>
      <c r="F129" s="148"/>
      <c r="G129" s="148"/>
      <c r="H129" s="148"/>
      <c r="I129" s="148"/>
      <c r="J129" s="148"/>
      <c r="K129" s="148"/>
      <c r="L129" s="148"/>
      <c r="M129" s="148"/>
    </row>
    <row r="130" ht="15.75" customHeight="1" outlineLevel="1">
      <c r="A130" s="188" t="s">
        <v>1230</v>
      </c>
      <c r="B130" s="198" t="s">
        <v>899</v>
      </c>
      <c r="C130" s="190">
        <f>MIN('Base de alimentos'!$A$588:$B$591)</f>
        <v>0.010771849</v>
      </c>
      <c r="D130" s="199">
        <v>5.0</v>
      </c>
      <c r="E130" s="197">
        <f t="shared" si="32"/>
        <v>0.053859245</v>
      </c>
      <c r="F130" s="148"/>
      <c r="G130" s="148"/>
      <c r="H130" s="148"/>
      <c r="I130" s="148"/>
      <c r="J130" s="148"/>
      <c r="K130" s="148"/>
      <c r="L130" s="148"/>
      <c r="M130" s="148"/>
    </row>
    <row r="131" ht="15.75" customHeight="1" outlineLevel="1">
      <c r="A131" s="188" t="s">
        <v>1405</v>
      </c>
      <c r="B131" s="198" t="s">
        <v>899</v>
      </c>
      <c r="C131" s="190"/>
      <c r="D131" s="199">
        <v>5.0</v>
      </c>
      <c r="E131" s="197">
        <f t="shared" si="32"/>
        <v>0</v>
      </c>
      <c r="F131" s="148"/>
      <c r="G131" s="148"/>
      <c r="H131" s="148"/>
      <c r="I131" s="148"/>
      <c r="J131" s="148"/>
      <c r="K131" s="148"/>
      <c r="L131" s="148"/>
      <c r="M131" s="148"/>
    </row>
    <row r="132">
      <c r="A132" s="187" t="s">
        <v>1406</v>
      </c>
      <c r="B132" s="186" t="s">
        <v>901</v>
      </c>
      <c r="C132" s="194" t="s">
        <v>1353</v>
      </c>
      <c r="D132" s="186">
        <v>50.0</v>
      </c>
      <c r="E132" s="195">
        <f>SUM(E133:E136)</f>
        <v>0.3302872245</v>
      </c>
      <c r="F132" s="148"/>
      <c r="G132" s="148"/>
      <c r="H132" s="148"/>
      <c r="I132" s="148"/>
      <c r="J132" s="148"/>
      <c r="K132" s="148"/>
      <c r="L132" s="148"/>
      <c r="M132" s="148"/>
    </row>
    <row r="133" ht="15.75" customHeight="1" outlineLevel="1">
      <c r="A133" s="188" t="s">
        <v>1341</v>
      </c>
      <c r="B133" s="196" t="s">
        <v>901</v>
      </c>
      <c r="C133" s="190">
        <f>MIN('Base de alimentos'!$A$1180:$B$1181)</f>
        <v>0.000445833335</v>
      </c>
      <c r="D133" s="196">
        <f t="shared" ref="D133:D135" si="33">45/3</f>
        <v>15</v>
      </c>
      <c r="E133" s="197">
        <f t="shared" ref="E133:E136" si="34">C133*D133</f>
        <v>0.006687500025</v>
      </c>
      <c r="F133" s="148"/>
      <c r="G133" s="148"/>
      <c r="H133" s="148"/>
      <c r="I133" s="148"/>
      <c r="J133" s="148"/>
      <c r="K133" s="148"/>
      <c r="L133" s="148"/>
      <c r="M133" s="148"/>
    </row>
    <row r="134" ht="15.75" customHeight="1" outlineLevel="1">
      <c r="A134" s="188" t="s">
        <v>1232</v>
      </c>
      <c r="B134" s="196" t="s">
        <v>899</v>
      </c>
      <c r="C134" s="190">
        <f>MIN('Base de alimentos'!$A$600:$B$603)</f>
        <v>0.0051076157</v>
      </c>
      <c r="D134" s="196">
        <f t="shared" si="33"/>
        <v>15</v>
      </c>
      <c r="E134" s="197">
        <f t="shared" si="34"/>
        <v>0.0766142355</v>
      </c>
      <c r="F134" s="148"/>
      <c r="G134" s="148"/>
      <c r="H134" s="148"/>
      <c r="I134" s="148"/>
      <c r="J134" s="148"/>
      <c r="K134" s="148"/>
      <c r="L134" s="148"/>
      <c r="M134" s="148"/>
    </row>
    <row r="135" ht="15.75" customHeight="1" outlineLevel="1">
      <c r="A135" s="188" t="s">
        <v>1233</v>
      </c>
      <c r="B135" s="196" t="s">
        <v>899</v>
      </c>
      <c r="C135" s="190">
        <f>MIN('Base de alimentos'!$A$612:$B$615)</f>
        <v>0.0044017706</v>
      </c>
      <c r="D135" s="196">
        <f t="shared" si="33"/>
        <v>15</v>
      </c>
      <c r="E135" s="197">
        <f t="shared" si="34"/>
        <v>0.066026559</v>
      </c>
      <c r="F135" s="148"/>
      <c r="G135" s="148"/>
      <c r="H135" s="148"/>
      <c r="I135" s="148"/>
      <c r="J135" s="148"/>
      <c r="K135" s="148"/>
      <c r="L135" s="148"/>
      <c r="M135" s="148"/>
    </row>
    <row r="136" ht="15.75" customHeight="1" outlineLevel="1">
      <c r="A136" s="200" t="s">
        <v>1227</v>
      </c>
      <c r="B136" s="198" t="s">
        <v>899</v>
      </c>
      <c r="C136" s="190">
        <f>MIN('Base de alimentos'!$A$564:$B$567)</f>
        <v>0.036191786</v>
      </c>
      <c r="D136" s="201">
        <v>5.0</v>
      </c>
      <c r="E136" s="197">
        <f t="shared" si="34"/>
        <v>0.18095893</v>
      </c>
      <c r="F136" s="148"/>
      <c r="G136" s="148"/>
      <c r="H136" s="148"/>
      <c r="I136" s="148"/>
      <c r="J136" s="202"/>
      <c r="K136" s="202"/>
      <c r="L136" s="202"/>
      <c r="M136" s="202"/>
      <c r="N136" s="203"/>
      <c r="O136" s="203"/>
      <c r="P136" s="203"/>
      <c r="Q136" s="203"/>
      <c r="R136" s="203"/>
      <c r="S136" s="203"/>
      <c r="T136" s="203"/>
      <c r="U136" s="203"/>
      <c r="V136" s="203"/>
      <c r="W136" s="203"/>
      <c r="X136" s="203"/>
      <c r="Y136" s="203"/>
      <c r="Z136" s="203"/>
    </row>
    <row r="137" ht="15.75" customHeight="1">
      <c r="A137" s="147"/>
      <c r="B137" s="147"/>
      <c r="C137" s="147"/>
      <c r="D137" s="147"/>
      <c r="E137" s="147"/>
      <c r="F137" s="148"/>
      <c r="G137" s="148"/>
      <c r="H137" s="148"/>
      <c r="I137" s="148"/>
      <c r="J137" s="148"/>
      <c r="K137" s="148"/>
      <c r="L137" s="148"/>
      <c r="M137" s="148"/>
    </row>
    <row r="138">
      <c r="A138" s="148"/>
      <c r="B138" s="148"/>
      <c r="C138" s="148"/>
      <c r="D138" s="148"/>
      <c r="E138" s="148"/>
      <c r="F138" s="148"/>
      <c r="G138" s="148"/>
      <c r="H138" s="148"/>
      <c r="I138" s="148"/>
      <c r="J138" s="148"/>
      <c r="K138" s="148"/>
      <c r="L138" s="148"/>
      <c r="M138" s="148"/>
    </row>
    <row r="139">
      <c r="A139" s="204" t="s">
        <v>1407</v>
      </c>
      <c r="B139" s="92"/>
      <c r="C139" s="92"/>
      <c r="D139" s="92"/>
      <c r="E139" s="93"/>
      <c r="F139" s="148"/>
      <c r="G139" s="148"/>
      <c r="H139" s="148"/>
      <c r="I139" s="148"/>
      <c r="J139" s="148"/>
      <c r="K139" s="148"/>
      <c r="L139" s="148"/>
      <c r="M139" s="148"/>
    </row>
    <row r="140" ht="15.75" customHeight="1">
      <c r="A140" s="149"/>
      <c r="B140" s="149"/>
      <c r="C140" s="151"/>
      <c r="D140" s="147"/>
      <c r="E140" s="147"/>
      <c r="F140" s="148"/>
      <c r="G140" s="148"/>
      <c r="H140" s="148"/>
      <c r="I140" s="148"/>
      <c r="J140" s="148"/>
      <c r="K140" s="148"/>
      <c r="L140" s="148"/>
      <c r="M140" s="148"/>
    </row>
    <row r="141">
      <c r="A141" s="205" t="s">
        <v>1348</v>
      </c>
      <c r="B141" s="153" t="s">
        <v>1349</v>
      </c>
      <c r="C141" s="155" t="s">
        <v>1346</v>
      </c>
      <c r="D141" s="206" t="s">
        <v>1408</v>
      </c>
      <c r="E141" s="206" t="s">
        <v>1347</v>
      </c>
      <c r="F141" s="148"/>
      <c r="G141" s="148"/>
      <c r="H141" s="148"/>
      <c r="I141" s="148"/>
      <c r="J141" s="148"/>
      <c r="K141" s="148"/>
      <c r="L141" s="148"/>
      <c r="M141" s="148"/>
    </row>
    <row r="142" ht="15.75" customHeight="1">
      <c r="A142" s="185" t="s">
        <v>1409</v>
      </c>
      <c r="B142" s="186" t="s">
        <v>899</v>
      </c>
      <c r="C142" s="66">
        <v>300.0</v>
      </c>
      <c r="D142" s="66">
        <v>0.0</v>
      </c>
      <c r="E142" s="74">
        <v>0.0</v>
      </c>
      <c r="F142" s="148"/>
      <c r="G142" s="148"/>
      <c r="H142" s="148"/>
      <c r="I142" s="148"/>
      <c r="J142" s="148"/>
      <c r="K142" s="148"/>
      <c r="L142" s="148"/>
      <c r="M142" s="148"/>
    </row>
    <row r="143" ht="15.75" customHeight="1">
      <c r="A143" s="185" t="s">
        <v>1410</v>
      </c>
      <c r="B143" s="186" t="s">
        <v>899</v>
      </c>
      <c r="C143" s="66">
        <v>150.0</v>
      </c>
      <c r="D143" s="66">
        <v>75.0</v>
      </c>
      <c r="E143" s="74">
        <v>0.0</v>
      </c>
      <c r="F143" s="148"/>
      <c r="G143" s="148"/>
      <c r="H143" s="148"/>
      <c r="I143" s="148"/>
      <c r="J143" s="148"/>
      <c r="K143" s="148"/>
      <c r="L143" s="148"/>
      <c r="M143" s="148"/>
    </row>
    <row r="144" ht="15.75" customHeight="1">
      <c r="A144" s="185" t="s">
        <v>1411</v>
      </c>
      <c r="B144" s="186" t="s">
        <v>899</v>
      </c>
      <c r="C144" s="66">
        <v>220.0</v>
      </c>
      <c r="D144" s="66">
        <v>110.0</v>
      </c>
      <c r="E144" s="74">
        <v>200.0</v>
      </c>
      <c r="F144" s="148"/>
      <c r="G144" s="148"/>
      <c r="H144" s="148"/>
      <c r="I144" s="148"/>
      <c r="J144" s="148"/>
      <c r="K144" s="148"/>
      <c r="L144" s="148"/>
      <c r="M144" s="148"/>
    </row>
    <row r="145" ht="15.75" customHeight="1">
      <c r="A145" s="185" t="s">
        <v>1412</v>
      </c>
      <c r="B145" s="186" t="s">
        <v>899</v>
      </c>
      <c r="C145" s="66">
        <v>150.0</v>
      </c>
      <c r="D145" s="66">
        <v>75.0</v>
      </c>
      <c r="E145" s="74">
        <v>150.0</v>
      </c>
      <c r="F145" s="148"/>
      <c r="G145" s="148"/>
      <c r="H145" s="148"/>
      <c r="I145" s="148"/>
      <c r="J145" s="148"/>
      <c r="K145" s="148"/>
      <c r="L145" s="148"/>
      <c r="M145" s="148"/>
    </row>
    <row r="146" ht="15.75" customHeight="1">
      <c r="A146" s="185" t="s">
        <v>1246</v>
      </c>
      <c r="B146" s="186" t="s">
        <v>899</v>
      </c>
      <c r="C146" s="66">
        <v>150.0</v>
      </c>
      <c r="D146" s="66">
        <v>75.0</v>
      </c>
      <c r="E146" s="74">
        <v>200.0</v>
      </c>
      <c r="F146" s="148"/>
      <c r="G146" s="148"/>
      <c r="H146" s="148"/>
      <c r="I146" s="148"/>
      <c r="J146" s="148"/>
      <c r="K146" s="148"/>
      <c r="L146" s="148"/>
      <c r="M146" s="148"/>
    </row>
    <row r="147" ht="15.75" customHeight="1">
      <c r="A147" s="185" t="s">
        <v>1249</v>
      </c>
      <c r="B147" s="186" t="s">
        <v>899</v>
      </c>
      <c r="C147" s="66">
        <v>200.0</v>
      </c>
      <c r="D147" s="66">
        <v>0.0</v>
      </c>
      <c r="E147" s="74">
        <v>0.0</v>
      </c>
      <c r="F147" s="148"/>
      <c r="G147" s="148"/>
      <c r="H147" s="148"/>
      <c r="I147" s="148"/>
      <c r="J147" s="148"/>
      <c r="K147" s="148"/>
      <c r="L147" s="148"/>
      <c r="M147" s="148"/>
    </row>
    <row r="148" ht="15.75" customHeight="1">
      <c r="A148" s="185" t="s">
        <v>1413</v>
      </c>
      <c r="B148" s="186" t="s">
        <v>899</v>
      </c>
      <c r="C148" s="66">
        <v>150.0</v>
      </c>
      <c r="D148" s="66">
        <v>75.0</v>
      </c>
      <c r="E148" s="74">
        <v>0.0</v>
      </c>
      <c r="F148" s="148"/>
      <c r="G148" s="148"/>
      <c r="H148" s="148"/>
      <c r="I148" s="148"/>
      <c r="J148" s="148"/>
      <c r="K148" s="148"/>
      <c r="L148" s="148"/>
      <c r="M148" s="148"/>
    </row>
    <row r="149" ht="15.75" customHeight="1">
      <c r="A149" s="185" t="s">
        <v>1414</v>
      </c>
      <c r="B149" s="186" t="s">
        <v>899</v>
      </c>
      <c r="C149" s="66">
        <v>300.0</v>
      </c>
      <c r="D149" s="66">
        <v>0.0</v>
      </c>
      <c r="E149" s="74">
        <v>0.0</v>
      </c>
      <c r="F149" s="148"/>
      <c r="G149" s="148"/>
      <c r="H149" s="148"/>
      <c r="I149" s="148"/>
      <c r="J149" s="148"/>
      <c r="K149" s="148"/>
      <c r="L149" s="148"/>
      <c r="M149" s="148"/>
    </row>
    <row r="150" ht="15.75" customHeight="1">
      <c r="A150" s="185" t="s">
        <v>1415</v>
      </c>
      <c r="B150" s="186" t="s">
        <v>899</v>
      </c>
      <c r="C150" s="66">
        <v>150.0</v>
      </c>
      <c r="D150" s="66">
        <v>0.0</v>
      </c>
      <c r="E150" s="74">
        <v>0.0</v>
      </c>
      <c r="F150" s="148"/>
      <c r="G150" s="148"/>
      <c r="H150" s="148"/>
      <c r="I150" s="148"/>
      <c r="J150" s="148"/>
      <c r="K150" s="148"/>
      <c r="L150" s="148"/>
      <c r="M150" s="148"/>
    </row>
    <row r="151" ht="15.75" customHeight="1">
      <c r="A151" s="187" t="s">
        <v>1416</v>
      </c>
      <c r="B151" s="186" t="s">
        <v>899</v>
      </c>
      <c r="C151" s="74">
        <v>0.0</v>
      </c>
      <c r="D151" s="74">
        <v>0.0</v>
      </c>
      <c r="E151" s="74">
        <v>150.0</v>
      </c>
      <c r="F151" s="148"/>
      <c r="G151" s="148"/>
      <c r="H151" s="148"/>
      <c r="I151" s="148"/>
      <c r="J151" s="148"/>
      <c r="K151" s="148"/>
      <c r="L151" s="148"/>
      <c r="M151" s="148"/>
    </row>
    <row r="152" ht="15.75" customHeight="1">
      <c r="A152" s="187" t="s">
        <v>1417</v>
      </c>
      <c r="B152" s="194" t="s">
        <v>1349</v>
      </c>
      <c r="C152" s="74">
        <v>0.0</v>
      </c>
      <c r="D152" s="74">
        <v>0.0</v>
      </c>
      <c r="E152" s="74">
        <v>3.0</v>
      </c>
      <c r="F152" s="148"/>
      <c r="G152" s="148"/>
      <c r="H152" s="148"/>
      <c r="I152" s="148"/>
      <c r="J152" s="148"/>
      <c r="K152" s="148"/>
      <c r="L152" s="148"/>
      <c r="M152" s="148"/>
    </row>
    <row r="153" ht="15.75" customHeight="1">
      <c r="A153" s="187" t="s">
        <v>1418</v>
      </c>
      <c r="B153" s="186" t="s">
        <v>899</v>
      </c>
      <c r="C153" s="74">
        <v>0.0</v>
      </c>
      <c r="D153" s="74">
        <v>0.0</v>
      </c>
      <c r="E153" s="74">
        <v>200.0</v>
      </c>
      <c r="F153" s="148"/>
      <c r="G153" s="148"/>
      <c r="H153" s="148"/>
      <c r="I153" s="148"/>
      <c r="J153" s="148"/>
      <c r="K153" s="148"/>
      <c r="L153" s="148"/>
      <c r="M153" s="148"/>
    </row>
    <row r="154" ht="15.75" customHeight="1">
      <c r="A154" s="147"/>
      <c r="B154" s="147"/>
      <c r="C154" s="147"/>
      <c r="D154" s="147"/>
      <c r="E154" s="148"/>
      <c r="F154" s="148"/>
      <c r="G154" s="148"/>
      <c r="H154" s="148"/>
      <c r="I154" s="148"/>
      <c r="J154" s="148"/>
      <c r="K154" s="148"/>
      <c r="L154" s="148"/>
      <c r="M154" s="148"/>
    </row>
    <row r="155" ht="15.75" customHeight="1">
      <c r="A155" s="147"/>
      <c r="B155" s="147"/>
      <c r="C155" s="147"/>
      <c r="D155" s="147"/>
      <c r="E155" s="147"/>
      <c r="F155" s="148"/>
      <c r="G155" s="148"/>
      <c r="H155" s="148"/>
      <c r="I155" s="148"/>
      <c r="J155" s="148"/>
      <c r="K155" s="148"/>
      <c r="L155" s="148"/>
      <c r="M155" s="148"/>
    </row>
    <row r="156" ht="15.75" customHeight="1">
      <c r="A156" s="149"/>
      <c r="B156" s="149"/>
      <c r="C156" s="147"/>
      <c r="D156" s="152" t="s">
        <v>1346</v>
      </c>
      <c r="E156" s="93"/>
      <c r="F156" s="148"/>
      <c r="G156" s="148"/>
      <c r="H156" s="148"/>
      <c r="I156" s="148"/>
      <c r="J156" s="148"/>
      <c r="K156" s="148"/>
      <c r="L156" s="148"/>
      <c r="M156" s="148"/>
    </row>
    <row r="157">
      <c r="A157" s="205" t="s">
        <v>1348</v>
      </c>
      <c r="B157" s="153" t="s">
        <v>1349</v>
      </c>
      <c r="C157" s="154" t="s">
        <v>1350</v>
      </c>
      <c r="D157" s="155" t="s">
        <v>1346</v>
      </c>
      <c r="E157" s="154" t="s">
        <v>1351</v>
      </c>
      <c r="F157" s="148"/>
      <c r="G157" s="155" t="s">
        <v>870</v>
      </c>
      <c r="H157" s="155" t="s">
        <v>1419</v>
      </c>
      <c r="I157" s="148"/>
      <c r="J157" s="148"/>
      <c r="K157" s="148"/>
      <c r="L157" s="148"/>
      <c r="M157" s="148"/>
    </row>
    <row r="158" ht="15.75" customHeight="1">
      <c r="A158" s="66" t="s">
        <v>1236</v>
      </c>
      <c r="B158" s="186" t="s">
        <v>899</v>
      </c>
      <c r="C158" s="156">
        <f>MIN('Base de alimentos'!$A$626:$B$628)</f>
        <v>0.034944198</v>
      </c>
      <c r="D158" s="66">
        <f>150*$H$158</f>
        <v>174</v>
      </c>
      <c r="E158" s="157">
        <f t="shared" ref="E158:E160" si="35">C158*D158</f>
        <v>6.080290452</v>
      </c>
      <c r="F158" s="148"/>
      <c r="G158" s="66" t="s">
        <v>1420</v>
      </c>
      <c r="H158" s="157">
        <v>1.16</v>
      </c>
      <c r="I158" s="148"/>
      <c r="J158" s="148"/>
      <c r="K158" s="148"/>
      <c r="L158" s="148"/>
      <c r="M158" s="148"/>
    </row>
    <row r="159" ht="15.75" customHeight="1">
      <c r="A159" s="66" t="s">
        <v>1238</v>
      </c>
      <c r="B159" s="186" t="s">
        <v>899</v>
      </c>
      <c r="C159" s="156">
        <f>MIN('Base de alimentos'!$A$638:$B$640)</f>
        <v>0.035907508</v>
      </c>
      <c r="D159" s="66">
        <f t="shared" ref="D159:D160" si="36">150*H159</f>
        <v>172.5</v>
      </c>
      <c r="E159" s="157">
        <f t="shared" si="35"/>
        <v>6.19404513</v>
      </c>
      <c r="F159" s="148"/>
      <c r="G159" s="66" t="s">
        <v>1421</v>
      </c>
      <c r="H159" s="157">
        <v>1.15</v>
      </c>
      <c r="I159" s="148"/>
      <c r="J159" s="148"/>
      <c r="K159" s="148"/>
      <c r="L159" s="148"/>
      <c r="M159" s="148"/>
    </row>
    <row r="160" ht="15.75" customHeight="1">
      <c r="A160" s="66" t="s">
        <v>1240</v>
      </c>
      <c r="B160" s="186" t="s">
        <v>899</v>
      </c>
      <c r="C160" s="156">
        <f>MIN('Base de alimentos'!$A$650:$B$652)</f>
        <v>0.0016088079</v>
      </c>
      <c r="D160" s="66">
        <f t="shared" si="36"/>
        <v>162</v>
      </c>
      <c r="E160" s="157">
        <f t="shared" si="35"/>
        <v>0.2606268798</v>
      </c>
      <c r="F160" s="148"/>
      <c r="G160" s="66" t="s">
        <v>1422</v>
      </c>
      <c r="H160" s="157">
        <v>1.08</v>
      </c>
      <c r="I160" s="148"/>
      <c r="J160" s="148"/>
      <c r="K160" s="148"/>
      <c r="L160" s="148"/>
      <c r="M160" s="148"/>
    </row>
    <row r="161" ht="15.75" customHeight="1">
      <c r="A161" s="66" t="s">
        <v>1423</v>
      </c>
      <c r="B161" s="186" t="s">
        <v>899</v>
      </c>
      <c r="C161" s="156" t="s">
        <v>1353</v>
      </c>
      <c r="D161" s="207" t="s">
        <v>1353</v>
      </c>
      <c r="E161" s="157">
        <f>AVERAGE(E162:E163)</f>
        <v>2.795931748</v>
      </c>
      <c r="F161" s="148"/>
      <c r="G161" s="66" t="s">
        <v>1353</v>
      </c>
      <c r="H161" s="157" t="s">
        <v>1353</v>
      </c>
      <c r="I161" s="148"/>
      <c r="J161" s="148"/>
      <c r="K161" s="148"/>
      <c r="L161" s="148"/>
      <c r="M161" s="148"/>
    </row>
    <row r="162" ht="15.75" customHeight="1" outlineLevel="1">
      <c r="A162" s="132" t="s">
        <v>1242</v>
      </c>
      <c r="B162" s="208" t="s">
        <v>899</v>
      </c>
      <c r="C162" s="166">
        <f>MIN('Base de alimentos'!$A$662:$B$664)</f>
        <v>0.0086263289</v>
      </c>
      <c r="D162" s="132">
        <f>220*H162</f>
        <v>309.1</v>
      </c>
      <c r="E162" s="167">
        <f t="shared" ref="E162:E163" si="37">C162*D162</f>
        <v>2.666398263</v>
      </c>
      <c r="F162" s="148"/>
      <c r="G162" s="66" t="s">
        <v>1424</v>
      </c>
      <c r="H162" s="157">
        <f>AVERAGE(1.5,1.31)</f>
        <v>1.405</v>
      </c>
      <c r="I162" s="148"/>
      <c r="J162" s="148"/>
      <c r="K162" s="148"/>
      <c r="L162" s="148"/>
      <c r="M162" s="148"/>
    </row>
    <row r="163" ht="15.75" customHeight="1" outlineLevel="1">
      <c r="A163" s="132" t="s">
        <v>1244</v>
      </c>
      <c r="B163" s="208" t="s">
        <v>899</v>
      </c>
      <c r="C163" s="166">
        <f>MIN('Base de alimentos'!$A$674:$B$676)</f>
        <v>0.0089876044</v>
      </c>
      <c r="D163" s="132">
        <f>150*H163</f>
        <v>325.5</v>
      </c>
      <c r="E163" s="167">
        <f t="shared" si="37"/>
        <v>2.925465232</v>
      </c>
      <c r="F163" s="148"/>
      <c r="G163" s="66" t="s">
        <v>1425</v>
      </c>
      <c r="H163" s="157">
        <v>2.17</v>
      </c>
      <c r="I163" s="148"/>
      <c r="J163" s="148"/>
      <c r="K163" s="148"/>
      <c r="L163" s="148"/>
      <c r="M163" s="148"/>
    </row>
    <row r="164" ht="15.75" customHeight="1">
      <c r="A164" s="66" t="s">
        <v>1248</v>
      </c>
      <c r="B164" s="186" t="s">
        <v>899</v>
      </c>
      <c r="C164" s="66" t="s">
        <v>1353</v>
      </c>
      <c r="D164" s="207" t="s">
        <v>1353</v>
      </c>
      <c r="E164" s="157">
        <f>AVERAGE(E165:E166)</f>
        <v>4.39144496</v>
      </c>
      <c r="F164" s="148"/>
      <c r="G164" s="66" t="s">
        <v>1353</v>
      </c>
      <c r="H164" s="157" t="s">
        <v>1353</v>
      </c>
      <c r="I164" s="148"/>
      <c r="J164" s="148"/>
      <c r="K164" s="148"/>
      <c r="L164" s="148"/>
      <c r="M164" s="148"/>
    </row>
    <row r="165" ht="15.75" customHeight="1" outlineLevel="1">
      <c r="A165" s="132" t="s">
        <v>1246</v>
      </c>
      <c r="B165" s="208" t="s">
        <v>899</v>
      </c>
      <c r="C165" s="166">
        <f>MIN('Base de alimentos'!$A$686:$B$688)</f>
        <v>0.025637143</v>
      </c>
      <c r="D165" s="132">
        <f>150*H165</f>
        <v>177</v>
      </c>
      <c r="E165" s="167">
        <f t="shared" ref="E165:E167" si="38">C165*D165</f>
        <v>4.537774311</v>
      </c>
      <c r="F165" s="148"/>
      <c r="G165" s="66" t="s">
        <v>1426</v>
      </c>
      <c r="H165" s="157">
        <v>1.18</v>
      </c>
      <c r="I165" s="148"/>
      <c r="J165" s="148"/>
      <c r="K165" s="148"/>
      <c r="L165" s="148"/>
      <c r="M165" s="148"/>
    </row>
    <row r="166" ht="15.75" customHeight="1" outlineLevel="1">
      <c r="A166" s="132" t="s">
        <v>1249</v>
      </c>
      <c r="B166" s="208" t="s">
        <v>899</v>
      </c>
      <c r="C166" s="166">
        <f>MIN('Base de alimentos'!$A$698:$B$700)</f>
        <v>0.017987778</v>
      </c>
      <c r="D166" s="132">
        <f>200*$H$166</f>
        <v>236</v>
      </c>
      <c r="E166" s="167">
        <f t="shared" si="38"/>
        <v>4.245115608</v>
      </c>
      <c r="F166" s="148"/>
      <c r="G166" s="66" t="s">
        <v>1249</v>
      </c>
      <c r="H166" s="157">
        <v>1.18</v>
      </c>
      <c r="I166" s="148"/>
      <c r="J166" s="148"/>
      <c r="K166" s="148"/>
      <c r="L166" s="148"/>
      <c r="M166" s="148"/>
    </row>
    <row r="167" ht="15.75" customHeight="1">
      <c r="A167" s="66" t="s">
        <v>1251</v>
      </c>
      <c r="B167" s="186" t="s">
        <v>899</v>
      </c>
      <c r="C167" s="156">
        <f>MINA('Base de alimentos'!$A$710:$B$712)</f>
        <v>0</v>
      </c>
      <c r="D167" s="209">
        <f>150*H167</f>
        <v>177.7777778</v>
      </c>
      <c r="E167" s="157">
        <f t="shared" si="38"/>
        <v>0</v>
      </c>
      <c r="F167" s="148"/>
      <c r="G167" s="66" t="s">
        <v>1427</v>
      </c>
      <c r="H167" s="157">
        <f>160/135</f>
        <v>1.185185185</v>
      </c>
      <c r="I167" s="148"/>
      <c r="J167" s="148"/>
      <c r="K167" s="148"/>
      <c r="L167" s="148"/>
      <c r="M167" s="148"/>
    </row>
    <row r="168" ht="15.75" customHeight="1">
      <c r="A168" s="66" t="s">
        <v>1428</v>
      </c>
      <c r="B168" s="186" t="s">
        <v>899</v>
      </c>
      <c r="C168" s="66" t="s">
        <v>1353</v>
      </c>
      <c r="D168" s="207" t="s">
        <v>1353</v>
      </c>
      <c r="E168" s="157">
        <f>AVERAGE(E169:E170)</f>
        <v>13.36042724</v>
      </c>
      <c r="F168" s="148"/>
      <c r="G168" s="66" t="s">
        <v>1353</v>
      </c>
      <c r="H168" s="157" t="s">
        <v>1353</v>
      </c>
      <c r="I168" s="148"/>
      <c r="J168" s="148"/>
      <c r="K168" s="148"/>
      <c r="L168" s="148"/>
      <c r="M168" s="148"/>
    </row>
    <row r="169" ht="15.75" customHeight="1" outlineLevel="1">
      <c r="A169" s="132" t="s">
        <v>1253</v>
      </c>
      <c r="B169" s="208" t="s">
        <v>899</v>
      </c>
      <c r="C169" s="166">
        <f>MIN('Base de alimentos'!$A$722:$B$724)</f>
        <v>0.038048568</v>
      </c>
      <c r="D169" s="132">
        <f>150*H169</f>
        <v>318</v>
      </c>
      <c r="E169" s="167">
        <f t="shared" ref="E169:E171" si="39">C169*D169</f>
        <v>12.09944462</v>
      </c>
      <c r="F169" s="148"/>
      <c r="G169" s="66" t="s">
        <v>1429</v>
      </c>
      <c r="H169" s="157">
        <f>212/100</f>
        <v>2.12</v>
      </c>
      <c r="I169" s="148"/>
      <c r="J169" s="148"/>
      <c r="K169" s="148"/>
      <c r="L169" s="148"/>
      <c r="M169" s="148"/>
    </row>
    <row r="170" ht="15.75" customHeight="1" outlineLevel="1">
      <c r="A170" s="132" t="s">
        <v>1255</v>
      </c>
      <c r="B170" s="208" t="s">
        <v>899</v>
      </c>
      <c r="C170" s="166">
        <f>MIN('Base de alimentos'!$A$734:$B$736)</f>
        <v>0.035063333</v>
      </c>
      <c r="D170" s="132">
        <f>300*H170</f>
        <v>417</v>
      </c>
      <c r="E170" s="167">
        <f t="shared" si="39"/>
        <v>14.62140986</v>
      </c>
      <c r="F170" s="148"/>
      <c r="G170" s="66" t="s">
        <v>1430</v>
      </c>
      <c r="H170" s="157">
        <v>1.39</v>
      </c>
      <c r="I170" s="148"/>
      <c r="J170" s="148"/>
      <c r="K170" s="148"/>
      <c r="L170" s="148"/>
      <c r="M170" s="148"/>
    </row>
    <row r="171" ht="15.75" customHeight="1">
      <c r="A171" s="66" t="s">
        <v>1257</v>
      </c>
      <c r="B171" s="186" t="s">
        <v>899</v>
      </c>
      <c r="C171" s="156">
        <f>MIN('Base de alimentos'!$A$746:$B$748)</f>
        <v>0.02</v>
      </c>
      <c r="D171" s="66">
        <f>150*H171</f>
        <v>150</v>
      </c>
      <c r="E171" s="157">
        <f t="shared" si="39"/>
        <v>3</v>
      </c>
      <c r="F171" s="148"/>
      <c r="G171" s="66" t="s">
        <v>1431</v>
      </c>
      <c r="H171" s="157">
        <v>1.0</v>
      </c>
      <c r="I171" s="148"/>
      <c r="J171" s="148"/>
      <c r="K171" s="148"/>
      <c r="L171" s="148"/>
      <c r="M171" s="148"/>
    </row>
    <row r="172" ht="15.75" customHeight="1">
      <c r="A172" s="66" t="s">
        <v>1432</v>
      </c>
      <c r="B172" s="186" t="s">
        <v>899</v>
      </c>
      <c r="C172" s="66" t="s">
        <v>1353</v>
      </c>
      <c r="D172" s="207" t="s">
        <v>1353</v>
      </c>
      <c r="E172" s="157">
        <f>AVERAGE(E173:E176)</f>
        <v>1.493084808</v>
      </c>
      <c r="F172" s="148"/>
      <c r="G172" s="66" t="s">
        <v>1353</v>
      </c>
      <c r="H172" s="157" t="s">
        <v>1353</v>
      </c>
      <c r="I172" s="148"/>
      <c r="J172" s="148"/>
      <c r="K172" s="148"/>
      <c r="L172" s="148"/>
      <c r="M172" s="148"/>
    </row>
    <row r="173" ht="15.75" customHeight="1" outlineLevel="1">
      <c r="A173" s="132" t="s">
        <v>1238</v>
      </c>
      <c r="B173" s="208" t="s">
        <v>899</v>
      </c>
      <c r="C173" s="166">
        <f>MIN('Base de alimentos'!$A$638:$B$640)</f>
        <v>0.035907508</v>
      </c>
      <c r="D173" s="132">
        <f t="shared" ref="D173:D177" si="40">80*H173</f>
        <v>92</v>
      </c>
      <c r="E173" s="167">
        <f t="shared" ref="E173:E177" si="41">C173*D173</f>
        <v>3.303490736</v>
      </c>
      <c r="F173" s="148"/>
      <c r="G173" s="66" t="s">
        <v>1421</v>
      </c>
      <c r="H173" s="157">
        <v>1.15</v>
      </c>
      <c r="I173" s="148"/>
      <c r="J173" s="148"/>
      <c r="K173" s="148"/>
      <c r="L173" s="148"/>
      <c r="M173" s="148"/>
    </row>
    <row r="174" ht="15.75" customHeight="1" outlineLevel="1">
      <c r="A174" s="132" t="s">
        <v>1240</v>
      </c>
      <c r="B174" s="208" t="s">
        <v>899</v>
      </c>
      <c r="C174" s="166">
        <f>MIN('Base de alimentos'!$A$650:$B$652)</f>
        <v>0.0016088079</v>
      </c>
      <c r="D174" s="132">
        <f t="shared" si="40"/>
        <v>86.4</v>
      </c>
      <c r="E174" s="167">
        <f t="shared" si="41"/>
        <v>0.1390010026</v>
      </c>
      <c r="F174" s="148"/>
      <c r="G174" s="66" t="s">
        <v>1422</v>
      </c>
      <c r="H174" s="157">
        <v>1.08</v>
      </c>
      <c r="I174" s="148"/>
      <c r="J174" s="148"/>
      <c r="K174" s="148"/>
      <c r="L174" s="148"/>
      <c r="M174" s="148"/>
    </row>
    <row r="175" ht="15.75" customHeight="1" outlineLevel="1">
      <c r="A175" s="132" t="s">
        <v>1242</v>
      </c>
      <c r="B175" s="208" t="s">
        <v>899</v>
      </c>
      <c r="C175" s="166">
        <f>MIN('Base de alimentos'!$A$662:$B$664)</f>
        <v>0.0086263289</v>
      </c>
      <c r="D175" s="132">
        <f t="shared" si="40"/>
        <v>112.4</v>
      </c>
      <c r="E175" s="167">
        <f t="shared" si="41"/>
        <v>0.9695993684</v>
      </c>
      <c r="F175" s="148"/>
      <c r="G175" s="66" t="s">
        <v>1424</v>
      </c>
      <c r="H175" s="157">
        <f>AVERAGE(1.5,1.31)</f>
        <v>1.405</v>
      </c>
      <c r="I175" s="148"/>
      <c r="J175" s="148"/>
      <c r="K175" s="148"/>
      <c r="L175" s="148"/>
      <c r="M175" s="148"/>
    </row>
    <row r="176" ht="15.75" customHeight="1" outlineLevel="1">
      <c r="A176" s="132" t="s">
        <v>1244</v>
      </c>
      <c r="B176" s="208" t="s">
        <v>899</v>
      </c>
      <c r="C176" s="166">
        <f>MIN('Base de alimentos'!$A$674:$B$676)</f>
        <v>0.0089876044</v>
      </c>
      <c r="D176" s="132">
        <f t="shared" si="40"/>
        <v>173.6</v>
      </c>
      <c r="E176" s="167">
        <f t="shared" si="41"/>
        <v>1.560248124</v>
      </c>
      <c r="F176" s="148"/>
      <c r="G176" s="66" t="s">
        <v>1425</v>
      </c>
      <c r="H176" s="157">
        <v>2.17</v>
      </c>
      <c r="I176" s="148"/>
      <c r="J176" s="148"/>
      <c r="K176" s="148"/>
      <c r="L176" s="148"/>
      <c r="M176" s="148"/>
    </row>
    <row r="177" ht="15.75" customHeight="1">
      <c r="A177" s="66" t="s">
        <v>1259</v>
      </c>
      <c r="B177" s="186" t="s">
        <v>899</v>
      </c>
      <c r="C177" s="156">
        <f>MIN('Base de alimentos'!$A$758:$B$760)</f>
        <v>0.01757142852</v>
      </c>
      <c r="D177" s="66">
        <f t="shared" si="40"/>
        <v>111.44</v>
      </c>
      <c r="E177" s="157">
        <f t="shared" si="41"/>
        <v>1.958159994</v>
      </c>
      <c r="F177" s="148"/>
      <c r="G177" s="66" t="s">
        <v>1433</v>
      </c>
      <c r="H177" s="157">
        <f>AVERAGE(H158:H163)</f>
        <v>1.393</v>
      </c>
      <c r="I177" s="164" t="s">
        <v>1434</v>
      </c>
      <c r="J177" s="148"/>
      <c r="K177" s="148"/>
      <c r="L177" s="148"/>
      <c r="M177" s="148"/>
    </row>
    <row r="178" ht="15.75" customHeight="1">
      <c r="A178" s="66" t="s">
        <v>1435</v>
      </c>
      <c r="B178" s="186" t="s">
        <v>899</v>
      </c>
      <c r="C178" s="156" t="s">
        <v>1353</v>
      </c>
      <c r="D178" s="207">
        <v>40.0</v>
      </c>
      <c r="E178" s="157">
        <f>AVERAGE(SUM($E$179:$E$180),$E$180)</f>
        <v>0.85184312</v>
      </c>
      <c r="F178" s="148"/>
      <c r="G178" s="66" t="s">
        <v>1353</v>
      </c>
      <c r="H178" s="157" t="s">
        <v>1353</v>
      </c>
      <c r="I178" s="148"/>
      <c r="J178" s="148"/>
      <c r="K178" s="148"/>
      <c r="L178" s="148"/>
      <c r="M178" s="148"/>
    </row>
    <row r="179" ht="15.75" customHeight="1" outlineLevel="1">
      <c r="A179" s="132" t="s">
        <v>1261</v>
      </c>
      <c r="B179" s="208" t="s">
        <v>899</v>
      </c>
      <c r="C179" s="166">
        <f>MIN('Base de alimentos'!$A$770:$B$772)</f>
        <v>0.023917647</v>
      </c>
      <c r="D179" s="132">
        <v>20.0</v>
      </c>
      <c r="E179" s="167">
        <f t="shared" ref="E179:E182" si="42">C179*D179</f>
        <v>0.47835294</v>
      </c>
      <c r="F179" s="148"/>
      <c r="G179" s="66" t="s">
        <v>1261</v>
      </c>
      <c r="H179" s="157">
        <v>1.0</v>
      </c>
      <c r="I179" s="148"/>
      <c r="J179" s="148"/>
      <c r="K179" s="148"/>
      <c r="L179" s="148"/>
      <c r="M179" s="148"/>
    </row>
    <row r="180" ht="15.75" customHeight="1" outlineLevel="1">
      <c r="A180" s="132" t="s">
        <v>1263</v>
      </c>
      <c r="B180" s="208" t="s">
        <v>899</v>
      </c>
      <c r="C180" s="166">
        <f>MIN('Base de alimentos'!$A$782:$B$785)</f>
        <v>0.0306333325</v>
      </c>
      <c r="D180" s="132">
        <v>20.0</v>
      </c>
      <c r="E180" s="167">
        <f t="shared" si="42"/>
        <v>0.61266665</v>
      </c>
      <c r="F180" s="148"/>
      <c r="G180" s="66" t="s">
        <v>1436</v>
      </c>
      <c r="H180" s="157">
        <v>1.0</v>
      </c>
      <c r="I180" s="148"/>
      <c r="J180" s="148"/>
      <c r="K180" s="148"/>
      <c r="L180" s="148"/>
      <c r="M180" s="148"/>
    </row>
    <row r="181" ht="15.75" customHeight="1">
      <c r="A181" s="66" t="s">
        <v>1265</v>
      </c>
      <c r="B181" s="186" t="s">
        <v>899</v>
      </c>
      <c r="C181" s="156">
        <f>MIN('Base de alimentos'!$A$794:$B$796)</f>
        <v>0.023103</v>
      </c>
      <c r="D181" s="66">
        <v>50.0</v>
      </c>
      <c r="E181" s="157">
        <f t="shared" si="42"/>
        <v>1.15515</v>
      </c>
      <c r="F181" s="148"/>
      <c r="G181" s="66" t="s">
        <v>1437</v>
      </c>
      <c r="H181" s="157">
        <v>1.0</v>
      </c>
      <c r="I181" s="148"/>
      <c r="J181" s="148"/>
      <c r="K181" s="148"/>
      <c r="L181" s="148"/>
      <c r="M181" s="148"/>
    </row>
    <row r="182" ht="15.75" customHeight="1">
      <c r="A182" s="66" t="s">
        <v>1438</v>
      </c>
      <c r="B182" s="186" t="s">
        <v>899</v>
      </c>
      <c r="C182" s="156">
        <f>MIN('Base de alimentos'!$A$807:$B$808)</f>
        <v>0.405</v>
      </c>
      <c r="D182" s="74">
        <v>1.0</v>
      </c>
      <c r="E182" s="157">
        <f t="shared" si="42"/>
        <v>0.405</v>
      </c>
      <c r="F182" s="148"/>
      <c r="G182" s="148"/>
      <c r="H182" s="148"/>
      <c r="I182" s="148"/>
      <c r="J182" s="148"/>
      <c r="K182" s="148"/>
      <c r="L182" s="148"/>
      <c r="M182" s="148"/>
    </row>
    <row r="183" ht="15.75" customHeight="1">
      <c r="A183" s="66" t="s">
        <v>1417</v>
      </c>
      <c r="B183" s="186" t="s">
        <v>899</v>
      </c>
      <c r="C183" s="156" t="s">
        <v>1353</v>
      </c>
      <c r="D183" s="210" t="s">
        <v>1353</v>
      </c>
      <c r="E183" s="157">
        <f>SUM($E$184:$E$186)</f>
        <v>1.578630076</v>
      </c>
      <c r="F183" s="148"/>
      <c r="G183" s="148"/>
      <c r="H183" s="148"/>
      <c r="I183" s="148"/>
      <c r="J183" s="148"/>
      <c r="K183" s="148"/>
      <c r="L183" s="148"/>
      <c r="M183" s="148"/>
    </row>
    <row r="184" ht="15.75" customHeight="1" outlineLevel="1">
      <c r="A184" s="165" t="s">
        <v>1267</v>
      </c>
      <c r="B184" s="208" t="s">
        <v>899</v>
      </c>
      <c r="C184" s="166">
        <f>$C$182</f>
        <v>0.405</v>
      </c>
      <c r="D184" s="165">
        <v>3.0</v>
      </c>
      <c r="E184" s="167">
        <f t="shared" ref="E184:E188" si="43">C184*D184</f>
        <v>1.215</v>
      </c>
      <c r="F184" s="148"/>
      <c r="G184" s="148"/>
      <c r="H184" s="148"/>
      <c r="I184" s="148"/>
      <c r="J184" s="148"/>
      <c r="K184" s="148"/>
      <c r="L184" s="148"/>
      <c r="M184" s="148"/>
    </row>
    <row r="185" ht="15.75" customHeight="1" outlineLevel="1">
      <c r="A185" s="165" t="s">
        <v>1439</v>
      </c>
      <c r="B185" s="211" t="s">
        <v>901</v>
      </c>
      <c r="C185" s="212">
        <f>MIN('Base de alimentos'!$A$954:$B$956)</f>
        <v>0.06195416625</v>
      </c>
      <c r="D185" s="165">
        <v>5.0</v>
      </c>
      <c r="E185" s="167">
        <f t="shared" si="43"/>
        <v>0.3097708313</v>
      </c>
      <c r="F185" s="148"/>
      <c r="G185" s="148"/>
      <c r="H185" s="148"/>
      <c r="I185" s="148"/>
      <c r="J185" s="148"/>
      <c r="K185" s="148"/>
      <c r="L185" s="148"/>
      <c r="M185" s="148"/>
    </row>
    <row r="186" ht="15.75" customHeight="1" outlineLevel="1">
      <c r="A186" s="165" t="s">
        <v>1230</v>
      </c>
      <c r="B186" s="208" t="s">
        <v>899</v>
      </c>
      <c r="C186" s="190">
        <f>MIN('Base de alimentos'!$A$588:$B$591)</f>
        <v>0.010771849</v>
      </c>
      <c r="D186" s="165">
        <v>5.0</v>
      </c>
      <c r="E186" s="167">
        <f t="shared" si="43"/>
        <v>0.053859245</v>
      </c>
      <c r="F186" s="148"/>
      <c r="G186" s="148"/>
      <c r="H186" s="148"/>
      <c r="I186" s="148"/>
      <c r="J186" s="148"/>
      <c r="K186" s="148"/>
      <c r="L186" s="148"/>
      <c r="M186" s="148"/>
    </row>
    <row r="187" ht="15.75" customHeight="1">
      <c r="A187" s="74" t="s">
        <v>1440</v>
      </c>
      <c r="B187" s="186" t="s">
        <v>899</v>
      </c>
      <c r="C187" s="156">
        <f>AVERAGE(C158:C161,C177)</f>
        <v>0.0225079856</v>
      </c>
      <c r="D187" s="66">
        <v>80.0</v>
      </c>
      <c r="E187" s="157">
        <f t="shared" si="43"/>
        <v>1.800638848</v>
      </c>
      <c r="F187" s="148"/>
      <c r="G187" s="148"/>
      <c r="H187" s="148"/>
      <c r="I187" s="148"/>
      <c r="J187" s="148"/>
      <c r="K187" s="148"/>
      <c r="L187" s="148"/>
      <c r="M187" s="148"/>
    </row>
    <row r="188" ht="15.75" customHeight="1">
      <c r="A188" s="74" t="s">
        <v>1441</v>
      </c>
      <c r="B188" s="186" t="s">
        <v>899</v>
      </c>
      <c r="C188" s="156">
        <f>AVERAGE(C159,C163)</f>
        <v>0.0224475562</v>
      </c>
      <c r="D188" s="66">
        <v>40.0</v>
      </c>
      <c r="E188" s="157">
        <f t="shared" si="43"/>
        <v>0.897902248</v>
      </c>
      <c r="F188" s="148"/>
      <c r="G188" s="148"/>
      <c r="H188" s="148"/>
      <c r="I188" s="148"/>
      <c r="J188" s="148"/>
      <c r="K188" s="148"/>
      <c r="L188" s="148"/>
      <c r="M188" s="148"/>
    </row>
    <row r="189" ht="15.75" customHeight="1">
      <c r="A189" s="147"/>
      <c r="B189" s="147"/>
      <c r="C189" s="147"/>
      <c r="D189" s="147"/>
      <c r="E189" s="147"/>
      <c r="F189" s="148"/>
      <c r="G189" s="148"/>
      <c r="H189" s="148"/>
      <c r="I189" s="148"/>
      <c r="J189" s="148"/>
      <c r="K189" s="148"/>
      <c r="L189" s="148"/>
      <c r="M189" s="148"/>
    </row>
    <row r="190" ht="15.75" customHeight="1">
      <c r="A190" s="147"/>
      <c r="B190" s="147"/>
      <c r="C190" s="147"/>
      <c r="D190" s="147"/>
      <c r="E190" s="147"/>
      <c r="F190" s="148"/>
      <c r="G190" s="148"/>
      <c r="H190" s="148"/>
      <c r="I190" s="148"/>
      <c r="J190" s="148"/>
      <c r="K190" s="148"/>
      <c r="L190" s="148"/>
      <c r="M190" s="148"/>
    </row>
    <row r="191">
      <c r="A191" s="150" t="s">
        <v>1442</v>
      </c>
      <c r="B191" s="92"/>
      <c r="C191" s="92"/>
      <c r="D191" s="92"/>
      <c r="E191" s="93"/>
      <c r="F191" s="148"/>
      <c r="G191" s="148"/>
      <c r="H191" s="148"/>
      <c r="I191" s="148"/>
      <c r="J191" s="148"/>
      <c r="K191" s="148"/>
      <c r="L191" s="148"/>
      <c r="M191" s="148"/>
    </row>
    <row r="192" ht="15.75" customHeight="1">
      <c r="A192" s="149"/>
      <c r="B192" s="149"/>
      <c r="C192" s="151"/>
      <c r="D192" s="147"/>
      <c r="E192" s="147"/>
      <c r="F192" s="148"/>
      <c r="G192" s="148"/>
      <c r="H192" s="148"/>
      <c r="I192" s="148"/>
      <c r="J192" s="148"/>
      <c r="K192" s="148"/>
      <c r="L192" s="148"/>
      <c r="M192" s="148"/>
    </row>
    <row r="193">
      <c r="A193" s="149"/>
      <c r="B193" s="149"/>
      <c r="C193" s="147"/>
      <c r="D193" s="152" t="s">
        <v>1346</v>
      </c>
      <c r="E193" s="93"/>
      <c r="F193" s="152" t="s">
        <v>1398</v>
      </c>
      <c r="G193" s="93"/>
      <c r="H193" s="152" t="s">
        <v>1408</v>
      </c>
      <c r="I193" s="93"/>
      <c r="J193" s="148"/>
      <c r="K193" s="148"/>
      <c r="L193" s="148"/>
      <c r="M193" s="148"/>
    </row>
    <row r="194">
      <c r="A194" s="205" t="s">
        <v>1348</v>
      </c>
      <c r="B194" s="153" t="s">
        <v>1349</v>
      </c>
      <c r="C194" s="154" t="s">
        <v>1350</v>
      </c>
      <c r="D194" s="155" t="s">
        <v>1346</v>
      </c>
      <c r="E194" s="154" t="s">
        <v>1351</v>
      </c>
      <c r="F194" s="155" t="s">
        <v>1346</v>
      </c>
      <c r="G194" s="154" t="s">
        <v>1351</v>
      </c>
      <c r="H194" s="155" t="s">
        <v>1346</v>
      </c>
      <c r="I194" s="154" t="s">
        <v>1351</v>
      </c>
      <c r="J194" s="148"/>
      <c r="K194" s="148"/>
      <c r="L194" s="148"/>
      <c r="M194" s="148"/>
    </row>
    <row r="195" hidden="1" outlineLevel="1">
      <c r="A195" s="213" t="s">
        <v>1443</v>
      </c>
      <c r="B195" s="214" t="s">
        <v>899</v>
      </c>
      <c r="C195" s="215"/>
      <c r="D195" s="216">
        <v>80.0</v>
      </c>
      <c r="E195" s="217">
        <f t="shared" ref="E195:E204" si="44">C195*D195</f>
        <v>0</v>
      </c>
      <c r="F195" s="216">
        <v>80.0</v>
      </c>
      <c r="G195" s="217">
        <f t="shared" ref="G195:G204" si="45">C195*F195</f>
        <v>0</v>
      </c>
      <c r="H195" s="216">
        <v>0.0</v>
      </c>
      <c r="I195" s="217">
        <f t="shared" ref="I195:I204" si="46">C195*H195</f>
        <v>0</v>
      </c>
      <c r="J195" s="218" t="s">
        <v>1444</v>
      </c>
    </row>
    <row r="196" hidden="1" outlineLevel="1">
      <c r="A196" s="213" t="s">
        <v>1445</v>
      </c>
      <c r="B196" s="214" t="s">
        <v>899</v>
      </c>
      <c r="C196" s="215"/>
      <c r="D196" s="216">
        <v>80.0</v>
      </c>
      <c r="E196" s="217">
        <f t="shared" si="44"/>
        <v>0</v>
      </c>
      <c r="F196" s="216">
        <v>80.0</v>
      </c>
      <c r="G196" s="217">
        <f t="shared" si="45"/>
        <v>0</v>
      </c>
      <c r="H196" s="216">
        <v>0.0</v>
      </c>
      <c r="I196" s="217">
        <f t="shared" si="46"/>
        <v>0</v>
      </c>
      <c r="J196" s="163"/>
    </row>
    <row r="197" hidden="1" outlineLevel="1">
      <c r="A197" s="213" t="s">
        <v>1446</v>
      </c>
      <c r="B197" s="214" t="s">
        <v>899</v>
      </c>
      <c r="C197" s="215"/>
      <c r="D197" s="216">
        <v>90.0</v>
      </c>
      <c r="E197" s="217">
        <f t="shared" si="44"/>
        <v>0</v>
      </c>
      <c r="F197" s="216">
        <v>0.0</v>
      </c>
      <c r="G197" s="217">
        <f t="shared" si="45"/>
        <v>0</v>
      </c>
      <c r="H197" s="216">
        <v>0.0</v>
      </c>
      <c r="I197" s="217">
        <f t="shared" si="46"/>
        <v>0</v>
      </c>
      <c r="J197" s="163"/>
    </row>
    <row r="198" hidden="1" outlineLevel="1">
      <c r="A198" s="213" t="s">
        <v>1447</v>
      </c>
      <c r="B198" s="214" t="s">
        <v>899</v>
      </c>
      <c r="C198" s="215"/>
      <c r="D198" s="216">
        <v>100.0</v>
      </c>
      <c r="E198" s="217">
        <f t="shared" si="44"/>
        <v>0</v>
      </c>
      <c r="F198" s="216">
        <v>0.0</v>
      </c>
      <c r="G198" s="217">
        <f t="shared" si="45"/>
        <v>0</v>
      </c>
      <c r="H198" s="216">
        <v>0.0</v>
      </c>
      <c r="I198" s="217">
        <f t="shared" si="46"/>
        <v>0</v>
      </c>
      <c r="J198" s="163"/>
    </row>
    <row r="199" hidden="1" outlineLevel="1">
      <c r="A199" s="213" t="s">
        <v>1448</v>
      </c>
      <c r="B199" s="214" t="s">
        <v>899</v>
      </c>
      <c r="C199" s="215"/>
      <c r="D199" s="216">
        <v>90.0</v>
      </c>
      <c r="E199" s="217">
        <f t="shared" si="44"/>
        <v>0</v>
      </c>
      <c r="F199" s="216">
        <v>0.0</v>
      </c>
      <c r="G199" s="217">
        <f t="shared" si="45"/>
        <v>0</v>
      </c>
      <c r="H199" s="216">
        <v>0.0</v>
      </c>
      <c r="I199" s="217">
        <f t="shared" si="46"/>
        <v>0</v>
      </c>
      <c r="J199" s="163"/>
    </row>
    <row r="200" collapsed="1">
      <c r="A200" s="185" t="s">
        <v>1271</v>
      </c>
      <c r="B200" s="186" t="s">
        <v>899</v>
      </c>
      <c r="C200" s="156">
        <f>MIN('Base de alimentos'!$A$820:$B$822)</f>
        <v>0.1611666667</v>
      </c>
      <c r="D200" s="66">
        <v>100.0</v>
      </c>
      <c r="E200" s="157">
        <f t="shared" si="44"/>
        <v>16.11666667</v>
      </c>
      <c r="F200" s="66">
        <v>100.0</v>
      </c>
      <c r="G200" s="157">
        <f t="shared" si="45"/>
        <v>16.11666667</v>
      </c>
      <c r="H200" s="66">
        <v>60.0</v>
      </c>
      <c r="I200" s="157">
        <f t="shared" si="46"/>
        <v>9.67</v>
      </c>
      <c r="J200" s="148"/>
      <c r="K200" s="164"/>
      <c r="L200" s="148"/>
      <c r="M200" s="148"/>
    </row>
    <row r="201">
      <c r="A201" s="185" t="s">
        <v>1274</v>
      </c>
      <c r="B201" s="186" t="s">
        <v>899</v>
      </c>
      <c r="C201" s="156">
        <f>MIN('Base de alimentos'!$A$832:$B$834)</f>
        <v>0.01589</v>
      </c>
      <c r="D201" s="66">
        <v>100.0</v>
      </c>
      <c r="E201" s="157">
        <f t="shared" si="44"/>
        <v>1.589</v>
      </c>
      <c r="F201" s="66">
        <v>100.0</v>
      </c>
      <c r="G201" s="157">
        <f t="shared" si="45"/>
        <v>1.589</v>
      </c>
      <c r="H201" s="66">
        <v>60.0</v>
      </c>
      <c r="I201" s="157">
        <f t="shared" si="46"/>
        <v>0.9534</v>
      </c>
      <c r="J201" s="148"/>
      <c r="K201" s="164"/>
      <c r="L201" s="148"/>
      <c r="M201" s="148"/>
    </row>
    <row r="202">
      <c r="A202" s="185" t="s">
        <v>1449</v>
      </c>
      <c r="B202" s="186" t="s">
        <v>899</v>
      </c>
      <c r="C202" s="156">
        <f>MIN('Base de alimentos'!$A$844:$B$846)</f>
        <v>0.011048205</v>
      </c>
      <c r="D202" s="66">
        <v>100.0</v>
      </c>
      <c r="E202" s="157">
        <f t="shared" si="44"/>
        <v>1.1048205</v>
      </c>
      <c r="F202" s="66">
        <v>0.0</v>
      </c>
      <c r="G202" s="157">
        <f t="shared" si="45"/>
        <v>0</v>
      </c>
      <c r="H202" s="66">
        <v>60.0</v>
      </c>
      <c r="I202" s="157">
        <f t="shared" si="46"/>
        <v>0.6628923</v>
      </c>
      <c r="J202" s="148"/>
      <c r="K202" s="164"/>
      <c r="L202" s="148"/>
      <c r="M202" s="148"/>
    </row>
    <row r="203">
      <c r="A203" s="185" t="s">
        <v>1279</v>
      </c>
      <c r="B203" s="186" t="s">
        <v>899</v>
      </c>
      <c r="C203" s="156">
        <f>MIN('Base de alimentos'!$A$856:$B$858)</f>
        <v>0.02283333333</v>
      </c>
      <c r="D203" s="66">
        <v>0.0</v>
      </c>
      <c r="E203" s="157">
        <f t="shared" si="44"/>
        <v>0</v>
      </c>
      <c r="F203" s="66">
        <v>100.0</v>
      </c>
      <c r="G203" s="157">
        <f t="shared" si="45"/>
        <v>2.283333333</v>
      </c>
      <c r="H203" s="66">
        <v>0.0</v>
      </c>
      <c r="I203" s="157">
        <f t="shared" si="46"/>
        <v>0</v>
      </c>
      <c r="J203" s="148"/>
      <c r="K203" s="164"/>
      <c r="L203" s="148"/>
      <c r="M203" s="148"/>
    </row>
    <row r="204">
      <c r="A204" s="185" t="s">
        <v>1281</v>
      </c>
      <c r="B204" s="186" t="s">
        <v>899</v>
      </c>
      <c r="C204" s="156">
        <f>MIN('Base de alimentos'!$A$868:$B$870)</f>
        <v>0.01723021975</v>
      </c>
      <c r="D204" s="66">
        <v>0.0</v>
      </c>
      <c r="E204" s="157">
        <f t="shared" si="44"/>
        <v>0</v>
      </c>
      <c r="F204" s="74">
        <v>0.0</v>
      </c>
      <c r="G204" s="157">
        <f t="shared" si="45"/>
        <v>0</v>
      </c>
      <c r="H204" s="66">
        <v>60.0</v>
      </c>
      <c r="I204" s="157">
        <f t="shared" si="46"/>
        <v>1.033813185</v>
      </c>
      <c r="J204" s="148"/>
      <c r="K204" s="164"/>
      <c r="L204" s="148"/>
      <c r="M204" s="148"/>
    </row>
    <row r="205" ht="15.75" customHeight="1">
      <c r="A205" s="158" t="s">
        <v>1352</v>
      </c>
      <c r="B205" s="92"/>
      <c r="C205" s="92"/>
      <c r="D205" s="93"/>
      <c r="E205" s="159">
        <f>AVERAGE(E200:E204)</f>
        <v>3.762097433</v>
      </c>
      <c r="F205" s="159" t="s">
        <v>1353</v>
      </c>
      <c r="G205" s="159">
        <f>AVERAGE(G200:G204)</f>
        <v>3.9978</v>
      </c>
      <c r="H205" s="159" t="s">
        <v>1353</v>
      </c>
      <c r="I205" s="159">
        <f>AVERAGE(I200:I204)</f>
        <v>2.464021097</v>
      </c>
      <c r="J205" s="148"/>
      <c r="K205" s="164"/>
      <c r="L205" s="148"/>
      <c r="M205" s="148"/>
    </row>
    <row r="206" ht="15.75" customHeight="1">
      <c r="A206" s="158" t="s">
        <v>1354</v>
      </c>
      <c r="B206" s="92"/>
      <c r="C206" s="92"/>
      <c r="D206" s="93"/>
      <c r="E206" s="159">
        <f>MEDIAN(E200:E204)</f>
        <v>1.1048205</v>
      </c>
      <c r="F206" s="159" t="s">
        <v>1353</v>
      </c>
      <c r="G206" s="159">
        <f>MEDIAN(G200:G204)</f>
        <v>1.589</v>
      </c>
      <c r="H206" s="159" t="s">
        <v>1353</v>
      </c>
      <c r="I206" s="159">
        <f>MEDIAN(I200:I204)</f>
        <v>0.9534</v>
      </c>
      <c r="J206" s="148"/>
      <c r="K206" s="164"/>
      <c r="L206" s="148"/>
      <c r="M206" s="148"/>
    </row>
    <row r="207" ht="15.75" customHeight="1">
      <c r="A207" s="147"/>
      <c r="B207" s="147"/>
      <c r="C207" s="147"/>
      <c r="D207" s="147"/>
      <c r="E207" s="147"/>
      <c r="F207" s="148"/>
      <c r="G207" s="148"/>
      <c r="H207" s="148"/>
      <c r="I207" s="148"/>
      <c r="J207" s="148"/>
      <c r="K207" s="148"/>
      <c r="L207" s="148"/>
      <c r="M207" s="148"/>
    </row>
    <row r="208" ht="15.75" customHeight="1">
      <c r="A208" s="147"/>
      <c r="B208" s="147"/>
      <c r="C208" s="147"/>
      <c r="D208" s="147"/>
      <c r="E208" s="147"/>
      <c r="F208" s="148"/>
      <c r="G208" s="148"/>
      <c r="H208" s="148"/>
      <c r="I208" s="148"/>
      <c r="J208" s="148"/>
      <c r="K208" s="148"/>
      <c r="L208" s="148"/>
      <c r="M208" s="148"/>
    </row>
    <row r="209">
      <c r="A209" s="150" t="s">
        <v>1450</v>
      </c>
      <c r="B209" s="92"/>
      <c r="C209" s="92"/>
      <c r="D209" s="92"/>
      <c r="E209" s="93"/>
      <c r="F209" s="148"/>
      <c r="G209" s="148"/>
      <c r="H209" s="148"/>
      <c r="I209" s="148"/>
      <c r="J209" s="148"/>
      <c r="K209" s="148"/>
      <c r="L209" s="148"/>
      <c r="M209" s="148"/>
    </row>
    <row r="210" ht="15.75" customHeight="1">
      <c r="A210" s="147"/>
      <c r="B210" s="147"/>
      <c r="C210" s="147"/>
      <c r="D210" s="147"/>
      <c r="E210" s="147"/>
      <c r="F210" s="148"/>
      <c r="G210" s="147"/>
      <c r="H210" s="148"/>
      <c r="I210" s="148"/>
      <c r="J210" s="148"/>
      <c r="K210" s="148"/>
      <c r="L210" s="148"/>
      <c r="M210" s="148"/>
    </row>
    <row r="211">
      <c r="A211" s="160" t="s">
        <v>1348</v>
      </c>
      <c r="B211" s="153" t="s">
        <v>1349</v>
      </c>
      <c r="C211" s="155" t="s">
        <v>1346</v>
      </c>
      <c r="D211" s="154" t="s">
        <v>1350</v>
      </c>
      <c r="E211" s="154" t="s">
        <v>1351</v>
      </c>
      <c r="F211" s="148"/>
      <c r="G211" s="153" t="s">
        <v>870</v>
      </c>
      <c r="H211" s="155" t="s">
        <v>1419</v>
      </c>
      <c r="I211" s="148"/>
      <c r="J211" s="148"/>
      <c r="K211" s="148"/>
      <c r="L211" s="148"/>
      <c r="M211" s="148"/>
    </row>
    <row r="212" outlineLevel="1">
      <c r="A212" s="132" t="s">
        <v>1284</v>
      </c>
      <c r="B212" s="132" t="s">
        <v>899</v>
      </c>
      <c r="C212" s="132">
        <f t="shared" ref="C212:C217" si="47">1*H212</f>
        <v>1.46</v>
      </c>
      <c r="D212" s="212">
        <f>MIN('Base de alimentos'!$A$882:$B$884)</f>
        <v>0.005555555556</v>
      </c>
      <c r="E212" s="212">
        <f t="shared" ref="E212:E219" si="48">C212*D212</f>
        <v>0.008111111111</v>
      </c>
      <c r="F212" s="148"/>
      <c r="G212" s="66" t="str">
        <f t="shared" ref="G212:G217" si="49">A212</f>
        <v>Tipo A - Alface americana</v>
      </c>
      <c r="H212" s="157">
        <v>1.46</v>
      </c>
      <c r="I212" s="148"/>
      <c r="J212" s="148"/>
      <c r="K212" s="148"/>
      <c r="L212" s="148"/>
      <c r="M212" s="148"/>
    </row>
    <row r="213" outlineLevel="1">
      <c r="A213" s="132" t="s">
        <v>1287</v>
      </c>
      <c r="B213" s="132" t="s">
        <v>899</v>
      </c>
      <c r="C213" s="132">
        <f t="shared" si="47"/>
        <v>1.35</v>
      </c>
      <c r="D213" s="212">
        <f>MIN('Base de alimentos'!$A$894:$B$896)</f>
        <v>0.00322</v>
      </c>
      <c r="E213" s="212">
        <f t="shared" si="48"/>
        <v>0.004347</v>
      </c>
      <c r="F213" s="148"/>
      <c r="G213" s="66" t="str">
        <f t="shared" si="49"/>
        <v>Tipo A - Repolho</v>
      </c>
      <c r="H213" s="157">
        <v>1.35</v>
      </c>
      <c r="I213" s="148"/>
      <c r="J213" s="148"/>
      <c r="K213" s="148"/>
      <c r="L213" s="148"/>
      <c r="M213" s="148"/>
    </row>
    <row r="214" outlineLevel="1">
      <c r="A214" s="132" t="s">
        <v>1290</v>
      </c>
      <c r="B214" s="132" t="s">
        <v>899</v>
      </c>
      <c r="C214" s="132">
        <f t="shared" si="47"/>
        <v>1.33</v>
      </c>
      <c r="D214" s="212">
        <f>MIN('Base de alimentos'!$A$906:$B$908)</f>
        <v>0.00335907105</v>
      </c>
      <c r="E214" s="212">
        <f t="shared" si="48"/>
        <v>0.004467564497</v>
      </c>
      <c r="F214" s="148"/>
      <c r="G214" s="66" t="str">
        <f t="shared" si="49"/>
        <v>Tipo B - Abobora Japonesa</v>
      </c>
      <c r="H214" s="157">
        <v>1.33</v>
      </c>
      <c r="I214" s="148"/>
      <c r="J214" s="148"/>
      <c r="K214" s="148"/>
      <c r="L214" s="148"/>
      <c r="M214" s="148"/>
    </row>
    <row r="215" outlineLevel="1">
      <c r="A215" s="132" t="s">
        <v>1293</v>
      </c>
      <c r="B215" s="132" t="s">
        <v>899</v>
      </c>
      <c r="C215" s="132">
        <f t="shared" si="47"/>
        <v>1.61</v>
      </c>
      <c r="D215" s="212">
        <f>MIN('Base de alimentos'!$A$918:$B$920)</f>
        <v>0.0050875</v>
      </c>
      <c r="E215" s="212">
        <f t="shared" si="48"/>
        <v>0.008190875</v>
      </c>
      <c r="F215" s="148"/>
      <c r="G215" s="66" t="str">
        <f t="shared" si="49"/>
        <v>Tipo B - Tomate</v>
      </c>
      <c r="H215" s="157">
        <v>1.61</v>
      </c>
      <c r="I215" s="148"/>
      <c r="J215" s="148"/>
      <c r="K215" s="148"/>
      <c r="L215" s="148"/>
      <c r="M215" s="148"/>
    </row>
    <row r="216" outlineLevel="1">
      <c r="A216" s="132" t="s">
        <v>1296</v>
      </c>
      <c r="B216" s="132" t="s">
        <v>899</v>
      </c>
      <c r="C216" s="132">
        <f t="shared" si="47"/>
        <v>1.21</v>
      </c>
      <c r="D216" s="212">
        <f>MIN('Base de alimentos'!$A$930:$B$932)</f>
        <v>0.0029386468</v>
      </c>
      <c r="E216" s="212">
        <f t="shared" si="48"/>
        <v>0.003555762628</v>
      </c>
      <c r="F216" s="148"/>
      <c r="G216" s="66" t="str">
        <f t="shared" si="49"/>
        <v>Tipo C - Batata doce</v>
      </c>
      <c r="H216" s="157">
        <v>1.21</v>
      </c>
      <c r="I216" s="148"/>
      <c r="J216" s="148"/>
      <c r="K216" s="148"/>
      <c r="L216" s="148"/>
      <c r="M216" s="148"/>
    </row>
    <row r="217" outlineLevel="1">
      <c r="A217" s="132" t="s">
        <v>1299</v>
      </c>
      <c r="B217" s="132" t="s">
        <v>899</v>
      </c>
      <c r="C217" s="132">
        <f t="shared" si="47"/>
        <v>1.06</v>
      </c>
      <c r="D217" s="212">
        <f>MIN('Base de alimentos'!$A$942:$B$944)</f>
        <v>0.001995403</v>
      </c>
      <c r="E217" s="212">
        <f t="shared" si="48"/>
        <v>0.00211512718</v>
      </c>
      <c r="F217" s="148"/>
      <c r="G217" s="66" t="str">
        <f t="shared" si="49"/>
        <v>Tipo C - Batata Lisa especial/extra</v>
      </c>
      <c r="H217" s="157">
        <v>1.06</v>
      </c>
      <c r="I217" s="148"/>
      <c r="J217" s="148"/>
      <c r="K217" s="148"/>
      <c r="L217" s="148"/>
      <c r="M217" s="148"/>
    </row>
    <row r="218" outlineLevel="1">
      <c r="A218" s="132" t="s">
        <v>903</v>
      </c>
      <c r="B218" s="132" t="s">
        <v>901</v>
      </c>
      <c r="C218" s="165">
        <v>4.0</v>
      </c>
      <c r="D218" s="212">
        <f>MIN('Base de alimentos'!$A$954:$B$956)</f>
        <v>0.06195416625</v>
      </c>
      <c r="E218" s="212">
        <f t="shared" si="48"/>
        <v>0.247816665</v>
      </c>
      <c r="F218" s="148"/>
      <c r="G218" s="148"/>
      <c r="H218" s="148"/>
      <c r="I218" s="148"/>
      <c r="J218" s="148"/>
      <c r="K218" s="148"/>
      <c r="L218" s="148"/>
      <c r="M218" s="148"/>
    </row>
    <row r="219">
      <c r="A219" s="165" t="s">
        <v>1229</v>
      </c>
      <c r="B219" s="132" t="s">
        <v>901</v>
      </c>
      <c r="C219" s="165">
        <v>4.0</v>
      </c>
      <c r="D219" s="190">
        <f>MIN('Base de alimentos'!$A$967:$B$968)</f>
        <v>0.032029545</v>
      </c>
      <c r="E219" s="212">
        <f t="shared" si="48"/>
        <v>0.12811818</v>
      </c>
      <c r="F219" s="148"/>
      <c r="G219" s="148"/>
      <c r="H219" s="148"/>
      <c r="I219" s="148"/>
      <c r="J219" s="148"/>
      <c r="K219" s="148"/>
      <c r="L219" s="148"/>
      <c r="M219" s="148"/>
    </row>
    <row r="220">
      <c r="A220" s="66" t="s">
        <v>1451</v>
      </c>
      <c r="B220" s="66" t="s">
        <v>899</v>
      </c>
      <c r="C220" s="66">
        <v>100.0</v>
      </c>
      <c r="D220" s="219" t="s">
        <v>1353</v>
      </c>
      <c r="E220" s="219">
        <f>C220*AVERAGE(E212:E215)</f>
        <v>0.6279137652</v>
      </c>
      <c r="F220" s="148"/>
      <c r="G220" s="148"/>
      <c r="H220" s="148"/>
      <c r="I220" s="148"/>
      <c r="J220" s="148"/>
      <c r="K220" s="148"/>
      <c r="L220" s="148"/>
      <c r="M220" s="148"/>
    </row>
    <row r="221">
      <c r="A221" s="66" t="s">
        <v>1452</v>
      </c>
      <c r="B221" s="66" t="s">
        <v>899</v>
      </c>
      <c r="C221" s="66">
        <v>100.0</v>
      </c>
      <c r="D221" s="219" t="s">
        <v>1353</v>
      </c>
      <c r="E221" s="219">
        <f>C221*AVERAGE(E212:E217)+E218</f>
        <v>0.7609406719</v>
      </c>
      <c r="F221" s="148"/>
      <c r="G221" s="148"/>
      <c r="H221" s="148"/>
      <c r="I221" s="148"/>
      <c r="J221" s="148"/>
      <c r="K221" s="148"/>
      <c r="L221" s="148"/>
      <c r="M221" s="148"/>
    </row>
    <row r="222">
      <c r="A222" s="66" t="s">
        <v>1453</v>
      </c>
      <c r="B222" s="66" t="s">
        <v>899</v>
      </c>
      <c r="C222" s="66">
        <v>100.0</v>
      </c>
      <c r="D222" s="219" t="s">
        <v>1353</v>
      </c>
      <c r="E222" s="219">
        <f>C222*AVERAGE(E212:E217)</f>
        <v>0.5131240069</v>
      </c>
      <c r="F222" s="148"/>
      <c r="G222" s="148"/>
      <c r="H222" s="148"/>
      <c r="I222" s="148"/>
      <c r="J222" s="148"/>
      <c r="K222" s="148"/>
      <c r="L222" s="148"/>
      <c r="M222" s="148"/>
    </row>
    <row r="223">
      <c r="A223" s="66" t="s">
        <v>1454</v>
      </c>
      <c r="B223" s="66" t="s">
        <v>899</v>
      </c>
      <c r="C223" s="66">
        <v>100.0</v>
      </c>
      <c r="D223" s="219" t="s">
        <v>1353</v>
      </c>
      <c r="E223" s="219">
        <f>C223*AVERAGE(E212:E217)+E218+E219</f>
        <v>0.8890588519</v>
      </c>
      <c r="F223" s="148"/>
      <c r="G223" s="148"/>
      <c r="H223" s="148"/>
      <c r="I223" s="148"/>
      <c r="J223" s="148"/>
      <c r="K223" s="148"/>
      <c r="L223" s="148"/>
      <c r="M223" s="148"/>
    </row>
    <row r="224">
      <c r="A224" s="66" t="s">
        <v>1454</v>
      </c>
      <c r="B224" s="66" t="s">
        <v>899</v>
      </c>
      <c r="C224" s="74">
        <v>60.0</v>
      </c>
      <c r="D224" s="219" t="s">
        <v>1353</v>
      </c>
      <c r="E224" s="219">
        <f>C224*AVERAGE(E212:E217)+E218+E219</f>
        <v>0.6838092492</v>
      </c>
      <c r="F224" s="148"/>
      <c r="G224" s="148"/>
      <c r="H224" s="148"/>
      <c r="I224" s="148"/>
      <c r="J224" s="148"/>
      <c r="K224" s="148"/>
      <c r="L224" s="148"/>
      <c r="M224" s="148"/>
    </row>
    <row r="225">
      <c r="A225" s="66" t="s">
        <v>1455</v>
      </c>
      <c r="B225" s="74" t="s">
        <v>901</v>
      </c>
      <c r="C225" s="66">
        <v>200.0</v>
      </c>
      <c r="D225" s="219" t="s">
        <v>1353</v>
      </c>
      <c r="E225" s="219">
        <f>SUM($E$226:$E$227)</f>
        <v>2.51563488</v>
      </c>
      <c r="F225" s="168"/>
      <c r="G225" s="148"/>
      <c r="H225" s="148"/>
      <c r="I225" s="148"/>
      <c r="J225" s="148"/>
      <c r="K225" s="148"/>
      <c r="L225" s="148"/>
      <c r="M225" s="148"/>
    </row>
    <row r="226">
      <c r="A226" s="165" t="s">
        <v>1456</v>
      </c>
      <c r="B226" s="132" t="s">
        <v>899</v>
      </c>
      <c r="C226" s="132">
        <f>C225-C227</f>
        <v>160</v>
      </c>
      <c r="D226" s="212">
        <f>SUM($E$213,$E$214,$E$217,)</f>
        <v>0.01092969168</v>
      </c>
      <c r="E226" s="212">
        <f t="shared" ref="E226:E227" si="50">C226*D226</f>
        <v>1.748750668</v>
      </c>
      <c r="F226" s="168"/>
      <c r="G226" s="148"/>
      <c r="H226" s="148"/>
      <c r="I226" s="148"/>
      <c r="J226" s="148"/>
      <c r="K226" s="148"/>
      <c r="L226" s="148"/>
      <c r="M226" s="148"/>
    </row>
    <row r="227">
      <c r="A227" s="180" t="s">
        <v>1457</v>
      </c>
      <c r="B227" s="132" t="s">
        <v>899</v>
      </c>
      <c r="C227" s="132">
        <f>C225*20%</f>
        <v>40</v>
      </c>
      <c r="D227" s="212">
        <f>AVERAGE($C$159,$C$160,$C$161,$C$171)</f>
        <v>0.0191721053</v>
      </c>
      <c r="E227" s="212">
        <f t="shared" si="50"/>
        <v>0.766884212</v>
      </c>
      <c r="F227" s="168"/>
      <c r="G227" s="148"/>
      <c r="H227" s="148"/>
      <c r="I227" s="148"/>
      <c r="J227" s="148"/>
      <c r="K227" s="148"/>
      <c r="L227" s="148"/>
      <c r="M227" s="148"/>
    </row>
    <row r="228">
      <c r="A228" s="66" t="s">
        <v>1455</v>
      </c>
      <c r="B228" s="74" t="s">
        <v>901</v>
      </c>
      <c r="C228" s="74">
        <v>120.0</v>
      </c>
      <c r="D228" s="219" t="s">
        <v>1353</v>
      </c>
      <c r="E228" s="219">
        <f>SUM($E$229:$E$230)</f>
        <v>1.509380928</v>
      </c>
      <c r="F228" s="168"/>
      <c r="G228" s="148"/>
      <c r="H228" s="148"/>
      <c r="I228" s="148"/>
      <c r="J228" s="148"/>
      <c r="K228" s="148"/>
      <c r="L228" s="148"/>
      <c r="M228" s="148"/>
    </row>
    <row r="229">
      <c r="A229" s="165" t="s">
        <v>1456</v>
      </c>
      <c r="B229" s="132" t="s">
        <v>899</v>
      </c>
      <c r="C229" s="132">
        <f>C228-C230</f>
        <v>96</v>
      </c>
      <c r="D229" s="212">
        <f>SUM($E$213,$E$214,$E$217,)</f>
        <v>0.01092969168</v>
      </c>
      <c r="E229" s="212">
        <f t="shared" ref="E229:E230" si="51">C229*D229</f>
        <v>1.049250401</v>
      </c>
      <c r="F229" s="168"/>
      <c r="G229" s="148"/>
      <c r="H229" s="148"/>
      <c r="I229" s="148"/>
      <c r="J229" s="148"/>
      <c r="K229" s="148"/>
      <c r="L229" s="148"/>
      <c r="M229" s="148"/>
    </row>
    <row r="230">
      <c r="A230" s="180" t="s">
        <v>1457</v>
      </c>
      <c r="B230" s="132" t="s">
        <v>899</v>
      </c>
      <c r="C230" s="132">
        <f>C228*20%</f>
        <v>24</v>
      </c>
      <c r="D230" s="212">
        <f>AVERAGE($C$159,$C$160,$C$161,$C$171)</f>
        <v>0.0191721053</v>
      </c>
      <c r="E230" s="212">
        <f t="shared" si="51"/>
        <v>0.4601305272</v>
      </c>
      <c r="F230" s="168"/>
      <c r="G230" s="148"/>
      <c r="H230" s="148"/>
      <c r="I230" s="148"/>
      <c r="J230" s="148"/>
      <c r="K230" s="148"/>
      <c r="L230" s="148"/>
      <c r="M230" s="148"/>
    </row>
    <row r="231">
      <c r="A231" s="74" t="s">
        <v>1458</v>
      </c>
      <c r="B231" s="74" t="s">
        <v>901</v>
      </c>
      <c r="C231" s="66">
        <v>200.0</v>
      </c>
      <c r="D231" s="219" t="s">
        <v>1353</v>
      </c>
      <c r="E231" s="219">
        <f>SUM($E$232:$E$233)</f>
        <v>2.51563488</v>
      </c>
      <c r="F231" s="168"/>
      <c r="G231" s="148"/>
      <c r="H231" s="148"/>
      <c r="I231" s="148"/>
      <c r="J231" s="148"/>
      <c r="K231" s="148"/>
      <c r="L231" s="148"/>
      <c r="M231" s="148"/>
    </row>
    <row r="232" outlineLevel="1">
      <c r="A232" s="165" t="s">
        <v>1456</v>
      </c>
      <c r="B232" s="132" t="s">
        <v>899</v>
      </c>
      <c r="C232" s="132">
        <f>C225-C233</f>
        <v>160</v>
      </c>
      <c r="D232" s="212">
        <f>SUM($E$213,$E$214,$E$217,)</f>
        <v>0.01092969168</v>
      </c>
      <c r="E232" s="212">
        <f t="shared" ref="E232:E233" si="52">C232*D232</f>
        <v>1.748750668</v>
      </c>
      <c r="F232" s="148"/>
      <c r="G232" s="148"/>
      <c r="H232" s="148"/>
      <c r="I232" s="148"/>
      <c r="J232" s="148"/>
      <c r="K232" s="148"/>
      <c r="L232" s="148"/>
      <c r="M232" s="148"/>
    </row>
    <row r="233" outlineLevel="1">
      <c r="A233" s="180" t="s">
        <v>1457</v>
      </c>
      <c r="B233" s="132" t="s">
        <v>899</v>
      </c>
      <c r="C233" s="132">
        <f>C225*20%</f>
        <v>40</v>
      </c>
      <c r="D233" s="212">
        <f>AVERAGE($C$159,$C$160,$C$161,$C$171)</f>
        <v>0.0191721053</v>
      </c>
      <c r="E233" s="212">
        <f t="shared" si="52"/>
        <v>0.766884212</v>
      </c>
      <c r="F233" s="148"/>
      <c r="G233" s="148"/>
      <c r="H233" s="148"/>
      <c r="I233" s="148"/>
      <c r="J233" s="148"/>
      <c r="K233" s="148"/>
      <c r="L233" s="148"/>
      <c r="M233" s="148"/>
    </row>
    <row r="234">
      <c r="A234" s="66" t="s">
        <v>1459</v>
      </c>
      <c r="B234" s="74" t="s">
        <v>901</v>
      </c>
      <c r="C234" s="66">
        <v>500.0</v>
      </c>
      <c r="D234" s="220" t="s">
        <v>1353</v>
      </c>
      <c r="E234" s="219">
        <f>SUM($E$235:$E$236)</f>
        <v>5.34700015</v>
      </c>
      <c r="F234" s="168"/>
      <c r="G234" s="148"/>
      <c r="H234" s="148"/>
      <c r="I234" s="148"/>
      <c r="J234" s="148"/>
      <c r="K234" s="148"/>
      <c r="L234" s="148"/>
      <c r="M234" s="148"/>
    </row>
    <row r="235" outlineLevel="1">
      <c r="A235" s="165" t="s">
        <v>1456</v>
      </c>
      <c r="B235" s="132" t="s">
        <v>899</v>
      </c>
      <c r="C235" s="132">
        <f>C234-C236</f>
        <v>400</v>
      </c>
      <c r="D235" s="212">
        <f>SUM($D$213,$D$214,$D$217,)</f>
        <v>0.00857447405</v>
      </c>
      <c r="E235" s="212">
        <f t="shared" ref="E235:E236" si="53">C235*D235</f>
        <v>3.42978962</v>
      </c>
      <c r="F235" s="148"/>
      <c r="G235" s="148"/>
      <c r="H235" s="148"/>
      <c r="I235" s="148"/>
      <c r="J235" s="148"/>
      <c r="K235" s="148"/>
      <c r="L235" s="148"/>
      <c r="M235" s="148"/>
    </row>
    <row r="236" outlineLevel="1">
      <c r="A236" s="180" t="s">
        <v>1457</v>
      </c>
      <c r="B236" s="132" t="s">
        <v>899</v>
      </c>
      <c r="C236" s="132">
        <f>C234*20%</f>
        <v>100</v>
      </c>
      <c r="D236" s="212">
        <f>AVERAGE($C$159,$C$160,$C$161,$C$171)</f>
        <v>0.0191721053</v>
      </c>
      <c r="E236" s="212">
        <f t="shared" si="53"/>
        <v>1.91721053</v>
      </c>
      <c r="F236" s="148"/>
      <c r="G236" s="148"/>
      <c r="H236" s="148"/>
      <c r="I236" s="148"/>
      <c r="J236" s="148"/>
      <c r="K236" s="148"/>
      <c r="L236" s="148"/>
      <c r="M236" s="148"/>
    </row>
    <row r="237" ht="15.75" customHeight="1">
      <c r="A237" s="221" t="s">
        <v>1460</v>
      </c>
      <c r="B237" s="74" t="s">
        <v>901</v>
      </c>
      <c r="C237" s="74">
        <v>200.0</v>
      </c>
      <c r="D237" s="220" t="s">
        <v>1353</v>
      </c>
      <c r="E237" s="219">
        <f>C237*AVERAGE(E213,E214,E217)</f>
        <v>0.7286461118</v>
      </c>
      <c r="F237" s="168"/>
      <c r="G237" s="148"/>
      <c r="H237" s="148"/>
      <c r="I237" s="148"/>
      <c r="J237" s="148"/>
      <c r="K237" s="148"/>
      <c r="L237" s="148"/>
      <c r="M237" s="148"/>
    </row>
    <row r="238" ht="15.75" customHeight="1">
      <c r="A238" s="221" t="s">
        <v>1461</v>
      </c>
      <c r="B238" s="66" t="s">
        <v>899</v>
      </c>
      <c r="C238" s="74">
        <v>40.0</v>
      </c>
      <c r="D238" s="220" t="s">
        <v>1353</v>
      </c>
      <c r="E238" s="219">
        <f>C238*E214</f>
        <v>0.1787025799</v>
      </c>
      <c r="F238" s="168" t="s">
        <v>1462</v>
      </c>
      <c r="G238" s="148"/>
      <c r="H238" s="148"/>
      <c r="I238" s="148"/>
      <c r="J238" s="148"/>
      <c r="K238" s="148"/>
      <c r="L238" s="148"/>
      <c r="M238" s="148"/>
    </row>
    <row r="239" ht="15.75" customHeight="1">
      <c r="A239" s="221" t="s">
        <v>1463</v>
      </c>
      <c r="B239" s="66" t="s">
        <v>899</v>
      </c>
      <c r="C239" s="74">
        <v>40.0</v>
      </c>
      <c r="D239" s="220" t="s">
        <v>1353</v>
      </c>
      <c r="E239" s="219">
        <f>C239*E216</f>
        <v>0.1422305051</v>
      </c>
      <c r="F239" s="168" t="s">
        <v>1464</v>
      </c>
      <c r="G239" s="148"/>
      <c r="H239" s="148"/>
      <c r="I239" s="148"/>
      <c r="J239" s="148"/>
      <c r="K239" s="148"/>
      <c r="L239" s="148"/>
      <c r="M239" s="148"/>
    </row>
    <row r="240">
      <c r="A240" s="221" t="s">
        <v>1465</v>
      </c>
      <c r="B240" s="66" t="s">
        <v>899</v>
      </c>
      <c r="C240" s="74">
        <v>100.0</v>
      </c>
      <c r="D240" s="220" t="s">
        <v>1353</v>
      </c>
      <c r="E240" s="219">
        <f>C240*AVERAGE($E$213:$E$214)</f>
        <v>0.4407282248</v>
      </c>
      <c r="F240" s="148"/>
      <c r="G240" s="148"/>
      <c r="H240" s="148"/>
      <c r="I240" s="148"/>
      <c r="J240" s="148"/>
      <c r="K240" s="148"/>
      <c r="L240" s="148"/>
      <c r="M240" s="148"/>
    </row>
    <row r="241" ht="15.75" customHeight="1">
      <c r="A241" s="147"/>
      <c r="B241" s="147"/>
      <c r="C241" s="147"/>
      <c r="D241" s="147"/>
      <c r="E241" s="147"/>
      <c r="F241" s="148"/>
      <c r="G241" s="148"/>
      <c r="H241" s="148"/>
      <c r="I241" s="148"/>
      <c r="J241" s="148"/>
      <c r="K241" s="148"/>
      <c r="L241" s="148"/>
      <c r="M241" s="148"/>
    </row>
    <row r="242" ht="15.75" customHeight="1">
      <c r="A242" s="147"/>
      <c r="B242" s="147"/>
      <c r="C242" s="147"/>
      <c r="D242" s="147"/>
      <c r="E242" s="147"/>
      <c r="F242" s="148"/>
      <c r="G242" s="148"/>
      <c r="H242" s="148"/>
      <c r="I242" s="148"/>
      <c r="J242" s="148"/>
      <c r="K242" s="148"/>
      <c r="L242" s="148"/>
      <c r="M242" s="148"/>
    </row>
    <row r="243">
      <c r="A243" s="150" t="s">
        <v>1466</v>
      </c>
      <c r="B243" s="92"/>
      <c r="C243" s="92"/>
      <c r="D243" s="92"/>
      <c r="E243" s="93"/>
      <c r="F243" s="148"/>
      <c r="G243" s="148"/>
      <c r="H243" s="148"/>
      <c r="I243" s="148"/>
      <c r="J243" s="148"/>
      <c r="K243" s="148"/>
      <c r="L243" s="148"/>
      <c r="M243" s="148"/>
    </row>
    <row r="244" ht="15.75" customHeight="1">
      <c r="A244" s="147"/>
      <c r="B244" s="147"/>
      <c r="C244" s="147"/>
      <c r="D244" s="147"/>
      <c r="E244" s="147"/>
      <c r="F244" s="148"/>
      <c r="G244" s="147"/>
      <c r="H244" s="148"/>
      <c r="I244" s="148"/>
      <c r="J244" s="148"/>
      <c r="K244" s="148"/>
      <c r="L244" s="148"/>
      <c r="M244" s="148"/>
    </row>
    <row r="245">
      <c r="A245" s="148"/>
      <c r="B245" s="148"/>
      <c r="C245" s="148"/>
      <c r="D245" s="152" t="s">
        <v>1346</v>
      </c>
      <c r="E245" s="93"/>
      <c r="F245" s="152" t="s">
        <v>1408</v>
      </c>
      <c r="G245" s="93"/>
      <c r="H245" s="152" t="s">
        <v>1467</v>
      </c>
      <c r="I245" s="93"/>
      <c r="J245" s="148"/>
      <c r="K245" s="148"/>
      <c r="L245" s="148"/>
      <c r="M245" s="148"/>
    </row>
    <row r="246">
      <c r="A246" s="160" t="s">
        <v>1348</v>
      </c>
      <c r="B246" s="153" t="s">
        <v>1349</v>
      </c>
      <c r="C246" s="154" t="s">
        <v>1350</v>
      </c>
      <c r="D246" s="155" t="s">
        <v>1468</v>
      </c>
      <c r="E246" s="154" t="s">
        <v>1351</v>
      </c>
      <c r="F246" s="155" t="s">
        <v>1468</v>
      </c>
      <c r="G246" s="154" t="s">
        <v>1351</v>
      </c>
      <c r="H246" s="155" t="s">
        <v>1468</v>
      </c>
      <c r="I246" s="154" t="s">
        <v>1351</v>
      </c>
      <c r="J246" s="148"/>
      <c r="K246" s="153" t="s">
        <v>870</v>
      </c>
      <c r="L246" s="155" t="s">
        <v>1469</v>
      </c>
      <c r="M246" s="148"/>
    </row>
    <row r="247" ht="15.75" customHeight="1">
      <c r="A247" s="74" t="s">
        <v>1309</v>
      </c>
      <c r="B247" s="74" t="s">
        <v>899</v>
      </c>
      <c r="C247" s="222">
        <f>MIN('Base de alimentos'!$A$993:$B$996)</f>
        <v>0.009368068333</v>
      </c>
      <c r="D247" s="176">
        <f t="shared" ref="D247:D248" si="54">150/$L$248</f>
        <v>64.3776824</v>
      </c>
      <c r="E247" s="223">
        <f t="shared" ref="E247:E249" si="55">$C247*D247</f>
        <v>0.6030945279</v>
      </c>
      <c r="F247" s="224">
        <v>0.0</v>
      </c>
      <c r="G247" s="223">
        <f t="shared" ref="G247:G249" si="56">$C247*F247</f>
        <v>0</v>
      </c>
      <c r="H247" s="224">
        <v>0.0</v>
      </c>
      <c r="I247" s="223">
        <f t="shared" ref="I247:I249" si="57">$C247*H247</f>
        <v>0</v>
      </c>
      <c r="J247" s="148"/>
      <c r="K247" s="66" t="s">
        <v>1470</v>
      </c>
      <c r="L247" s="157">
        <v>2.33</v>
      </c>
      <c r="M247" s="148"/>
    </row>
    <row r="248" ht="15.75" customHeight="1">
      <c r="A248" s="66" t="s">
        <v>1307</v>
      </c>
      <c r="B248" s="66" t="s">
        <v>899</v>
      </c>
      <c r="C248" s="156">
        <f>MIN('Base de alimentos'!$A$981:$B$983)</f>
        <v>0.0020519492</v>
      </c>
      <c r="D248" s="176">
        <f t="shared" si="54"/>
        <v>64.3776824</v>
      </c>
      <c r="E248" s="223">
        <f t="shared" si="55"/>
        <v>0.1320997339</v>
      </c>
      <c r="F248" s="176">
        <f>100/$L$248</f>
        <v>42.91845494</v>
      </c>
      <c r="G248" s="223">
        <f t="shared" si="56"/>
        <v>0.08806648927</v>
      </c>
      <c r="H248" s="176">
        <f>40/$L$248</f>
        <v>17.16738197</v>
      </c>
      <c r="I248" s="223">
        <f t="shared" si="57"/>
        <v>0.03522659571</v>
      </c>
      <c r="J248" s="148"/>
      <c r="K248" s="66" t="s">
        <v>1470</v>
      </c>
      <c r="L248" s="157">
        <v>2.33</v>
      </c>
      <c r="M248" s="148"/>
    </row>
    <row r="249" ht="15.75" customHeight="1">
      <c r="A249" s="66" t="s">
        <v>1311</v>
      </c>
      <c r="B249" s="66" t="s">
        <v>899</v>
      </c>
      <c r="C249" s="156">
        <f>MIN('Base de alimentos'!$A$1005:$B$1007)</f>
        <v>0.005450016667</v>
      </c>
      <c r="D249" s="176">
        <f>150/$L$249</f>
        <v>79.36507937</v>
      </c>
      <c r="E249" s="223">
        <f t="shared" si="55"/>
        <v>0.4325410053</v>
      </c>
      <c r="F249" s="176">
        <f>100/$L$249</f>
        <v>52.91005291</v>
      </c>
      <c r="G249" s="223">
        <f t="shared" si="56"/>
        <v>0.2883606702</v>
      </c>
      <c r="H249" s="176">
        <f>40/$L$249</f>
        <v>21.16402116</v>
      </c>
      <c r="I249" s="223">
        <f t="shared" si="57"/>
        <v>0.1153442681</v>
      </c>
      <c r="J249" s="148"/>
      <c r="K249" s="66" t="s">
        <v>1471</v>
      </c>
      <c r="L249" s="157">
        <v>1.89</v>
      </c>
      <c r="M249" s="148"/>
    </row>
    <row r="250" ht="15.75" customHeight="1">
      <c r="A250" s="147"/>
      <c r="B250" s="147"/>
      <c r="C250" s="147"/>
      <c r="D250" s="225" t="s">
        <v>1472</v>
      </c>
      <c r="E250" s="147"/>
      <c r="F250" s="225" t="s">
        <v>1473</v>
      </c>
      <c r="G250" s="225"/>
      <c r="H250" s="225" t="s">
        <v>1474</v>
      </c>
      <c r="I250" s="148"/>
      <c r="J250" s="148"/>
      <c r="K250" s="148"/>
      <c r="L250" s="148"/>
      <c r="M250" s="148"/>
    </row>
    <row r="251" ht="15.75" customHeight="1">
      <c r="A251" s="147"/>
      <c r="B251" s="147"/>
      <c r="C251" s="147"/>
      <c r="D251" s="147"/>
      <c r="E251" s="147"/>
      <c r="F251" s="148"/>
      <c r="G251" s="148"/>
      <c r="H251" s="148"/>
      <c r="I251" s="148"/>
      <c r="J251" s="148"/>
      <c r="K251" s="148"/>
      <c r="L251" s="148"/>
      <c r="M251" s="148"/>
    </row>
    <row r="252">
      <c r="A252" s="150" t="s">
        <v>1475</v>
      </c>
      <c r="B252" s="92"/>
      <c r="C252" s="92"/>
      <c r="D252" s="92"/>
      <c r="E252" s="93"/>
      <c r="F252" s="148"/>
      <c r="G252" s="148"/>
      <c r="H252" s="148"/>
      <c r="I252" s="148"/>
      <c r="J252" s="148"/>
      <c r="K252" s="148"/>
      <c r="L252" s="148"/>
      <c r="M252" s="148"/>
    </row>
    <row r="253" ht="15.75" customHeight="1">
      <c r="A253" s="147"/>
      <c r="B253" s="147"/>
      <c r="C253" s="147"/>
      <c r="D253" s="147"/>
      <c r="E253" s="147"/>
      <c r="F253" s="148"/>
      <c r="G253" s="147"/>
      <c r="H253" s="148"/>
      <c r="I253" s="148"/>
      <c r="J253" s="148"/>
      <c r="K253" s="148"/>
      <c r="L253" s="148"/>
      <c r="M253" s="148"/>
    </row>
    <row r="254">
      <c r="A254" s="160" t="s">
        <v>1348</v>
      </c>
      <c r="B254" s="153" t="s">
        <v>1349</v>
      </c>
      <c r="C254" s="155" t="s">
        <v>1346</v>
      </c>
      <c r="D254" s="154" t="s">
        <v>1350</v>
      </c>
      <c r="E254" s="154" t="s">
        <v>1351</v>
      </c>
      <c r="F254" s="148"/>
      <c r="G254" s="153" t="s">
        <v>870</v>
      </c>
      <c r="H254" s="155" t="s">
        <v>1419</v>
      </c>
      <c r="I254" s="148"/>
      <c r="J254" s="148"/>
      <c r="K254" s="148"/>
      <c r="L254" s="148"/>
      <c r="M254" s="148"/>
    </row>
    <row r="255" ht="15.75" customHeight="1">
      <c r="A255" s="66" t="s">
        <v>1315</v>
      </c>
      <c r="B255" s="66" t="s">
        <v>899</v>
      </c>
      <c r="C255" s="176">
        <v>200.0</v>
      </c>
      <c r="D255" s="156">
        <f>MIN('Base de alimentos'!$A$1031:$B$1033)</f>
        <v>0.0175</v>
      </c>
      <c r="E255" s="223">
        <f>C255*D255</f>
        <v>3.5</v>
      </c>
      <c r="F255" s="148"/>
      <c r="G255" s="66" t="s">
        <v>1353</v>
      </c>
      <c r="H255" s="157" t="s">
        <v>1353</v>
      </c>
      <c r="I255" s="148"/>
      <c r="J255" s="148"/>
      <c r="K255" s="148"/>
      <c r="L255" s="148"/>
      <c r="M255" s="148"/>
    </row>
    <row r="256" ht="15.75" customHeight="1">
      <c r="A256" s="66" t="s">
        <v>1476</v>
      </c>
      <c r="B256" s="66" t="s">
        <v>899</v>
      </c>
      <c r="C256" s="176">
        <v>200.0</v>
      </c>
      <c r="D256" s="156" t="s">
        <v>1353</v>
      </c>
      <c r="E256" s="223">
        <f>SUM(E257:E258)</f>
        <v>0.4586304824</v>
      </c>
      <c r="F256" s="148"/>
      <c r="G256" s="66" t="s">
        <v>1353</v>
      </c>
      <c r="H256" s="157" t="s">
        <v>1353</v>
      </c>
      <c r="I256" s="148"/>
      <c r="J256" s="148"/>
      <c r="K256" s="148"/>
      <c r="L256" s="148"/>
      <c r="M256" s="148"/>
    </row>
    <row r="257" ht="15.75" customHeight="1" outlineLevel="1">
      <c r="A257" s="132" t="s">
        <v>1318</v>
      </c>
      <c r="B257" s="132" t="s">
        <v>899</v>
      </c>
      <c r="C257" s="226">
        <f>160*H257</f>
        <v>64</v>
      </c>
      <c r="D257" s="166">
        <f>MIN('Base de alimentos'!$A$1043:$B$1045)</f>
        <v>0.0024836182</v>
      </c>
      <c r="E257" s="227">
        <f t="shared" ref="E257:E258" si="58">C257*D257</f>
        <v>0.1589515648</v>
      </c>
      <c r="F257" s="148"/>
      <c r="G257" s="66" t="s">
        <v>1318</v>
      </c>
      <c r="H257" s="157">
        <f>40/100</f>
        <v>0.4</v>
      </c>
      <c r="I257" s="148"/>
      <c r="J257" s="148"/>
      <c r="K257" s="148"/>
      <c r="L257" s="148"/>
      <c r="M257" s="148"/>
    </row>
    <row r="258" ht="15.75" customHeight="1" outlineLevel="1">
      <c r="A258" s="165" t="s">
        <v>1477</v>
      </c>
      <c r="B258" s="132" t="s">
        <v>899</v>
      </c>
      <c r="C258" s="226">
        <v>40.0</v>
      </c>
      <c r="D258" s="166">
        <f>MIN('Base de alimentos'!A$1055:B$1058)</f>
        <v>0.007491972941</v>
      </c>
      <c r="E258" s="227">
        <f t="shared" si="58"/>
        <v>0.2996789176</v>
      </c>
      <c r="F258" s="148"/>
      <c r="G258" s="66" t="s">
        <v>1353</v>
      </c>
      <c r="H258" s="157" t="s">
        <v>1353</v>
      </c>
      <c r="I258" s="148"/>
      <c r="J258" s="148"/>
      <c r="K258" s="148"/>
      <c r="L258" s="148"/>
      <c r="M258" s="148"/>
    </row>
    <row r="259" ht="15.75" customHeight="1">
      <c r="A259" s="147"/>
      <c r="B259" s="147"/>
      <c r="C259" s="147"/>
      <c r="D259" s="147"/>
      <c r="E259" s="147"/>
      <c r="F259" s="148"/>
      <c r="G259" s="148"/>
      <c r="H259" s="148"/>
      <c r="I259" s="148"/>
      <c r="J259" s="148"/>
      <c r="K259" s="148"/>
      <c r="L259" s="148"/>
      <c r="M259" s="148"/>
    </row>
    <row r="260" ht="15.75" customHeight="1">
      <c r="A260" s="147"/>
      <c r="B260" s="147"/>
      <c r="C260" s="147"/>
      <c r="D260" s="147"/>
      <c r="E260" s="147"/>
      <c r="F260" s="148"/>
      <c r="G260" s="148"/>
      <c r="H260" s="148"/>
      <c r="I260" s="148"/>
      <c r="J260" s="148"/>
      <c r="K260" s="148"/>
      <c r="L260" s="148"/>
      <c r="M260" s="148"/>
    </row>
    <row r="261">
      <c r="A261" s="150" t="s">
        <v>1478</v>
      </c>
      <c r="B261" s="92"/>
      <c r="C261" s="92"/>
      <c r="D261" s="92"/>
      <c r="E261" s="93"/>
      <c r="F261" s="148"/>
      <c r="G261" s="148"/>
      <c r="H261" s="148"/>
      <c r="I261" s="148"/>
      <c r="J261" s="148"/>
      <c r="K261" s="148"/>
      <c r="L261" s="148"/>
      <c r="M261" s="148"/>
    </row>
    <row r="262" ht="15.75" customHeight="1">
      <c r="A262" s="149"/>
      <c r="B262" s="149"/>
      <c r="C262" s="151"/>
      <c r="D262" s="147"/>
      <c r="E262" s="147"/>
      <c r="F262" s="148"/>
      <c r="G262" s="148"/>
      <c r="H262" s="148"/>
      <c r="I262" s="148"/>
      <c r="J262" s="148"/>
      <c r="K262" s="148"/>
      <c r="L262" s="148"/>
      <c r="M262" s="148"/>
    </row>
    <row r="263">
      <c r="A263" s="149"/>
      <c r="B263" s="149"/>
      <c r="C263" s="147"/>
      <c r="D263" s="152" t="s">
        <v>1346</v>
      </c>
      <c r="E263" s="93"/>
      <c r="F263" s="152" t="s">
        <v>1408</v>
      </c>
      <c r="G263" s="93"/>
      <c r="H263" s="148"/>
      <c r="I263" s="148"/>
      <c r="J263" s="148"/>
      <c r="K263" s="148"/>
      <c r="L263" s="148"/>
      <c r="M263" s="148"/>
    </row>
    <row r="264">
      <c r="A264" s="205" t="s">
        <v>1348</v>
      </c>
      <c r="B264" s="153" t="s">
        <v>1349</v>
      </c>
      <c r="C264" s="154" t="s">
        <v>1350</v>
      </c>
      <c r="D264" s="155" t="s">
        <v>1346</v>
      </c>
      <c r="E264" s="154" t="s">
        <v>1351</v>
      </c>
      <c r="F264" s="155" t="s">
        <v>1346</v>
      </c>
      <c r="G264" s="154" t="s">
        <v>1351</v>
      </c>
      <c r="H264" s="148"/>
      <c r="I264" s="148"/>
      <c r="J264" s="148"/>
      <c r="K264" s="148"/>
      <c r="L264" s="148"/>
      <c r="M264" s="148"/>
    </row>
    <row r="265">
      <c r="A265" s="228" t="s">
        <v>1479</v>
      </c>
      <c r="B265" s="186" t="s">
        <v>899</v>
      </c>
      <c r="C265" s="156">
        <f>AVERAGE($D$212:$D$217)</f>
        <v>0.003692696068</v>
      </c>
      <c r="D265" s="66">
        <v>100.0</v>
      </c>
      <c r="E265" s="157">
        <f t="shared" ref="E265:E270" si="59">C265*D265</f>
        <v>0.3692696068</v>
      </c>
      <c r="F265" s="66">
        <v>60.0</v>
      </c>
      <c r="G265" s="157">
        <f t="shared" ref="G265:G270" si="60">C265*F265</f>
        <v>0.2215617641</v>
      </c>
      <c r="H265" s="148"/>
      <c r="I265" s="148"/>
      <c r="J265" s="148"/>
      <c r="K265" s="148"/>
      <c r="L265" s="148"/>
      <c r="M265" s="148"/>
    </row>
    <row r="266" ht="15.75" customHeight="1">
      <c r="A266" s="185" t="s">
        <v>1324</v>
      </c>
      <c r="B266" s="186" t="s">
        <v>899</v>
      </c>
      <c r="C266" s="156">
        <f>MIN('Base de alimentos'!$A$1069:$B$1071)</f>
        <v>0.045725</v>
      </c>
      <c r="D266" s="66">
        <v>150.0</v>
      </c>
      <c r="E266" s="157">
        <f t="shared" si="59"/>
        <v>6.85875</v>
      </c>
      <c r="F266" s="66">
        <v>90.0</v>
      </c>
      <c r="G266" s="157">
        <f t="shared" si="60"/>
        <v>4.11525</v>
      </c>
      <c r="H266" s="148"/>
      <c r="I266" s="148"/>
      <c r="J266" s="148"/>
      <c r="K266" s="148"/>
      <c r="L266" s="148"/>
      <c r="M266" s="148"/>
    </row>
    <row r="267" ht="15.75" customHeight="1">
      <c r="A267" s="185" t="s">
        <v>1480</v>
      </c>
      <c r="B267" s="186" t="s">
        <v>899</v>
      </c>
      <c r="C267" s="156">
        <f>MIN('Base de alimentos'!$A$1043:$B$1045)</f>
        <v>0.0024836182</v>
      </c>
      <c r="D267" s="66">
        <v>100.0</v>
      </c>
      <c r="E267" s="157">
        <f t="shared" si="59"/>
        <v>0.24836182</v>
      </c>
      <c r="F267" s="66">
        <v>60.0</v>
      </c>
      <c r="G267" s="157">
        <f t="shared" si="60"/>
        <v>0.149017092</v>
      </c>
      <c r="H267" s="148"/>
      <c r="I267" s="148"/>
      <c r="J267" s="148"/>
      <c r="K267" s="148"/>
      <c r="L267" s="148"/>
      <c r="M267" s="148"/>
    </row>
    <row r="268" ht="15.75" customHeight="1">
      <c r="A268" s="185" t="s">
        <v>1481</v>
      </c>
      <c r="B268" s="186" t="s">
        <v>899</v>
      </c>
      <c r="C268" s="156">
        <f>MIN('Base de alimentos'!$A$1081:$B$1083)</f>
        <v>0.0052768305</v>
      </c>
      <c r="D268" s="66">
        <v>150.0</v>
      </c>
      <c r="E268" s="157">
        <f t="shared" si="59"/>
        <v>0.791524575</v>
      </c>
      <c r="F268" s="66">
        <v>80.0</v>
      </c>
      <c r="G268" s="157">
        <f t="shared" si="60"/>
        <v>0.42214644</v>
      </c>
      <c r="H268" s="168" t="s">
        <v>1482</v>
      </c>
      <c r="I268" s="148"/>
      <c r="J268" s="148"/>
      <c r="K268" s="148"/>
      <c r="L268" s="148"/>
      <c r="M268" s="148"/>
    </row>
    <row r="269" ht="15.75" customHeight="1">
      <c r="A269" s="185" t="s">
        <v>1328</v>
      </c>
      <c r="B269" s="186" t="s">
        <v>899</v>
      </c>
      <c r="C269" s="156">
        <f>MIN('Base de alimentos'!$A$1093:$B$1095)</f>
        <v>0.0064076415</v>
      </c>
      <c r="D269" s="66">
        <v>60.0</v>
      </c>
      <c r="E269" s="157">
        <f t="shared" si="59"/>
        <v>0.38445849</v>
      </c>
      <c r="F269" s="66">
        <v>40.0</v>
      </c>
      <c r="G269" s="157">
        <f t="shared" si="60"/>
        <v>0.25630566</v>
      </c>
      <c r="H269" s="148"/>
      <c r="I269" s="148"/>
      <c r="J269" s="148"/>
      <c r="K269" s="148"/>
      <c r="L269" s="148"/>
      <c r="M269" s="148"/>
    </row>
    <row r="270" ht="15.75" customHeight="1">
      <c r="A270" s="185" t="s">
        <v>1330</v>
      </c>
      <c r="B270" s="186" t="s">
        <v>899</v>
      </c>
      <c r="C270" s="156">
        <f>MIN('Base de alimentos'!$A$1105:$B$1107)</f>
        <v>0.019514938</v>
      </c>
      <c r="D270" s="66">
        <v>100.0</v>
      </c>
      <c r="E270" s="157">
        <f t="shared" si="59"/>
        <v>1.9514938</v>
      </c>
      <c r="F270" s="66">
        <v>60.0</v>
      </c>
      <c r="G270" s="157">
        <f t="shared" si="60"/>
        <v>1.17089628</v>
      </c>
      <c r="H270" s="148"/>
      <c r="I270" s="148"/>
      <c r="J270" s="148"/>
      <c r="K270" s="148"/>
      <c r="L270" s="148"/>
      <c r="M270" s="148"/>
    </row>
    <row r="271" ht="15.75" customHeight="1">
      <c r="A271" s="229" t="s">
        <v>1352</v>
      </c>
      <c r="B271" s="93"/>
      <c r="C271" s="159">
        <f t="shared" ref="C271:G271" si="61">AVERAGE(C265:C270)</f>
        <v>0.01385012071</v>
      </c>
      <c r="D271" s="159">
        <f t="shared" si="61"/>
        <v>110</v>
      </c>
      <c r="E271" s="159">
        <f t="shared" si="61"/>
        <v>1.767309715</v>
      </c>
      <c r="F271" s="159">
        <f t="shared" si="61"/>
        <v>65</v>
      </c>
      <c r="G271" s="159">
        <f t="shared" si="61"/>
        <v>1.055862873</v>
      </c>
      <c r="H271" s="148"/>
      <c r="I271" s="148"/>
      <c r="J271" s="148"/>
      <c r="K271" s="148"/>
      <c r="L271" s="148"/>
      <c r="M271" s="148"/>
    </row>
    <row r="272" ht="15.75" customHeight="1">
      <c r="A272" s="229" t="s">
        <v>1354</v>
      </c>
      <c r="B272" s="93"/>
      <c r="C272" s="159">
        <f t="shared" ref="C272:G272" si="62">MEDIAN(C265:C270)</f>
        <v>0.005842236</v>
      </c>
      <c r="D272" s="159">
        <f t="shared" si="62"/>
        <v>100</v>
      </c>
      <c r="E272" s="159">
        <f t="shared" si="62"/>
        <v>0.5879915325</v>
      </c>
      <c r="F272" s="159">
        <f t="shared" si="62"/>
        <v>60</v>
      </c>
      <c r="G272" s="159">
        <f t="shared" si="62"/>
        <v>0.33922605</v>
      </c>
      <c r="H272" s="148"/>
      <c r="I272" s="148"/>
      <c r="J272" s="148"/>
      <c r="K272" s="148"/>
      <c r="L272" s="148"/>
      <c r="M272" s="148"/>
    </row>
    <row r="273" ht="15.75" customHeight="1">
      <c r="A273" s="147"/>
      <c r="B273" s="147"/>
      <c r="C273" s="147"/>
      <c r="D273" s="147"/>
      <c r="E273" s="147"/>
      <c r="F273" s="148"/>
      <c r="G273" s="148"/>
      <c r="H273" s="148"/>
      <c r="I273" s="148"/>
      <c r="J273" s="148"/>
      <c r="K273" s="148"/>
      <c r="L273" s="148"/>
      <c r="M273" s="148"/>
    </row>
    <row r="274" ht="15.75" customHeight="1">
      <c r="A274" s="147"/>
      <c r="B274" s="147"/>
      <c r="C274" s="147"/>
      <c r="D274" s="147"/>
      <c r="E274" s="147"/>
      <c r="F274" s="148"/>
      <c r="G274" s="148"/>
      <c r="H274" s="148"/>
      <c r="I274" s="148"/>
      <c r="J274" s="148"/>
      <c r="K274" s="148"/>
      <c r="L274" s="148"/>
      <c r="M274" s="148"/>
    </row>
    <row r="275">
      <c r="A275" s="150" t="s">
        <v>1483</v>
      </c>
      <c r="B275" s="92"/>
      <c r="C275" s="92"/>
      <c r="D275" s="92"/>
      <c r="E275" s="93"/>
      <c r="F275" s="148"/>
      <c r="G275" s="148"/>
      <c r="H275" s="148"/>
      <c r="I275" s="148"/>
      <c r="J275" s="148"/>
      <c r="K275" s="148"/>
      <c r="L275" s="148"/>
      <c r="M275" s="148"/>
    </row>
    <row r="276" ht="15.75" customHeight="1">
      <c r="A276" s="147"/>
      <c r="B276" s="147"/>
      <c r="C276" s="147"/>
      <c r="D276" s="147"/>
      <c r="E276" s="147"/>
      <c r="F276" s="148"/>
      <c r="G276" s="148"/>
      <c r="H276" s="148"/>
      <c r="I276" s="148"/>
      <c r="J276" s="148"/>
      <c r="K276" s="148"/>
      <c r="L276" s="148"/>
      <c r="M276" s="148"/>
    </row>
    <row r="277" ht="15.75" customHeight="1">
      <c r="A277" s="205" t="s">
        <v>1348</v>
      </c>
      <c r="B277" s="153" t="s">
        <v>1349</v>
      </c>
      <c r="C277" s="155" t="s">
        <v>1346</v>
      </c>
      <c r="D277" s="154" t="s">
        <v>1350</v>
      </c>
      <c r="E277" s="154" t="s">
        <v>1351</v>
      </c>
      <c r="F277" s="148"/>
      <c r="G277" s="148"/>
      <c r="H277" s="148"/>
      <c r="I277" s="148"/>
      <c r="J277" s="148"/>
      <c r="K277" s="148"/>
      <c r="L277" s="148"/>
      <c r="M277" s="148"/>
    </row>
    <row r="278" ht="15.75" customHeight="1">
      <c r="A278" s="230" t="s">
        <v>898</v>
      </c>
      <c r="B278" s="140" t="s">
        <v>899</v>
      </c>
      <c r="C278" s="176" t="s">
        <v>1353</v>
      </c>
      <c r="D278" s="156">
        <f>MIN('Base de alimentos'!$A$1119:$B$1121)</f>
        <v>0.00186998276</v>
      </c>
      <c r="E278" s="176" t="s">
        <v>1353</v>
      </c>
      <c r="F278" s="148"/>
      <c r="G278" s="148"/>
      <c r="H278" s="148"/>
      <c r="I278" s="148"/>
      <c r="J278" s="148"/>
      <c r="K278" s="148"/>
      <c r="L278" s="148"/>
      <c r="M278" s="148"/>
    </row>
    <row r="279" ht="15.75" customHeight="1">
      <c r="A279" s="230" t="s">
        <v>908</v>
      </c>
      <c r="B279" s="140" t="s">
        <v>901</v>
      </c>
      <c r="C279" s="176" t="s">
        <v>1353</v>
      </c>
      <c r="D279" s="156">
        <f>MIN('Base de alimentos'!$A$1131:$B$1133)</f>
        <v>0.0084629439</v>
      </c>
      <c r="E279" s="176" t="s">
        <v>1353</v>
      </c>
      <c r="F279" s="148"/>
      <c r="G279" s="148"/>
      <c r="H279" s="148"/>
      <c r="I279" s="148"/>
      <c r="J279" s="148"/>
      <c r="K279" s="148"/>
      <c r="L279" s="148"/>
      <c r="M279" s="148"/>
    </row>
    <row r="280" ht="15.75" customHeight="1">
      <c r="A280" s="230" t="s">
        <v>924</v>
      </c>
      <c r="B280" s="141" t="s">
        <v>1349</v>
      </c>
      <c r="C280" s="224">
        <v>1.0</v>
      </c>
      <c r="D280" s="156">
        <f>MIN('Base de alimentos'!$A$1144:$B$1145)</f>
        <v>1.092657364</v>
      </c>
      <c r="E280" s="231" t="s">
        <v>1353</v>
      </c>
      <c r="F280" s="148"/>
      <c r="G280" s="148"/>
      <c r="H280" s="148"/>
      <c r="I280" s="148"/>
      <c r="J280" s="148"/>
      <c r="K280" s="148"/>
      <c r="L280" s="148"/>
      <c r="M280" s="148"/>
    </row>
    <row r="281">
      <c r="A281" s="230" t="s">
        <v>925</v>
      </c>
      <c r="B281" s="140" t="s">
        <v>899</v>
      </c>
      <c r="C281" s="176" t="s">
        <v>1353</v>
      </c>
      <c r="D281" s="156">
        <f>MIN('Base de alimentos'!$A$1156:$B$1157)</f>
        <v>0.020990288</v>
      </c>
      <c r="E281" s="223" t="s">
        <v>1353</v>
      </c>
      <c r="F281" s="168" t="s">
        <v>1484</v>
      </c>
      <c r="G281" s="148"/>
      <c r="H281" s="148"/>
      <c r="I281" s="148"/>
      <c r="J281" s="148"/>
      <c r="K281" s="148"/>
      <c r="L281" s="148"/>
      <c r="M281" s="148"/>
    </row>
    <row r="282" ht="15.75" customHeight="1">
      <c r="A282" s="230" t="s">
        <v>926</v>
      </c>
      <c r="B282" s="140" t="s">
        <v>927</v>
      </c>
      <c r="C282" s="176" t="s">
        <v>1353</v>
      </c>
      <c r="D282" s="156" t="s">
        <v>1353</v>
      </c>
      <c r="E282" s="223">
        <f>SUM(E283:E284)</f>
        <v>0.4192001295</v>
      </c>
      <c r="F282" s="148"/>
      <c r="G282" s="148"/>
      <c r="H282" s="148"/>
      <c r="I282" s="148"/>
      <c r="J282" s="148"/>
      <c r="K282" s="148"/>
      <c r="L282" s="148"/>
      <c r="M282" s="148"/>
    </row>
    <row r="283" ht="15.75" customHeight="1">
      <c r="A283" s="232" t="s">
        <v>1485</v>
      </c>
      <c r="B283" s="180" t="s">
        <v>899</v>
      </c>
      <c r="C283" s="226">
        <v>40.0</v>
      </c>
      <c r="D283" s="166">
        <f>AVERAGE($C$53:$C$55)</f>
        <v>0.009689174667</v>
      </c>
      <c r="E283" s="227">
        <f t="shared" ref="E283:E284" si="63">C283*D283</f>
        <v>0.3875669867</v>
      </c>
      <c r="F283" s="164" t="s">
        <v>1486</v>
      </c>
      <c r="G283" s="148"/>
      <c r="H283" s="148"/>
      <c r="I283" s="148"/>
      <c r="J283" s="148"/>
      <c r="K283" s="148"/>
      <c r="L283" s="148"/>
      <c r="M283" s="148"/>
    </row>
    <row r="284" ht="15.75" customHeight="1">
      <c r="A284" s="232" t="s">
        <v>1487</v>
      </c>
      <c r="B284" s="180" t="s">
        <v>899</v>
      </c>
      <c r="C284" s="226">
        <v>10.0</v>
      </c>
      <c r="D284" s="166">
        <f>$C$76</f>
        <v>0.003163314286</v>
      </c>
      <c r="E284" s="227">
        <f t="shared" si="63"/>
        <v>0.03163314286</v>
      </c>
      <c r="F284" s="148"/>
      <c r="G284" s="148"/>
      <c r="H284" s="148"/>
      <c r="I284" s="148"/>
      <c r="J284" s="148"/>
      <c r="K284" s="148"/>
      <c r="L284" s="148"/>
      <c r="M284" s="148"/>
    </row>
    <row r="285" ht="15.75" customHeight="1">
      <c r="A285" s="230" t="s">
        <v>928</v>
      </c>
      <c r="B285" s="140" t="s">
        <v>915</v>
      </c>
      <c r="C285" s="176" t="s">
        <v>1353</v>
      </c>
      <c r="D285" s="156" t="s">
        <v>1353</v>
      </c>
      <c r="E285" s="223">
        <f>SUM(E286:E288)</f>
        <v>1.714036343</v>
      </c>
      <c r="F285" s="148"/>
      <c r="G285" s="148"/>
      <c r="H285" s="148"/>
      <c r="I285" s="148"/>
      <c r="J285" s="148"/>
      <c r="K285" s="148"/>
      <c r="L285" s="148"/>
      <c r="M285" s="148"/>
    </row>
    <row r="286" ht="15.75" customHeight="1">
      <c r="A286" s="232" t="s">
        <v>1488</v>
      </c>
      <c r="B286" s="180" t="s">
        <v>899</v>
      </c>
      <c r="C286" s="226">
        <v>50.0</v>
      </c>
      <c r="D286" s="166">
        <f>$C$53</f>
        <v>0.009141398</v>
      </c>
      <c r="E286" s="227">
        <f t="shared" ref="E286:E288" si="64">C286*D286</f>
        <v>0.4570699</v>
      </c>
      <c r="F286" s="148"/>
      <c r="G286" s="148"/>
      <c r="H286" s="148"/>
      <c r="I286" s="148"/>
      <c r="J286" s="148"/>
      <c r="K286" s="148"/>
      <c r="L286" s="148"/>
      <c r="M286" s="148"/>
    </row>
    <row r="287" ht="15.75" customHeight="1">
      <c r="A287" s="232" t="s">
        <v>1487</v>
      </c>
      <c r="B287" s="180" t="s">
        <v>899</v>
      </c>
      <c r="C287" s="226">
        <v>10.0</v>
      </c>
      <c r="D287" s="166">
        <f>$C$76</f>
        <v>0.003163314286</v>
      </c>
      <c r="E287" s="227">
        <f t="shared" si="64"/>
        <v>0.03163314286</v>
      </c>
      <c r="F287" s="148"/>
      <c r="G287" s="148"/>
      <c r="H287" s="148"/>
      <c r="I287" s="148"/>
      <c r="J287" s="148"/>
      <c r="K287" s="148"/>
      <c r="L287" s="148"/>
      <c r="M287" s="148"/>
    </row>
    <row r="288" ht="15.75" customHeight="1">
      <c r="A288" s="232" t="s">
        <v>1263</v>
      </c>
      <c r="B288" s="180" t="s">
        <v>899</v>
      </c>
      <c r="C288" s="226">
        <v>40.0</v>
      </c>
      <c r="D288" s="166">
        <f>$C$180</f>
        <v>0.0306333325</v>
      </c>
      <c r="E288" s="227">
        <f t="shared" si="64"/>
        <v>1.2253333</v>
      </c>
      <c r="F288" s="148"/>
      <c r="G288" s="148"/>
      <c r="H288" s="148"/>
      <c r="I288" s="148"/>
      <c r="J288" s="148"/>
      <c r="K288" s="148"/>
      <c r="L288" s="148"/>
      <c r="M288" s="148"/>
    </row>
    <row r="289">
      <c r="A289" s="230" t="s">
        <v>1489</v>
      </c>
      <c r="B289" s="140" t="s">
        <v>915</v>
      </c>
      <c r="C289" s="176" t="s">
        <v>1353</v>
      </c>
      <c r="D289" s="156" t="s">
        <v>1353</v>
      </c>
      <c r="E289" s="223">
        <f>SUM(E290:E292)</f>
        <v>2.020369668</v>
      </c>
      <c r="F289" s="148"/>
      <c r="G289" s="148"/>
      <c r="H289" s="148"/>
      <c r="I289" s="148"/>
      <c r="J289" s="148"/>
      <c r="K289" s="148"/>
      <c r="L289" s="148"/>
      <c r="M289" s="148"/>
    </row>
    <row r="290" ht="15.75" customHeight="1">
      <c r="A290" s="232" t="s">
        <v>1488</v>
      </c>
      <c r="B290" s="180" t="s">
        <v>899</v>
      </c>
      <c r="C290" s="226">
        <v>50.0</v>
      </c>
      <c r="D290" s="166">
        <f>$C$53</f>
        <v>0.009141398</v>
      </c>
      <c r="E290" s="227">
        <f t="shared" ref="E290:E293" si="65">C290*D290</f>
        <v>0.4570699</v>
      </c>
      <c r="F290" s="148"/>
      <c r="G290" s="148"/>
      <c r="H290" s="148"/>
      <c r="I290" s="148"/>
      <c r="J290" s="148"/>
      <c r="K290" s="148"/>
      <c r="L290" s="148"/>
      <c r="M290" s="148"/>
    </row>
    <row r="291" ht="15.75" customHeight="1">
      <c r="A291" s="232" t="s">
        <v>1487</v>
      </c>
      <c r="B291" s="180" t="s">
        <v>899</v>
      </c>
      <c r="C291" s="226">
        <v>10.0</v>
      </c>
      <c r="D291" s="166">
        <f>$C$76</f>
        <v>0.003163314286</v>
      </c>
      <c r="E291" s="227">
        <f t="shared" si="65"/>
        <v>0.03163314286</v>
      </c>
      <c r="F291" s="148"/>
      <c r="G291" s="148"/>
      <c r="H291" s="148"/>
      <c r="I291" s="148"/>
      <c r="J291" s="148"/>
      <c r="K291" s="148"/>
      <c r="L291" s="148"/>
      <c r="M291" s="148"/>
    </row>
    <row r="292" ht="15.75" customHeight="1">
      <c r="A292" s="233" t="s">
        <v>1490</v>
      </c>
      <c r="B292" s="180" t="s">
        <v>899</v>
      </c>
      <c r="C292" s="234">
        <v>50.0</v>
      </c>
      <c r="D292" s="166">
        <f>$C$180</f>
        <v>0.0306333325</v>
      </c>
      <c r="E292" s="227">
        <f t="shared" si="65"/>
        <v>1.531666625</v>
      </c>
      <c r="F292" s="148"/>
      <c r="G292" s="148"/>
      <c r="H292" s="148"/>
      <c r="I292" s="148"/>
      <c r="J292" s="148"/>
      <c r="K292" s="148"/>
      <c r="L292" s="148"/>
      <c r="M292" s="148"/>
    </row>
    <row r="293" ht="15.75" customHeight="1">
      <c r="A293" s="230" t="s">
        <v>1339</v>
      </c>
      <c r="B293" s="141" t="s">
        <v>899</v>
      </c>
      <c r="C293" s="141">
        <v>30.0</v>
      </c>
      <c r="D293" s="235">
        <f>MIN('Base de alimentos'!$A$1167:$B$1170)</f>
        <v>0.07125</v>
      </c>
      <c r="E293" s="235">
        <f t="shared" si="65"/>
        <v>2.1375</v>
      </c>
      <c r="F293" s="148"/>
      <c r="G293" s="148"/>
      <c r="H293" s="148"/>
      <c r="I293" s="148"/>
      <c r="J293" s="148"/>
      <c r="K293" s="148"/>
      <c r="L293" s="148"/>
      <c r="M293" s="148"/>
    </row>
    <row r="294" ht="15.75" customHeight="1">
      <c r="A294" s="236" t="s">
        <v>911</v>
      </c>
      <c r="B294" s="141" t="s">
        <v>899</v>
      </c>
      <c r="C294" s="141" t="s">
        <v>1353</v>
      </c>
      <c r="D294" s="235">
        <f>MIN('Base de alimentos'!$A$1192:$B$1193)</f>
        <v>0.012282222</v>
      </c>
      <c r="E294" s="237" t="s">
        <v>1353</v>
      </c>
      <c r="F294" s="148"/>
      <c r="G294" s="148"/>
      <c r="H294" s="148"/>
      <c r="I294" s="148"/>
      <c r="J294" s="148"/>
      <c r="K294" s="148"/>
      <c r="L294" s="148"/>
      <c r="M294" s="148"/>
    </row>
    <row r="295" ht="15.75" customHeight="1">
      <c r="A295" s="147"/>
      <c r="B295" s="147"/>
      <c r="C295" s="147"/>
      <c r="D295" s="147"/>
      <c r="E295" s="147"/>
      <c r="F295" s="148"/>
      <c r="G295" s="148"/>
      <c r="H295" s="148"/>
      <c r="I295" s="148"/>
      <c r="J295" s="148"/>
      <c r="K295" s="148"/>
      <c r="L295" s="148"/>
      <c r="M295" s="148"/>
    </row>
    <row r="296" ht="15.75" customHeight="1">
      <c r="A296" s="147"/>
      <c r="B296" s="147"/>
      <c r="C296" s="147"/>
      <c r="D296" s="147"/>
      <c r="E296" s="147"/>
      <c r="F296" s="148"/>
      <c r="G296" s="148"/>
      <c r="H296" s="148"/>
      <c r="I296" s="148"/>
      <c r="J296" s="148"/>
      <c r="K296" s="148"/>
      <c r="L296" s="148"/>
      <c r="M296" s="148"/>
    </row>
    <row r="297" ht="15.75" customHeight="1">
      <c r="A297" s="147"/>
      <c r="B297" s="147"/>
      <c r="C297" s="147"/>
      <c r="D297" s="147"/>
      <c r="E297" s="147"/>
      <c r="F297" s="148"/>
      <c r="G297" s="148"/>
      <c r="H297" s="148"/>
      <c r="I297" s="148"/>
      <c r="J297" s="148"/>
      <c r="K297" s="148"/>
      <c r="L297" s="148"/>
      <c r="M297" s="148"/>
    </row>
    <row r="298" ht="15.75" customHeight="1">
      <c r="A298" s="147"/>
      <c r="B298" s="147"/>
      <c r="C298" s="147"/>
      <c r="D298" s="147"/>
      <c r="E298" s="147"/>
      <c r="F298" s="148"/>
      <c r="G298" s="148"/>
      <c r="H298" s="148"/>
      <c r="I298" s="148"/>
      <c r="J298" s="148"/>
      <c r="K298" s="148"/>
      <c r="L298" s="148"/>
      <c r="M298" s="148"/>
    </row>
    <row r="299" ht="15.75" customHeight="1">
      <c r="A299" s="147"/>
      <c r="B299" s="147"/>
      <c r="C299" s="147"/>
      <c r="D299" s="147"/>
      <c r="E299" s="147"/>
      <c r="F299" s="148"/>
      <c r="G299" s="148"/>
      <c r="H299" s="148"/>
      <c r="I299" s="148"/>
      <c r="J299" s="148"/>
      <c r="K299" s="148"/>
      <c r="L299" s="148"/>
      <c r="M299" s="148"/>
    </row>
    <row r="300" ht="15.75" customHeight="1">
      <c r="A300" s="147"/>
      <c r="B300" s="147"/>
      <c r="C300" s="147"/>
      <c r="D300" s="147"/>
      <c r="E300" s="147"/>
      <c r="F300" s="148"/>
      <c r="G300" s="148"/>
      <c r="H300" s="148"/>
      <c r="I300" s="148"/>
      <c r="J300" s="148"/>
      <c r="K300" s="148"/>
      <c r="L300" s="148"/>
      <c r="M300" s="148"/>
    </row>
    <row r="301" ht="15.75" customHeight="1">
      <c r="A301" s="147"/>
      <c r="B301" s="147"/>
      <c r="C301" s="147"/>
      <c r="D301" s="147"/>
      <c r="E301" s="147"/>
      <c r="F301" s="148"/>
      <c r="G301" s="148"/>
      <c r="H301" s="148"/>
      <c r="I301" s="148"/>
      <c r="J301" s="148"/>
      <c r="K301" s="148"/>
      <c r="L301" s="148"/>
      <c r="M301" s="148"/>
    </row>
    <row r="302" ht="15.75" customHeight="1">
      <c r="A302" s="147"/>
      <c r="B302" s="147"/>
      <c r="C302" s="147"/>
      <c r="D302" s="147"/>
      <c r="E302" s="147"/>
      <c r="F302" s="148"/>
      <c r="G302" s="148"/>
      <c r="H302" s="148"/>
      <c r="I302" s="148"/>
      <c r="J302" s="148"/>
      <c r="K302" s="148"/>
      <c r="L302" s="148"/>
      <c r="M302" s="148"/>
    </row>
    <row r="303" ht="15.75" customHeight="1">
      <c r="A303" s="147"/>
      <c r="B303" s="147"/>
      <c r="C303" s="147"/>
      <c r="D303" s="147"/>
      <c r="E303" s="147"/>
      <c r="F303" s="148"/>
      <c r="G303" s="148"/>
      <c r="H303" s="148"/>
      <c r="I303" s="148"/>
      <c r="J303" s="148"/>
      <c r="K303" s="148"/>
      <c r="L303" s="148"/>
      <c r="M303" s="148"/>
    </row>
    <row r="304" ht="15.75" customHeight="1">
      <c r="A304" s="147"/>
      <c r="B304" s="147"/>
      <c r="C304" s="147"/>
      <c r="D304" s="147"/>
      <c r="E304" s="147"/>
      <c r="F304" s="148"/>
      <c r="G304" s="148"/>
      <c r="H304" s="148"/>
      <c r="I304" s="148"/>
      <c r="J304" s="148"/>
      <c r="K304" s="148"/>
      <c r="L304" s="148"/>
      <c r="M304" s="148"/>
    </row>
    <row r="305" ht="15.75" customHeight="1">
      <c r="A305" s="147"/>
      <c r="B305" s="147"/>
      <c r="C305" s="147"/>
      <c r="D305" s="147"/>
      <c r="E305" s="147"/>
      <c r="F305" s="148"/>
      <c r="G305" s="148"/>
      <c r="H305" s="148"/>
      <c r="I305" s="148"/>
      <c r="J305" s="148"/>
      <c r="K305" s="148"/>
      <c r="L305" s="148"/>
      <c r="M305" s="148"/>
    </row>
    <row r="306" ht="15.75" customHeight="1">
      <c r="A306" s="147"/>
      <c r="B306" s="147"/>
      <c r="C306" s="147"/>
      <c r="D306" s="147"/>
      <c r="E306" s="147"/>
      <c r="F306" s="148"/>
      <c r="G306" s="148"/>
      <c r="H306" s="148"/>
      <c r="I306" s="148"/>
      <c r="J306" s="148"/>
      <c r="K306" s="148"/>
      <c r="L306" s="148"/>
      <c r="M306" s="148"/>
    </row>
    <row r="307" ht="15.75" customHeight="1">
      <c r="A307" s="147"/>
      <c r="B307" s="147"/>
      <c r="C307" s="147"/>
      <c r="D307" s="147"/>
      <c r="E307" s="147"/>
      <c r="F307" s="148"/>
      <c r="G307" s="148"/>
      <c r="H307" s="148"/>
      <c r="I307" s="148"/>
      <c r="J307" s="148"/>
      <c r="K307" s="148"/>
      <c r="L307" s="148"/>
      <c r="M307" s="148"/>
    </row>
    <row r="308" ht="15.75" customHeight="1">
      <c r="A308" s="147"/>
      <c r="B308" s="147"/>
      <c r="C308" s="147"/>
      <c r="D308" s="147"/>
      <c r="E308" s="147"/>
      <c r="F308" s="148"/>
      <c r="G308" s="148"/>
      <c r="H308" s="148"/>
      <c r="I308" s="148"/>
      <c r="J308" s="148"/>
      <c r="K308" s="148"/>
      <c r="L308" s="148"/>
      <c r="M308" s="148"/>
    </row>
    <row r="309" ht="15.75" customHeight="1">
      <c r="A309" s="147"/>
      <c r="B309" s="147"/>
      <c r="C309" s="147"/>
      <c r="D309" s="147"/>
      <c r="E309" s="147"/>
      <c r="F309" s="148"/>
      <c r="G309" s="148"/>
      <c r="H309" s="148"/>
      <c r="I309" s="148"/>
      <c r="J309" s="148"/>
      <c r="K309" s="148"/>
      <c r="L309" s="148"/>
      <c r="M309" s="148"/>
    </row>
    <row r="310" ht="15.75" customHeight="1">
      <c r="A310" s="147"/>
      <c r="B310" s="147"/>
      <c r="C310" s="147"/>
      <c r="D310" s="147"/>
      <c r="E310" s="147"/>
      <c r="F310" s="148"/>
      <c r="G310" s="148"/>
      <c r="H310" s="148"/>
      <c r="I310" s="148"/>
      <c r="J310" s="148"/>
      <c r="K310" s="148"/>
      <c r="L310" s="148"/>
      <c r="M310" s="148"/>
    </row>
    <row r="311" ht="15.75" customHeight="1">
      <c r="A311" s="147"/>
      <c r="B311" s="147"/>
      <c r="C311" s="147"/>
      <c r="D311" s="147"/>
      <c r="E311" s="147"/>
      <c r="F311" s="148"/>
      <c r="G311" s="148"/>
      <c r="H311" s="148"/>
      <c r="I311" s="148"/>
      <c r="J311" s="148"/>
      <c r="K311" s="148"/>
      <c r="L311" s="148"/>
      <c r="M311" s="148"/>
    </row>
    <row r="312" ht="15.75" customHeight="1">
      <c r="A312" s="147"/>
      <c r="B312" s="147"/>
      <c r="C312" s="147"/>
      <c r="D312" s="147"/>
      <c r="E312" s="147"/>
      <c r="F312" s="148"/>
      <c r="G312" s="148"/>
      <c r="H312" s="148"/>
      <c r="I312" s="148"/>
      <c r="J312" s="148"/>
      <c r="K312" s="148"/>
      <c r="L312" s="148"/>
      <c r="M312" s="148"/>
    </row>
    <row r="313" ht="15.75" customHeight="1">
      <c r="A313" s="147"/>
      <c r="B313" s="147"/>
      <c r="C313" s="147"/>
      <c r="D313" s="147"/>
      <c r="E313" s="147"/>
      <c r="F313" s="148"/>
      <c r="G313" s="148"/>
      <c r="H313" s="148"/>
      <c r="I313" s="148"/>
      <c r="J313" s="148"/>
      <c r="K313" s="148"/>
      <c r="L313" s="148"/>
      <c r="M313" s="148"/>
    </row>
    <row r="314" ht="15.75" customHeight="1">
      <c r="A314" s="147"/>
      <c r="B314" s="147"/>
      <c r="C314" s="147"/>
      <c r="D314" s="147"/>
      <c r="E314" s="147"/>
      <c r="F314" s="148"/>
      <c r="G314" s="148"/>
      <c r="H314" s="148"/>
      <c r="I314" s="148"/>
      <c r="J314" s="148"/>
      <c r="K314" s="148"/>
      <c r="L314" s="148"/>
      <c r="M314" s="148"/>
    </row>
    <row r="315" ht="15.75" customHeight="1">
      <c r="A315" s="147"/>
      <c r="B315" s="147"/>
      <c r="C315" s="147"/>
      <c r="D315" s="147"/>
      <c r="E315" s="147"/>
      <c r="F315" s="148"/>
      <c r="G315" s="148"/>
      <c r="H315" s="148"/>
      <c r="I315" s="148"/>
      <c r="J315" s="148"/>
      <c r="K315" s="148"/>
      <c r="L315" s="148"/>
      <c r="M315" s="148"/>
    </row>
    <row r="316" ht="15.75" customHeight="1">
      <c r="A316" s="147"/>
      <c r="B316" s="147"/>
      <c r="C316" s="147"/>
      <c r="D316" s="147"/>
      <c r="E316" s="147"/>
      <c r="F316" s="148"/>
      <c r="G316" s="148"/>
      <c r="H316" s="148"/>
      <c r="I316" s="148"/>
      <c r="J316" s="148"/>
      <c r="K316" s="148"/>
      <c r="L316" s="148"/>
      <c r="M316" s="148"/>
    </row>
    <row r="317" ht="15.75" customHeight="1">
      <c r="A317" s="147"/>
      <c r="B317" s="147"/>
      <c r="C317" s="147"/>
      <c r="D317" s="147"/>
      <c r="E317" s="147"/>
      <c r="F317" s="148"/>
      <c r="G317" s="148"/>
      <c r="H317" s="148"/>
      <c r="I317" s="148"/>
      <c r="J317" s="148"/>
      <c r="K317" s="148"/>
      <c r="L317" s="148"/>
      <c r="M317" s="148"/>
    </row>
    <row r="318" ht="15.75" customHeight="1">
      <c r="A318" s="147"/>
      <c r="B318" s="147"/>
      <c r="C318" s="147"/>
      <c r="D318" s="147"/>
      <c r="E318" s="147"/>
      <c r="F318" s="148"/>
      <c r="G318" s="148"/>
      <c r="H318" s="148"/>
      <c r="I318" s="148"/>
      <c r="J318" s="148"/>
      <c r="K318" s="148"/>
      <c r="L318" s="148"/>
      <c r="M318" s="148"/>
    </row>
    <row r="319" ht="15.75" customHeight="1">
      <c r="A319" s="147"/>
      <c r="B319" s="147"/>
      <c r="C319" s="147"/>
      <c r="D319" s="147"/>
      <c r="E319" s="147"/>
      <c r="F319" s="148"/>
      <c r="G319" s="148"/>
      <c r="H319" s="148"/>
      <c r="I319" s="148"/>
      <c r="J319" s="148"/>
      <c r="K319" s="148"/>
      <c r="L319" s="148"/>
      <c r="M319" s="148"/>
    </row>
    <row r="320" ht="15.75" customHeight="1">
      <c r="A320" s="147"/>
      <c r="B320" s="147"/>
      <c r="C320" s="147"/>
      <c r="D320" s="147"/>
      <c r="E320" s="147"/>
      <c r="F320" s="148"/>
      <c r="G320" s="148"/>
      <c r="H320" s="148"/>
      <c r="I320" s="148"/>
      <c r="J320" s="148"/>
      <c r="K320" s="148"/>
      <c r="L320" s="148"/>
      <c r="M320" s="148"/>
    </row>
    <row r="321" ht="15.75" customHeight="1">
      <c r="A321" s="147"/>
      <c r="B321" s="147"/>
      <c r="C321" s="147"/>
      <c r="D321" s="147"/>
      <c r="E321" s="147"/>
      <c r="F321" s="148"/>
      <c r="G321" s="148"/>
      <c r="H321" s="148"/>
      <c r="I321" s="148"/>
      <c r="J321" s="148"/>
      <c r="K321" s="148"/>
      <c r="L321" s="148"/>
      <c r="M321" s="148"/>
    </row>
    <row r="322" ht="15.75" customHeight="1">
      <c r="A322" s="147"/>
      <c r="B322" s="147"/>
      <c r="C322" s="147"/>
      <c r="D322" s="147"/>
      <c r="E322" s="147"/>
      <c r="F322" s="148"/>
      <c r="G322" s="148"/>
      <c r="H322" s="148"/>
      <c r="I322" s="148"/>
      <c r="J322" s="148"/>
      <c r="K322" s="148"/>
      <c r="L322" s="148"/>
      <c r="M322" s="148"/>
    </row>
    <row r="323" ht="15.75" customHeight="1">
      <c r="A323" s="147"/>
      <c r="B323" s="147"/>
      <c r="C323" s="147"/>
      <c r="D323" s="147"/>
      <c r="E323" s="147"/>
      <c r="F323" s="148"/>
      <c r="G323" s="148"/>
      <c r="H323" s="148"/>
      <c r="I323" s="148"/>
      <c r="J323" s="148"/>
      <c r="K323" s="148"/>
      <c r="L323" s="148"/>
      <c r="M323" s="148"/>
    </row>
    <row r="324" ht="15.75" customHeight="1">
      <c r="A324" s="147"/>
      <c r="B324" s="147"/>
      <c r="C324" s="147"/>
      <c r="D324" s="147"/>
      <c r="E324" s="147"/>
      <c r="F324" s="148"/>
      <c r="G324" s="148"/>
      <c r="H324" s="148"/>
      <c r="I324" s="148"/>
      <c r="J324" s="148"/>
      <c r="K324" s="148"/>
      <c r="L324" s="148"/>
      <c r="M324" s="148"/>
    </row>
    <row r="325" ht="15.75" customHeight="1">
      <c r="A325" s="147"/>
      <c r="B325" s="147"/>
      <c r="C325" s="147"/>
      <c r="D325" s="147"/>
      <c r="E325" s="147"/>
      <c r="F325" s="148"/>
      <c r="G325" s="148"/>
      <c r="H325" s="148"/>
      <c r="I325" s="148"/>
      <c r="J325" s="148"/>
      <c r="K325" s="148"/>
      <c r="L325" s="148"/>
      <c r="M325" s="148"/>
    </row>
    <row r="326" ht="15.75" customHeight="1">
      <c r="A326" s="147"/>
      <c r="B326" s="147"/>
      <c r="C326" s="147"/>
      <c r="D326" s="147"/>
      <c r="E326" s="147"/>
      <c r="F326" s="148"/>
      <c r="G326" s="148"/>
      <c r="H326" s="148"/>
      <c r="I326" s="148"/>
      <c r="J326" s="148"/>
      <c r="K326" s="148"/>
      <c r="L326" s="148"/>
      <c r="M326" s="148"/>
    </row>
    <row r="327" ht="15.75" customHeight="1">
      <c r="A327" s="147"/>
      <c r="B327" s="147"/>
      <c r="C327" s="147"/>
      <c r="D327" s="147"/>
      <c r="E327" s="147"/>
      <c r="F327" s="148"/>
      <c r="G327" s="148"/>
      <c r="H327" s="148"/>
      <c r="I327" s="148"/>
      <c r="J327" s="148"/>
      <c r="K327" s="148"/>
      <c r="L327" s="148"/>
      <c r="M327" s="148"/>
    </row>
    <row r="328" ht="15.75" customHeight="1">
      <c r="A328" s="147"/>
      <c r="B328" s="147"/>
      <c r="C328" s="147"/>
      <c r="D328" s="147"/>
      <c r="E328" s="147"/>
      <c r="F328" s="148"/>
      <c r="G328" s="148"/>
      <c r="H328" s="148"/>
      <c r="I328" s="148"/>
      <c r="J328" s="148"/>
      <c r="K328" s="148"/>
      <c r="L328" s="148"/>
      <c r="M328" s="148"/>
    </row>
    <row r="329" ht="15.75" customHeight="1">
      <c r="A329" s="147"/>
      <c r="B329" s="147"/>
      <c r="C329" s="147"/>
      <c r="D329" s="147"/>
      <c r="E329" s="147"/>
      <c r="F329" s="148"/>
      <c r="G329" s="148"/>
      <c r="H329" s="148"/>
      <c r="I329" s="148"/>
      <c r="J329" s="148"/>
      <c r="K329" s="148"/>
      <c r="L329" s="148"/>
      <c r="M329" s="148"/>
    </row>
    <row r="330" ht="15.75" customHeight="1">
      <c r="A330" s="147"/>
      <c r="B330" s="147"/>
      <c r="C330" s="147"/>
      <c r="D330" s="147"/>
      <c r="E330" s="147"/>
      <c r="F330" s="148"/>
      <c r="G330" s="148"/>
      <c r="H330" s="148"/>
      <c r="I330" s="148"/>
      <c r="J330" s="148"/>
      <c r="K330" s="148"/>
      <c r="L330" s="148"/>
      <c r="M330" s="148"/>
    </row>
    <row r="331" ht="15.75" customHeight="1">
      <c r="A331" s="147"/>
      <c r="B331" s="147"/>
      <c r="C331" s="147"/>
      <c r="D331" s="147"/>
      <c r="E331" s="147"/>
      <c r="F331" s="148"/>
      <c r="G331" s="148"/>
      <c r="H331" s="148"/>
      <c r="I331" s="148"/>
      <c r="J331" s="148"/>
      <c r="K331" s="148"/>
      <c r="L331" s="148"/>
      <c r="M331" s="148"/>
    </row>
    <row r="332" ht="15.75" customHeight="1">
      <c r="A332" s="147"/>
      <c r="B332" s="147"/>
      <c r="C332" s="147"/>
      <c r="D332" s="147"/>
      <c r="E332" s="147"/>
      <c r="F332" s="148"/>
      <c r="G332" s="148"/>
      <c r="H332" s="148"/>
      <c r="I332" s="148"/>
      <c r="J332" s="148"/>
      <c r="K332" s="148"/>
      <c r="L332" s="148"/>
      <c r="M332" s="148"/>
    </row>
    <row r="333" ht="15.75" customHeight="1">
      <c r="A333" s="147"/>
      <c r="B333" s="147"/>
      <c r="C333" s="147"/>
      <c r="D333" s="147"/>
      <c r="E333" s="147"/>
      <c r="F333" s="148"/>
      <c r="G333" s="148"/>
      <c r="H333" s="148"/>
      <c r="I333" s="148"/>
      <c r="J333" s="148"/>
      <c r="K333" s="148"/>
      <c r="L333" s="148"/>
      <c r="M333" s="148"/>
    </row>
    <row r="334" ht="15.75" customHeight="1">
      <c r="A334" s="147"/>
      <c r="B334" s="147"/>
      <c r="C334" s="147"/>
      <c r="D334" s="147"/>
      <c r="E334" s="147"/>
      <c r="F334" s="148"/>
      <c r="G334" s="148"/>
      <c r="H334" s="148"/>
      <c r="I334" s="148"/>
      <c r="J334" s="148"/>
      <c r="K334" s="148"/>
      <c r="L334" s="148"/>
      <c r="M334" s="148"/>
    </row>
    <row r="335" ht="15.75" customHeight="1">
      <c r="A335" s="147"/>
      <c r="B335" s="147"/>
      <c r="C335" s="147"/>
      <c r="D335" s="147"/>
      <c r="E335" s="147"/>
      <c r="F335" s="148"/>
      <c r="G335" s="148"/>
      <c r="H335" s="148"/>
      <c r="I335" s="148"/>
      <c r="J335" s="148"/>
      <c r="K335" s="148"/>
      <c r="L335" s="148"/>
      <c r="M335" s="148"/>
    </row>
    <row r="336" ht="15.75" customHeight="1">
      <c r="A336" s="147"/>
      <c r="B336" s="147"/>
      <c r="C336" s="147"/>
      <c r="D336" s="147"/>
      <c r="E336" s="147"/>
      <c r="F336" s="148"/>
      <c r="G336" s="148"/>
      <c r="H336" s="148"/>
      <c r="I336" s="148"/>
      <c r="J336" s="148"/>
      <c r="K336" s="148"/>
      <c r="L336" s="148"/>
      <c r="M336" s="148"/>
    </row>
    <row r="337" ht="15.75" customHeight="1">
      <c r="A337" s="147"/>
      <c r="B337" s="147"/>
      <c r="C337" s="147"/>
      <c r="D337" s="147"/>
      <c r="E337" s="147"/>
      <c r="F337" s="148"/>
      <c r="G337" s="148"/>
      <c r="H337" s="148"/>
      <c r="I337" s="148"/>
      <c r="J337" s="148"/>
      <c r="K337" s="148"/>
      <c r="L337" s="148"/>
      <c r="M337" s="148"/>
    </row>
    <row r="338" ht="15.75" customHeight="1">
      <c r="A338" s="147"/>
      <c r="B338" s="147"/>
      <c r="C338" s="147"/>
      <c r="D338" s="147"/>
      <c r="E338" s="147"/>
      <c r="F338" s="148"/>
      <c r="G338" s="148"/>
      <c r="H338" s="148"/>
      <c r="I338" s="148"/>
      <c r="J338" s="148"/>
      <c r="K338" s="148"/>
      <c r="L338" s="148"/>
      <c r="M338" s="148"/>
    </row>
    <row r="339" ht="15.75" customHeight="1">
      <c r="A339" s="147"/>
      <c r="B339" s="147"/>
      <c r="C339" s="147"/>
      <c r="D339" s="147"/>
      <c r="E339" s="147"/>
      <c r="F339" s="148"/>
      <c r="G339" s="148"/>
      <c r="H339" s="148"/>
      <c r="I339" s="148"/>
      <c r="J339" s="148"/>
      <c r="K339" s="148"/>
      <c r="L339" s="148"/>
      <c r="M339" s="148"/>
    </row>
    <row r="340" ht="15.75" customHeight="1">
      <c r="A340" s="147"/>
      <c r="B340" s="147"/>
      <c r="C340" s="147"/>
      <c r="D340" s="147"/>
      <c r="E340" s="147"/>
      <c r="F340" s="148"/>
      <c r="G340" s="148"/>
      <c r="H340" s="148"/>
      <c r="I340" s="148"/>
      <c r="J340" s="148"/>
      <c r="K340" s="148"/>
      <c r="L340" s="148"/>
      <c r="M340" s="148"/>
    </row>
    <row r="341" ht="15.75" customHeight="1">
      <c r="A341" s="147"/>
      <c r="B341" s="147"/>
      <c r="C341" s="147"/>
      <c r="D341" s="147"/>
      <c r="E341" s="147"/>
      <c r="F341" s="148"/>
      <c r="G341" s="148"/>
      <c r="H341" s="148"/>
      <c r="I341" s="148"/>
      <c r="J341" s="148"/>
      <c r="K341" s="148"/>
      <c r="L341" s="148"/>
      <c r="M341" s="148"/>
    </row>
    <row r="342" ht="15.75" customHeight="1">
      <c r="A342" s="147"/>
      <c r="B342" s="147"/>
      <c r="C342" s="147"/>
      <c r="D342" s="147"/>
      <c r="E342" s="147"/>
      <c r="F342" s="148"/>
      <c r="G342" s="148"/>
      <c r="H342" s="148"/>
      <c r="I342" s="148"/>
      <c r="J342" s="148"/>
      <c r="K342" s="148"/>
      <c r="L342" s="148"/>
      <c r="M342" s="148"/>
    </row>
    <row r="343" ht="15.75" customHeight="1">
      <c r="A343" s="147"/>
      <c r="B343" s="147"/>
      <c r="C343" s="147"/>
      <c r="D343" s="147"/>
      <c r="E343" s="147"/>
      <c r="F343" s="148"/>
      <c r="G343" s="148"/>
      <c r="H343" s="148"/>
      <c r="I343" s="148"/>
      <c r="J343" s="148"/>
      <c r="K343" s="148"/>
      <c r="L343" s="148"/>
      <c r="M343" s="148"/>
    </row>
    <row r="344" ht="15.75" customHeight="1">
      <c r="A344" s="147"/>
      <c r="B344" s="147"/>
      <c r="C344" s="147"/>
      <c r="D344" s="147"/>
      <c r="E344" s="147"/>
      <c r="F344" s="148"/>
      <c r="G344" s="148"/>
      <c r="H344" s="148"/>
      <c r="I344" s="148"/>
      <c r="J344" s="148"/>
      <c r="K344" s="148"/>
      <c r="L344" s="148"/>
      <c r="M344" s="148"/>
    </row>
    <row r="345" ht="15.75" customHeight="1">
      <c r="A345" s="147"/>
      <c r="B345" s="147"/>
      <c r="C345" s="147"/>
      <c r="D345" s="147"/>
      <c r="E345" s="147"/>
      <c r="F345" s="148"/>
      <c r="G345" s="148"/>
      <c r="H345" s="148"/>
      <c r="I345" s="148"/>
      <c r="J345" s="148"/>
      <c r="K345" s="148"/>
      <c r="L345" s="148"/>
      <c r="M345" s="148"/>
    </row>
    <row r="346" ht="15.75" customHeight="1">
      <c r="A346" s="147"/>
      <c r="B346" s="147"/>
      <c r="C346" s="147"/>
      <c r="D346" s="147"/>
      <c r="E346" s="147"/>
      <c r="F346" s="148"/>
      <c r="G346" s="148"/>
      <c r="H346" s="148"/>
      <c r="I346" s="148"/>
      <c r="J346" s="148"/>
      <c r="K346" s="148"/>
      <c r="L346" s="148"/>
      <c r="M346" s="148"/>
    </row>
    <row r="347" ht="15.75" customHeight="1">
      <c r="A347" s="147"/>
      <c r="B347" s="147"/>
      <c r="C347" s="147"/>
      <c r="D347" s="147"/>
      <c r="E347" s="147"/>
      <c r="F347" s="148"/>
      <c r="G347" s="148"/>
      <c r="H347" s="148"/>
      <c r="I347" s="148"/>
      <c r="J347" s="148"/>
      <c r="K347" s="148"/>
      <c r="L347" s="148"/>
      <c r="M347" s="148"/>
    </row>
    <row r="348" ht="15.75" customHeight="1">
      <c r="A348" s="147"/>
      <c r="B348" s="147"/>
      <c r="C348" s="147"/>
      <c r="D348" s="147"/>
      <c r="E348" s="147"/>
      <c r="F348" s="148"/>
      <c r="G348" s="148"/>
      <c r="H348" s="148"/>
      <c r="I348" s="148"/>
      <c r="J348" s="148"/>
      <c r="K348" s="148"/>
      <c r="L348" s="148"/>
      <c r="M348" s="148"/>
    </row>
    <row r="349" ht="15.75" customHeight="1">
      <c r="A349" s="147"/>
      <c r="B349" s="147"/>
      <c r="C349" s="147"/>
      <c r="D349" s="147"/>
      <c r="E349" s="147"/>
      <c r="F349" s="148"/>
      <c r="G349" s="148"/>
      <c r="H349" s="148"/>
      <c r="I349" s="148"/>
      <c r="J349" s="148"/>
      <c r="K349" s="148"/>
      <c r="L349" s="148"/>
      <c r="M349" s="148"/>
    </row>
    <row r="350" ht="15.75" customHeight="1">
      <c r="A350" s="147"/>
      <c r="B350" s="147"/>
      <c r="C350" s="147"/>
      <c r="D350" s="147"/>
      <c r="E350" s="147"/>
      <c r="F350" s="148"/>
      <c r="G350" s="148"/>
      <c r="H350" s="148"/>
      <c r="I350" s="148"/>
      <c r="J350" s="148"/>
      <c r="K350" s="148"/>
      <c r="L350" s="148"/>
      <c r="M350" s="148"/>
    </row>
    <row r="351" ht="15.75" customHeight="1">
      <c r="A351" s="147"/>
      <c r="B351" s="147"/>
      <c r="C351" s="147"/>
      <c r="D351" s="147"/>
      <c r="E351" s="147"/>
      <c r="F351" s="148"/>
      <c r="G351" s="148"/>
      <c r="H351" s="148"/>
      <c r="I351" s="148"/>
      <c r="J351" s="148"/>
      <c r="K351" s="148"/>
      <c r="L351" s="148"/>
      <c r="M351" s="148"/>
    </row>
    <row r="352" ht="15.75" customHeight="1">
      <c r="A352" s="147"/>
      <c r="B352" s="147"/>
      <c r="C352" s="147"/>
      <c r="D352" s="147"/>
      <c r="E352" s="147"/>
      <c r="F352" s="148"/>
      <c r="G352" s="148"/>
      <c r="H352" s="148"/>
      <c r="I352" s="148"/>
      <c r="J352" s="148"/>
      <c r="K352" s="148"/>
      <c r="L352" s="148"/>
      <c r="M352" s="148"/>
    </row>
    <row r="353" ht="15.75" customHeight="1">
      <c r="A353" s="147"/>
      <c r="B353" s="147"/>
      <c r="C353" s="147"/>
      <c r="D353" s="147"/>
      <c r="E353" s="147"/>
      <c r="F353" s="148"/>
      <c r="G353" s="148"/>
      <c r="H353" s="148"/>
      <c r="I353" s="148"/>
      <c r="J353" s="148"/>
      <c r="K353" s="148"/>
      <c r="L353" s="148"/>
      <c r="M353" s="148"/>
    </row>
    <row r="354" ht="15.75" customHeight="1">
      <c r="A354" s="147"/>
      <c r="B354" s="147"/>
      <c r="C354" s="147"/>
      <c r="D354" s="147"/>
      <c r="E354" s="147"/>
      <c r="F354" s="148"/>
      <c r="G354" s="148"/>
      <c r="H354" s="148"/>
      <c r="I354" s="148"/>
      <c r="J354" s="148"/>
      <c r="K354" s="148"/>
      <c r="L354" s="148"/>
      <c r="M354" s="148"/>
    </row>
    <row r="355" ht="15.75" customHeight="1">
      <c r="A355" s="147"/>
      <c r="B355" s="147"/>
      <c r="C355" s="147"/>
      <c r="D355" s="147"/>
      <c r="E355" s="147"/>
      <c r="F355" s="148"/>
      <c r="G355" s="148"/>
      <c r="H355" s="148"/>
      <c r="I355" s="148"/>
      <c r="J355" s="148"/>
      <c r="K355" s="148"/>
      <c r="L355" s="148"/>
      <c r="M355" s="148"/>
    </row>
    <row r="356" ht="15.75" customHeight="1">
      <c r="A356" s="147"/>
      <c r="B356" s="147"/>
      <c r="C356" s="147"/>
      <c r="D356" s="147"/>
      <c r="E356" s="147"/>
      <c r="F356" s="148"/>
      <c r="G356" s="148"/>
      <c r="H356" s="148"/>
      <c r="I356" s="148"/>
      <c r="J356" s="148"/>
      <c r="K356" s="148"/>
      <c r="L356" s="148"/>
      <c r="M356" s="148"/>
    </row>
    <row r="357" ht="15.75" customHeight="1">
      <c r="A357" s="147"/>
      <c r="B357" s="147"/>
      <c r="C357" s="147"/>
      <c r="D357" s="147"/>
      <c r="E357" s="147"/>
      <c r="F357" s="148"/>
      <c r="G357" s="148"/>
      <c r="H357" s="148"/>
      <c r="I357" s="148"/>
      <c r="J357" s="148"/>
      <c r="K357" s="148"/>
      <c r="L357" s="148"/>
      <c r="M357" s="148"/>
    </row>
    <row r="358" ht="15.75" customHeight="1">
      <c r="A358" s="147"/>
      <c r="B358" s="147"/>
      <c r="C358" s="147"/>
      <c r="D358" s="147"/>
      <c r="E358" s="147"/>
      <c r="F358" s="148"/>
      <c r="G358" s="148"/>
      <c r="H358" s="148"/>
      <c r="I358" s="148"/>
      <c r="J358" s="148"/>
      <c r="K358" s="148"/>
      <c r="L358" s="148"/>
      <c r="M358" s="148"/>
    </row>
    <row r="359" ht="15.75" customHeight="1">
      <c r="A359" s="147"/>
      <c r="B359" s="147"/>
      <c r="C359" s="147"/>
      <c r="D359" s="147"/>
      <c r="E359" s="147"/>
      <c r="F359" s="148"/>
      <c r="G359" s="148"/>
      <c r="H359" s="148"/>
      <c r="I359" s="148"/>
      <c r="J359" s="148"/>
      <c r="K359" s="148"/>
      <c r="L359" s="148"/>
      <c r="M359" s="148"/>
    </row>
    <row r="360" ht="15.75" customHeight="1">
      <c r="A360" s="147"/>
      <c r="B360" s="147"/>
      <c r="C360" s="147"/>
      <c r="D360" s="147"/>
      <c r="E360" s="147"/>
      <c r="F360" s="148"/>
      <c r="G360" s="148"/>
      <c r="H360" s="148"/>
      <c r="I360" s="148"/>
      <c r="J360" s="148"/>
      <c r="K360" s="148"/>
      <c r="L360" s="148"/>
      <c r="M360" s="148"/>
    </row>
    <row r="361" ht="15.75" customHeight="1">
      <c r="A361" s="147"/>
      <c r="B361" s="147"/>
      <c r="C361" s="147"/>
      <c r="D361" s="147"/>
      <c r="E361" s="147"/>
      <c r="F361" s="148"/>
      <c r="G361" s="148"/>
      <c r="H361" s="148"/>
      <c r="I361" s="148"/>
      <c r="J361" s="148"/>
      <c r="K361" s="148"/>
      <c r="L361" s="148"/>
      <c r="M361" s="148"/>
    </row>
    <row r="362" ht="15.75" customHeight="1">
      <c r="A362" s="147"/>
      <c r="B362" s="147"/>
      <c r="C362" s="147"/>
      <c r="D362" s="147"/>
      <c r="E362" s="147"/>
      <c r="F362" s="148"/>
      <c r="G362" s="148"/>
      <c r="H362" s="148"/>
      <c r="I362" s="148"/>
      <c r="J362" s="148"/>
      <c r="K362" s="148"/>
      <c r="L362" s="148"/>
      <c r="M362" s="148"/>
    </row>
    <row r="363" ht="15.75" customHeight="1">
      <c r="A363" s="147"/>
      <c r="B363" s="147"/>
      <c r="C363" s="147"/>
      <c r="D363" s="147"/>
      <c r="E363" s="147"/>
      <c r="F363" s="148"/>
      <c r="G363" s="148"/>
      <c r="H363" s="148"/>
      <c r="I363" s="148"/>
      <c r="J363" s="148"/>
      <c r="K363" s="148"/>
      <c r="L363" s="148"/>
      <c r="M363" s="148"/>
    </row>
    <row r="364" ht="15.75" customHeight="1">
      <c r="A364" s="147"/>
      <c r="B364" s="147"/>
      <c r="C364" s="147"/>
      <c r="D364" s="147"/>
      <c r="E364" s="147"/>
      <c r="F364" s="148"/>
      <c r="G364" s="148"/>
      <c r="H364" s="148"/>
      <c r="I364" s="148"/>
      <c r="J364" s="148"/>
      <c r="K364" s="148"/>
      <c r="L364" s="148"/>
      <c r="M364" s="148"/>
    </row>
    <row r="365" ht="15.75" customHeight="1">
      <c r="A365" s="147"/>
      <c r="B365" s="147"/>
      <c r="C365" s="147"/>
      <c r="D365" s="147"/>
      <c r="E365" s="147"/>
      <c r="F365" s="148"/>
      <c r="G365" s="148"/>
      <c r="H365" s="148"/>
      <c r="I365" s="148"/>
      <c r="J365" s="148"/>
      <c r="K365" s="148"/>
      <c r="L365" s="148"/>
      <c r="M365" s="148"/>
    </row>
    <row r="366" ht="15.75" customHeight="1">
      <c r="A366" s="147"/>
      <c r="B366" s="147"/>
      <c r="C366" s="147"/>
      <c r="D366" s="147"/>
      <c r="E366" s="147"/>
      <c r="F366" s="148"/>
      <c r="G366" s="148"/>
      <c r="H366" s="148"/>
      <c r="I366" s="148"/>
      <c r="J366" s="148"/>
      <c r="K366" s="148"/>
      <c r="L366" s="148"/>
      <c r="M366" s="148"/>
    </row>
    <row r="367" ht="15.75" customHeight="1">
      <c r="A367" s="147"/>
      <c r="B367" s="147"/>
      <c r="C367" s="147"/>
      <c r="D367" s="147"/>
      <c r="E367" s="147"/>
      <c r="F367" s="148"/>
      <c r="G367" s="148"/>
      <c r="H367" s="148"/>
      <c r="I367" s="148"/>
      <c r="J367" s="148"/>
      <c r="K367" s="148"/>
      <c r="L367" s="148"/>
      <c r="M367" s="148"/>
    </row>
    <row r="368" ht="15.75" customHeight="1">
      <c r="A368" s="147"/>
      <c r="B368" s="147"/>
      <c r="C368" s="147"/>
      <c r="D368" s="147"/>
      <c r="E368" s="147"/>
      <c r="F368" s="148"/>
      <c r="G368" s="148"/>
      <c r="H368" s="148"/>
      <c r="I368" s="148"/>
      <c r="J368" s="148"/>
      <c r="K368" s="148"/>
      <c r="L368" s="148"/>
      <c r="M368" s="148"/>
    </row>
    <row r="369" ht="15.75" customHeight="1">
      <c r="A369" s="147"/>
      <c r="B369" s="147"/>
      <c r="C369" s="147"/>
      <c r="D369" s="147"/>
      <c r="E369" s="147"/>
      <c r="F369" s="148"/>
      <c r="G369" s="148"/>
      <c r="H369" s="148"/>
      <c r="I369" s="148"/>
      <c r="J369" s="148"/>
      <c r="K369" s="148"/>
      <c r="L369" s="148"/>
      <c r="M369" s="148"/>
    </row>
    <row r="370" ht="15.75" customHeight="1">
      <c r="A370" s="147"/>
      <c r="B370" s="147"/>
      <c r="C370" s="147"/>
      <c r="D370" s="147"/>
      <c r="E370" s="147"/>
      <c r="F370" s="148"/>
      <c r="G370" s="148"/>
      <c r="H370" s="148"/>
      <c r="I370" s="148"/>
      <c r="J370" s="148"/>
      <c r="K370" s="148"/>
      <c r="L370" s="148"/>
      <c r="M370" s="148"/>
    </row>
    <row r="371" ht="15.75" customHeight="1">
      <c r="A371" s="147"/>
      <c r="B371" s="147"/>
      <c r="C371" s="147"/>
      <c r="D371" s="147"/>
      <c r="E371" s="147"/>
      <c r="F371" s="148"/>
      <c r="G371" s="148"/>
      <c r="H371" s="148"/>
      <c r="I371" s="148"/>
      <c r="J371" s="148"/>
      <c r="K371" s="148"/>
      <c r="L371" s="148"/>
      <c r="M371" s="148"/>
    </row>
    <row r="372" ht="15.75" customHeight="1">
      <c r="A372" s="147"/>
      <c r="B372" s="147"/>
      <c r="C372" s="147"/>
      <c r="D372" s="147"/>
      <c r="E372" s="147"/>
      <c r="F372" s="148"/>
      <c r="G372" s="148"/>
      <c r="H372" s="148"/>
      <c r="I372" s="148"/>
      <c r="J372" s="148"/>
      <c r="K372" s="148"/>
      <c r="L372" s="148"/>
      <c r="M372" s="148"/>
    </row>
    <row r="373" ht="15.75" customHeight="1">
      <c r="A373" s="147"/>
      <c r="B373" s="147"/>
      <c r="C373" s="147"/>
      <c r="D373" s="147"/>
      <c r="E373" s="147"/>
      <c r="F373" s="148"/>
      <c r="G373" s="148"/>
      <c r="H373" s="148"/>
      <c r="I373" s="148"/>
      <c r="J373" s="148"/>
      <c r="K373" s="148"/>
      <c r="L373" s="148"/>
      <c r="M373" s="148"/>
    </row>
    <row r="374" ht="15.75" customHeight="1">
      <c r="A374" s="147"/>
      <c r="B374" s="147"/>
      <c r="C374" s="147"/>
      <c r="D374" s="147"/>
      <c r="E374" s="147"/>
      <c r="F374" s="148"/>
      <c r="G374" s="148"/>
      <c r="H374" s="148"/>
      <c r="I374" s="148"/>
      <c r="J374" s="148"/>
      <c r="K374" s="148"/>
      <c r="L374" s="148"/>
      <c r="M374" s="148"/>
    </row>
    <row r="375" ht="15.75" customHeight="1">
      <c r="A375" s="147"/>
      <c r="B375" s="147"/>
      <c r="C375" s="147"/>
      <c r="D375" s="147"/>
      <c r="E375" s="147"/>
      <c r="F375" s="148"/>
      <c r="G375" s="148"/>
      <c r="H375" s="148"/>
      <c r="I375" s="148"/>
      <c r="J375" s="148"/>
      <c r="K375" s="148"/>
      <c r="L375" s="148"/>
      <c r="M375" s="148"/>
    </row>
    <row r="376" ht="15.75" customHeight="1">
      <c r="A376" s="147"/>
      <c r="B376" s="147"/>
      <c r="C376" s="147"/>
      <c r="D376" s="147"/>
      <c r="E376" s="147"/>
      <c r="F376" s="148"/>
      <c r="G376" s="148"/>
      <c r="H376" s="148"/>
      <c r="I376" s="148"/>
      <c r="J376" s="148"/>
      <c r="K376" s="148"/>
      <c r="L376" s="148"/>
      <c r="M376" s="148"/>
    </row>
    <row r="377" ht="15.75" customHeight="1">
      <c r="A377" s="147"/>
      <c r="B377" s="147"/>
      <c r="C377" s="147"/>
      <c r="D377" s="147"/>
      <c r="E377" s="147"/>
      <c r="F377" s="148"/>
      <c r="G377" s="148"/>
      <c r="H377" s="148"/>
      <c r="I377" s="148"/>
      <c r="J377" s="148"/>
      <c r="K377" s="148"/>
      <c r="L377" s="148"/>
      <c r="M377" s="148"/>
    </row>
    <row r="378" ht="15.75" customHeight="1">
      <c r="A378" s="147"/>
      <c r="B378" s="147"/>
      <c r="C378" s="147"/>
      <c r="D378" s="147"/>
      <c r="E378" s="147"/>
      <c r="F378" s="148"/>
      <c r="G378" s="148"/>
      <c r="H378" s="148"/>
      <c r="I378" s="148"/>
      <c r="J378" s="148"/>
      <c r="K378" s="148"/>
      <c r="L378" s="148"/>
      <c r="M378" s="148"/>
    </row>
    <row r="379" ht="15.75" customHeight="1">
      <c r="A379" s="147"/>
      <c r="B379" s="147"/>
      <c r="C379" s="147"/>
      <c r="D379" s="147"/>
      <c r="E379" s="147"/>
      <c r="F379" s="148"/>
      <c r="G379" s="148"/>
      <c r="H379" s="148"/>
      <c r="I379" s="148"/>
      <c r="J379" s="148"/>
      <c r="K379" s="148"/>
      <c r="L379" s="148"/>
      <c r="M379" s="148"/>
    </row>
    <row r="380" ht="15.75" customHeight="1">
      <c r="A380" s="147"/>
      <c r="B380" s="147"/>
      <c r="C380" s="147"/>
      <c r="D380" s="147"/>
      <c r="E380" s="147"/>
      <c r="F380" s="148"/>
      <c r="G380" s="148"/>
      <c r="H380" s="148"/>
      <c r="I380" s="148"/>
      <c r="J380" s="148"/>
      <c r="K380" s="148"/>
      <c r="L380" s="148"/>
      <c r="M380" s="148"/>
    </row>
    <row r="381" ht="15.75" customHeight="1">
      <c r="A381" s="147"/>
      <c r="B381" s="147"/>
      <c r="C381" s="147"/>
      <c r="D381" s="147"/>
      <c r="E381" s="147"/>
      <c r="F381" s="148"/>
      <c r="G381" s="148"/>
      <c r="H381" s="148"/>
      <c r="I381" s="148"/>
      <c r="J381" s="148"/>
      <c r="K381" s="148"/>
      <c r="L381" s="148"/>
      <c r="M381" s="148"/>
    </row>
    <row r="382" ht="15.75" customHeight="1">
      <c r="A382" s="147"/>
      <c r="B382" s="147"/>
      <c r="C382" s="147"/>
      <c r="D382" s="147"/>
      <c r="E382" s="147"/>
      <c r="F382" s="148"/>
      <c r="G382" s="148"/>
      <c r="H382" s="148"/>
      <c r="I382" s="148"/>
      <c r="J382" s="148"/>
      <c r="K382" s="148"/>
      <c r="L382" s="148"/>
      <c r="M382" s="148"/>
    </row>
    <row r="383" ht="15.75" customHeight="1">
      <c r="A383" s="147"/>
      <c r="B383" s="147"/>
      <c r="C383" s="147"/>
      <c r="D383" s="147"/>
      <c r="E383" s="147"/>
      <c r="F383" s="148"/>
      <c r="G383" s="148"/>
      <c r="H383" s="148"/>
      <c r="I383" s="148"/>
      <c r="J383" s="148"/>
      <c r="K383" s="148"/>
      <c r="L383" s="148"/>
      <c r="M383" s="148"/>
    </row>
    <row r="384" ht="15.75" customHeight="1">
      <c r="A384" s="147"/>
      <c r="B384" s="147"/>
      <c r="C384" s="147"/>
      <c r="D384" s="147"/>
      <c r="E384" s="147"/>
      <c r="F384" s="148"/>
      <c r="G384" s="148"/>
      <c r="H384" s="148"/>
      <c r="I384" s="148"/>
      <c r="J384" s="148"/>
      <c r="K384" s="148"/>
      <c r="L384" s="148"/>
      <c r="M384" s="148"/>
    </row>
    <row r="385" ht="15.75" customHeight="1">
      <c r="A385" s="147"/>
      <c r="B385" s="147"/>
      <c r="C385" s="147"/>
      <c r="D385" s="147"/>
      <c r="E385" s="147"/>
      <c r="F385" s="148"/>
      <c r="G385" s="148"/>
      <c r="H385" s="148"/>
      <c r="I385" s="148"/>
      <c r="J385" s="148"/>
      <c r="K385" s="148"/>
      <c r="L385" s="148"/>
      <c r="M385" s="148"/>
    </row>
    <row r="386" ht="15.75" customHeight="1">
      <c r="A386" s="147"/>
      <c r="B386" s="147"/>
      <c r="C386" s="147"/>
      <c r="D386" s="147"/>
      <c r="E386" s="147"/>
      <c r="F386" s="148"/>
      <c r="G386" s="148"/>
      <c r="H386" s="148"/>
      <c r="I386" s="148"/>
      <c r="J386" s="148"/>
      <c r="K386" s="148"/>
      <c r="L386" s="148"/>
      <c r="M386" s="148"/>
    </row>
    <row r="387" ht="15.75" customHeight="1">
      <c r="A387" s="147"/>
      <c r="B387" s="147"/>
      <c r="C387" s="147"/>
      <c r="D387" s="147"/>
      <c r="E387" s="147"/>
      <c r="F387" s="148"/>
      <c r="G387" s="148"/>
      <c r="H387" s="148"/>
      <c r="I387" s="148"/>
      <c r="J387" s="148"/>
      <c r="K387" s="148"/>
      <c r="L387" s="148"/>
      <c r="M387" s="148"/>
    </row>
    <row r="388" ht="15.75" customHeight="1">
      <c r="A388" s="147"/>
      <c r="B388" s="147"/>
      <c r="C388" s="147"/>
      <c r="D388" s="147"/>
      <c r="E388" s="147"/>
      <c r="F388" s="148"/>
      <c r="G388" s="148"/>
      <c r="H388" s="148"/>
      <c r="I388" s="148"/>
      <c r="J388" s="148"/>
      <c r="K388" s="148"/>
      <c r="L388" s="148"/>
      <c r="M388" s="148"/>
    </row>
    <row r="389" ht="15.75" customHeight="1">
      <c r="A389" s="147"/>
      <c r="B389" s="147"/>
      <c r="C389" s="147"/>
      <c r="D389" s="147"/>
      <c r="E389" s="147"/>
      <c r="F389" s="148"/>
      <c r="G389" s="148"/>
      <c r="H389" s="148"/>
      <c r="I389" s="148"/>
      <c r="J389" s="148"/>
      <c r="K389" s="148"/>
      <c r="L389" s="148"/>
      <c r="M389" s="148"/>
    </row>
    <row r="390" ht="15.75" customHeight="1">
      <c r="A390" s="147"/>
      <c r="B390" s="147"/>
      <c r="C390" s="147"/>
      <c r="D390" s="147"/>
      <c r="E390" s="147"/>
      <c r="F390" s="148"/>
      <c r="G390" s="148"/>
      <c r="H390" s="148"/>
      <c r="I390" s="148"/>
      <c r="J390" s="148"/>
      <c r="K390" s="148"/>
      <c r="L390" s="148"/>
      <c r="M390" s="148"/>
    </row>
    <row r="391" ht="15.75" customHeight="1">
      <c r="A391" s="147"/>
      <c r="B391" s="147"/>
      <c r="C391" s="147"/>
      <c r="D391" s="147"/>
      <c r="E391" s="147"/>
      <c r="F391" s="148"/>
      <c r="G391" s="148"/>
      <c r="H391" s="148"/>
      <c r="I391" s="148"/>
      <c r="J391" s="148"/>
      <c r="K391" s="148"/>
      <c r="L391" s="148"/>
      <c r="M391" s="148"/>
    </row>
    <row r="392" ht="15.75" customHeight="1">
      <c r="A392" s="147"/>
      <c r="B392" s="147"/>
      <c r="C392" s="147"/>
      <c r="D392" s="147"/>
      <c r="E392" s="147"/>
      <c r="F392" s="148"/>
      <c r="G392" s="148"/>
      <c r="H392" s="148"/>
      <c r="I392" s="148"/>
      <c r="J392" s="148"/>
      <c r="K392" s="148"/>
      <c r="L392" s="148"/>
      <c r="M392" s="148"/>
    </row>
    <row r="393" ht="15.75" customHeight="1">
      <c r="A393" s="147"/>
      <c r="B393" s="147"/>
      <c r="C393" s="147"/>
      <c r="D393" s="147"/>
      <c r="E393" s="147"/>
      <c r="F393" s="148"/>
      <c r="G393" s="148"/>
      <c r="H393" s="148"/>
      <c r="I393" s="148"/>
      <c r="J393" s="148"/>
      <c r="K393" s="148"/>
      <c r="L393" s="148"/>
      <c r="M393" s="148"/>
    </row>
    <row r="394" ht="15.75" customHeight="1">
      <c r="A394" s="147"/>
      <c r="B394" s="147"/>
      <c r="C394" s="147"/>
      <c r="D394" s="147"/>
      <c r="E394" s="147"/>
      <c r="F394" s="148"/>
      <c r="G394" s="148"/>
      <c r="H394" s="148"/>
      <c r="I394" s="148"/>
      <c r="J394" s="148"/>
      <c r="K394" s="148"/>
      <c r="L394" s="148"/>
      <c r="M394" s="148"/>
    </row>
    <row r="395" ht="15.75" customHeight="1">
      <c r="A395" s="147"/>
      <c r="B395" s="147"/>
      <c r="C395" s="147"/>
      <c r="D395" s="147"/>
      <c r="E395" s="147"/>
      <c r="F395" s="148"/>
      <c r="G395" s="148"/>
      <c r="H395" s="148"/>
      <c r="I395" s="148"/>
      <c r="J395" s="148"/>
      <c r="K395" s="148"/>
      <c r="L395" s="148"/>
      <c r="M395" s="148"/>
    </row>
    <row r="396" ht="15.75" customHeight="1">
      <c r="A396" s="147"/>
      <c r="B396" s="147"/>
      <c r="C396" s="147"/>
      <c r="D396" s="147"/>
      <c r="E396" s="147"/>
      <c r="F396" s="148"/>
      <c r="G396" s="148"/>
      <c r="H396" s="148"/>
      <c r="I396" s="148"/>
      <c r="J396" s="148"/>
      <c r="K396" s="148"/>
      <c r="L396" s="148"/>
      <c r="M396" s="148"/>
    </row>
    <row r="397" ht="15.75" customHeight="1">
      <c r="A397" s="147"/>
      <c r="B397" s="147"/>
      <c r="C397" s="147"/>
      <c r="D397" s="147"/>
      <c r="E397" s="147"/>
      <c r="F397" s="148"/>
      <c r="G397" s="148"/>
      <c r="H397" s="148"/>
      <c r="I397" s="148"/>
      <c r="J397" s="148"/>
      <c r="K397" s="148"/>
      <c r="L397" s="148"/>
      <c r="M397" s="148"/>
    </row>
    <row r="398" ht="15.75" customHeight="1">
      <c r="A398" s="147"/>
      <c r="B398" s="147"/>
      <c r="C398" s="147"/>
      <c r="D398" s="147"/>
      <c r="E398" s="147"/>
      <c r="F398" s="148"/>
      <c r="G398" s="148"/>
      <c r="H398" s="148"/>
      <c r="I398" s="148"/>
      <c r="J398" s="148"/>
      <c r="K398" s="148"/>
      <c r="L398" s="148"/>
      <c r="M398" s="148"/>
    </row>
    <row r="399" ht="15.75" customHeight="1">
      <c r="A399" s="147"/>
      <c r="B399" s="147"/>
      <c r="C399" s="147"/>
      <c r="D399" s="147"/>
      <c r="E399" s="147"/>
      <c r="F399" s="148"/>
      <c r="G399" s="148"/>
      <c r="H399" s="148"/>
      <c r="I399" s="148"/>
      <c r="J399" s="148"/>
      <c r="K399" s="148"/>
      <c r="L399" s="148"/>
      <c r="M399" s="148"/>
    </row>
    <row r="400" ht="15.75" customHeight="1">
      <c r="A400" s="147"/>
      <c r="B400" s="147"/>
      <c r="C400" s="147"/>
      <c r="D400" s="147"/>
      <c r="E400" s="147"/>
      <c r="F400" s="148"/>
      <c r="G400" s="148"/>
      <c r="H400" s="148"/>
      <c r="I400" s="148"/>
      <c r="J400" s="148"/>
      <c r="K400" s="148"/>
      <c r="L400" s="148"/>
      <c r="M400" s="148"/>
    </row>
    <row r="401" ht="15.75" customHeight="1">
      <c r="A401" s="147"/>
      <c r="B401" s="147"/>
      <c r="C401" s="147"/>
      <c r="D401" s="147"/>
      <c r="E401" s="147"/>
      <c r="F401" s="148"/>
      <c r="G401" s="148"/>
      <c r="H401" s="148"/>
      <c r="I401" s="148"/>
      <c r="J401" s="148"/>
      <c r="K401" s="148"/>
      <c r="L401" s="148"/>
      <c r="M401" s="148"/>
    </row>
    <row r="402" ht="15.75" customHeight="1">
      <c r="A402" s="147"/>
      <c r="B402" s="147"/>
      <c r="C402" s="147"/>
      <c r="D402" s="147"/>
      <c r="E402" s="147"/>
      <c r="F402" s="148"/>
      <c r="G402" s="148"/>
      <c r="H402" s="148"/>
      <c r="I402" s="148"/>
      <c r="J402" s="148"/>
      <c r="K402" s="148"/>
      <c r="L402" s="148"/>
      <c r="M402" s="148"/>
    </row>
    <row r="403" ht="15.75" customHeight="1">
      <c r="A403" s="147"/>
      <c r="B403" s="147"/>
      <c r="C403" s="147"/>
      <c r="D403" s="147"/>
      <c r="E403" s="147"/>
      <c r="F403" s="148"/>
      <c r="G403" s="148"/>
      <c r="H403" s="148"/>
      <c r="I403" s="148"/>
      <c r="J403" s="148"/>
      <c r="K403" s="148"/>
      <c r="L403" s="148"/>
      <c r="M403" s="148"/>
    </row>
    <row r="404" ht="15.75" customHeight="1">
      <c r="A404" s="147"/>
      <c r="B404" s="147"/>
      <c r="C404" s="147"/>
      <c r="D404" s="147"/>
      <c r="E404" s="147"/>
      <c r="F404" s="148"/>
      <c r="G404" s="148"/>
      <c r="H404" s="148"/>
      <c r="I404" s="148"/>
      <c r="J404" s="148"/>
      <c r="K404" s="148"/>
      <c r="L404" s="148"/>
      <c r="M404" s="148"/>
    </row>
    <row r="405" ht="15.75" customHeight="1">
      <c r="A405" s="147"/>
      <c r="B405" s="147"/>
      <c r="C405" s="147"/>
      <c r="D405" s="147"/>
      <c r="E405" s="147"/>
      <c r="F405" s="148"/>
      <c r="G405" s="148"/>
      <c r="H405" s="148"/>
      <c r="I405" s="148"/>
      <c r="J405" s="148"/>
      <c r="K405" s="148"/>
      <c r="L405" s="148"/>
      <c r="M405" s="148"/>
    </row>
    <row r="406" ht="15.75" customHeight="1">
      <c r="A406" s="147"/>
      <c r="B406" s="147"/>
      <c r="C406" s="147"/>
      <c r="D406" s="147"/>
      <c r="E406" s="147"/>
      <c r="F406" s="148"/>
      <c r="G406" s="148"/>
      <c r="H406" s="148"/>
      <c r="I406" s="148"/>
      <c r="J406" s="148"/>
      <c r="K406" s="148"/>
      <c r="L406" s="148"/>
      <c r="M406" s="148"/>
    </row>
    <row r="407" ht="15.75" customHeight="1">
      <c r="A407" s="147"/>
      <c r="B407" s="147"/>
      <c r="C407" s="147"/>
      <c r="D407" s="147"/>
      <c r="E407" s="147"/>
      <c r="F407" s="148"/>
      <c r="G407" s="148"/>
      <c r="H407" s="148"/>
      <c r="I407" s="148"/>
      <c r="J407" s="148"/>
      <c r="K407" s="148"/>
      <c r="L407" s="148"/>
      <c r="M407" s="148"/>
    </row>
    <row r="408" ht="15.75" customHeight="1">
      <c r="A408" s="147"/>
      <c r="B408" s="147"/>
      <c r="C408" s="147"/>
      <c r="D408" s="147"/>
      <c r="E408" s="147"/>
      <c r="F408" s="148"/>
      <c r="G408" s="148"/>
      <c r="H408" s="148"/>
      <c r="I408" s="148"/>
      <c r="J408" s="148"/>
      <c r="K408" s="148"/>
      <c r="L408" s="148"/>
      <c r="M408" s="148"/>
    </row>
    <row r="409" ht="15.75" customHeight="1">
      <c r="A409" s="147"/>
      <c r="B409" s="147"/>
      <c r="C409" s="147"/>
      <c r="D409" s="147"/>
      <c r="E409" s="147"/>
      <c r="F409" s="148"/>
      <c r="G409" s="148"/>
      <c r="H409" s="148"/>
      <c r="I409" s="148"/>
      <c r="J409" s="148"/>
      <c r="K409" s="148"/>
      <c r="L409" s="148"/>
      <c r="M409" s="148"/>
    </row>
    <row r="410" ht="15.75" customHeight="1">
      <c r="A410" s="147"/>
      <c r="B410" s="147"/>
      <c r="C410" s="147"/>
      <c r="D410" s="147"/>
      <c r="E410" s="147"/>
      <c r="F410" s="148"/>
      <c r="G410" s="148"/>
      <c r="H410" s="148"/>
      <c r="I410" s="148"/>
      <c r="J410" s="148"/>
      <c r="K410" s="148"/>
      <c r="L410" s="148"/>
      <c r="M410" s="148"/>
    </row>
    <row r="411" ht="15.75" customHeight="1">
      <c r="A411" s="147"/>
      <c r="B411" s="147"/>
      <c r="C411" s="147"/>
      <c r="D411" s="147"/>
      <c r="E411" s="147"/>
      <c r="F411" s="148"/>
      <c r="G411" s="148"/>
      <c r="H411" s="148"/>
      <c r="I411" s="148"/>
      <c r="J411" s="148"/>
      <c r="K411" s="148"/>
      <c r="L411" s="148"/>
      <c r="M411" s="148"/>
    </row>
    <row r="412" ht="15.75" customHeight="1">
      <c r="A412" s="147"/>
      <c r="B412" s="147"/>
      <c r="C412" s="147"/>
      <c r="D412" s="147"/>
      <c r="E412" s="147"/>
      <c r="F412" s="148"/>
      <c r="G412" s="148"/>
      <c r="H412" s="148"/>
      <c r="I412" s="148"/>
      <c r="J412" s="148"/>
      <c r="K412" s="148"/>
      <c r="L412" s="148"/>
      <c r="M412" s="148"/>
    </row>
    <row r="413" ht="15.75" customHeight="1">
      <c r="A413" s="147"/>
      <c r="B413" s="147"/>
      <c r="C413" s="147"/>
      <c r="D413" s="147"/>
      <c r="E413" s="147"/>
      <c r="F413" s="148"/>
      <c r="G413" s="148"/>
      <c r="H413" s="148"/>
      <c r="I413" s="148"/>
      <c r="J413" s="148"/>
      <c r="K413" s="148"/>
      <c r="L413" s="148"/>
      <c r="M413" s="148"/>
    </row>
    <row r="414" ht="15.75" customHeight="1">
      <c r="A414" s="147"/>
      <c r="B414" s="147"/>
      <c r="C414" s="147"/>
      <c r="D414" s="147"/>
      <c r="E414" s="147"/>
      <c r="F414" s="148"/>
      <c r="G414" s="148"/>
      <c r="H414" s="148"/>
      <c r="I414" s="148"/>
      <c r="J414" s="148"/>
      <c r="K414" s="148"/>
      <c r="L414" s="148"/>
      <c r="M414" s="148"/>
    </row>
    <row r="415" ht="15.75" customHeight="1">
      <c r="A415" s="147"/>
      <c r="B415" s="147"/>
      <c r="C415" s="147"/>
      <c r="D415" s="147"/>
      <c r="E415" s="147"/>
      <c r="F415" s="148"/>
      <c r="G415" s="148"/>
      <c r="H415" s="148"/>
      <c r="I415" s="148"/>
      <c r="J415" s="148"/>
      <c r="K415" s="148"/>
      <c r="L415" s="148"/>
      <c r="M415" s="148"/>
    </row>
    <row r="416" ht="15.75" customHeight="1">
      <c r="A416" s="147"/>
      <c r="B416" s="147"/>
      <c r="C416" s="147"/>
      <c r="D416" s="147"/>
      <c r="E416" s="147"/>
      <c r="F416" s="148"/>
      <c r="G416" s="148"/>
      <c r="H416" s="148"/>
      <c r="I416" s="148"/>
      <c r="J416" s="148"/>
      <c r="K416" s="148"/>
      <c r="L416" s="148"/>
      <c r="M416" s="148"/>
    </row>
    <row r="417" ht="15.75" customHeight="1">
      <c r="A417" s="147"/>
      <c r="B417" s="147"/>
      <c r="C417" s="147"/>
      <c r="D417" s="147"/>
      <c r="E417" s="147"/>
      <c r="F417" s="148"/>
      <c r="G417" s="148"/>
      <c r="H417" s="148"/>
      <c r="I417" s="148"/>
      <c r="J417" s="148"/>
      <c r="K417" s="148"/>
      <c r="L417" s="148"/>
      <c r="M417" s="148"/>
    </row>
    <row r="418" ht="15.75" customHeight="1">
      <c r="A418" s="147"/>
      <c r="B418" s="147"/>
      <c r="C418" s="147"/>
      <c r="D418" s="147"/>
      <c r="E418" s="147"/>
      <c r="F418" s="148"/>
      <c r="G418" s="148"/>
      <c r="H418" s="148"/>
      <c r="I418" s="148"/>
      <c r="J418" s="148"/>
      <c r="K418" s="148"/>
      <c r="L418" s="148"/>
      <c r="M418" s="148"/>
    </row>
    <row r="419" ht="15.75" customHeight="1">
      <c r="A419" s="147"/>
      <c r="B419" s="147"/>
      <c r="C419" s="147"/>
      <c r="D419" s="147"/>
      <c r="E419" s="147"/>
      <c r="F419" s="148"/>
      <c r="G419" s="148"/>
      <c r="H419" s="148"/>
      <c r="I419" s="148"/>
      <c r="J419" s="148"/>
      <c r="K419" s="148"/>
      <c r="L419" s="148"/>
      <c r="M419" s="148"/>
    </row>
    <row r="420" ht="15.75" customHeight="1">
      <c r="A420" s="147"/>
      <c r="B420" s="147"/>
      <c r="C420" s="147"/>
      <c r="D420" s="147"/>
      <c r="E420" s="147"/>
      <c r="F420" s="148"/>
      <c r="G420" s="148"/>
      <c r="H420" s="148"/>
      <c r="I420" s="148"/>
      <c r="J420" s="148"/>
      <c r="K420" s="148"/>
      <c r="L420" s="148"/>
      <c r="M420" s="148"/>
    </row>
    <row r="421" ht="15.75" customHeight="1">
      <c r="A421" s="147"/>
      <c r="B421" s="147"/>
      <c r="C421" s="147"/>
      <c r="D421" s="147"/>
      <c r="E421" s="147"/>
      <c r="F421" s="148"/>
      <c r="G421" s="148"/>
      <c r="H421" s="148"/>
      <c r="I421" s="148"/>
      <c r="J421" s="148"/>
      <c r="K421" s="148"/>
      <c r="L421" s="148"/>
      <c r="M421" s="148"/>
    </row>
    <row r="422" ht="15.75" customHeight="1">
      <c r="A422" s="147"/>
      <c r="B422" s="147"/>
      <c r="C422" s="147"/>
      <c r="D422" s="147"/>
      <c r="E422" s="147"/>
      <c r="F422" s="148"/>
      <c r="G422" s="148"/>
      <c r="H422" s="148"/>
      <c r="I422" s="148"/>
      <c r="J422" s="148"/>
      <c r="K422" s="148"/>
      <c r="L422" s="148"/>
      <c r="M422" s="148"/>
    </row>
    <row r="423" ht="15.75" customHeight="1">
      <c r="A423" s="147"/>
      <c r="B423" s="147"/>
      <c r="C423" s="147"/>
      <c r="D423" s="147"/>
      <c r="E423" s="147"/>
      <c r="F423" s="148"/>
      <c r="G423" s="148"/>
      <c r="H423" s="148"/>
      <c r="I423" s="148"/>
      <c r="J423" s="148"/>
      <c r="K423" s="148"/>
      <c r="L423" s="148"/>
      <c r="M423" s="148"/>
    </row>
    <row r="424" ht="15.75" customHeight="1">
      <c r="A424" s="147"/>
      <c r="B424" s="147"/>
      <c r="C424" s="147"/>
      <c r="D424" s="147"/>
      <c r="E424" s="147"/>
      <c r="F424" s="148"/>
      <c r="G424" s="148"/>
      <c r="H424" s="148"/>
      <c r="I424" s="148"/>
      <c r="J424" s="148"/>
      <c r="K424" s="148"/>
      <c r="L424" s="148"/>
      <c r="M424" s="148"/>
    </row>
    <row r="425" ht="15.75" customHeight="1">
      <c r="A425" s="147"/>
      <c r="B425" s="147"/>
      <c r="C425" s="147"/>
      <c r="D425" s="147"/>
      <c r="E425" s="147"/>
      <c r="F425" s="148"/>
      <c r="G425" s="148"/>
      <c r="H425" s="148"/>
      <c r="I425" s="148"/>
      <c r="J425" s="148"/>
      <c r="K425" s="148"/>
      <c r="L425" s="148"/>
      <c r="M425" s="148"/>
    </row>
    <row r="426" ht="15.75" customHeight="1">
      <c r="A426" s="147"/>
      <c r="B426" s="147"/>
      <c r="C426" s="147"/>
      <c r="D426" s="147"/>
      <c r="E426" s="147"/>
      <c r="F426" s="148"/>
      <c r="G426" s="148"/>
      <c r="H426" s="148"/>
      <c r="I426" s="148"/>
      <c r="J426" s="148"/>
      <c r="K426" s="148"/>
      <c r="L426" s="148"/>
      <c r="M426" s="148"/>
    </row>
    <row r="427" ht="15.75" customHeight="1">
      <c r="A427" s="147"/>
      <c r="B427" s="147"/>
      <c r="C427" s="147"/>
      <c r="D427" s="147"/>
      <c r="E427" s="147"/>
      <c r="F427" s="148"/>
      <c r="G427" s="148"/>
      <c r="H427" s="148"/>
      <c r="I427" s="148"/>
      <c r="J427" s="148"/>
      <c r="K427" s="148"/>
      <c r="L427" s="148"/>
      <c r="M427" s="148"/>
    </row>
    <row r="428" ht="15.75" customHeight="1">
      <c r="A428" s="147"/>
      <c r="B428" s="147"/>
      <c r="C428" s="147"/>
      <c r="D428" s="147"/>
      <c r="E428" s="147"/>
      <c r="F428" s="148"/>
      <c r="G428" s="148"/>
      <c r="H428" s="148"/>
      <c r="I428" s="148"/>
      <c r="J428" s="148"/>
      <c r="K428" s="148"/>
      <c r="L428" s="148"/>
      <c r="M428" s="148"/>
    </row>
    <row r="429" ht="15.75" customHeight="1">
      <c r="A429" s="147"/>
      <c r="B429" s="147"/>
      <c r="C429" s="147"/>
      <c r="D429" s="147"/>
      <c r="E429" s="147"/>
      <c r="F429" s="148"/>
      <c r="G429" s="148"/>
      <c r="H429" s="148"/>
      <c r="I429" s="148"/>
      <c r="J429" s="148"/>
      <c r="K429" s="148"/>
      <c r="L429" s="148"/>
      <c r="M429" s="148"/>
    </row>
    <row r="430" ht="15.75" customHeight="1">
      <c r="A430" s="147"/>
      <c r="B430" s="147"/>
      <c r="C430" s="147"/>
      <c r="D430" s="147"/>
      <c r="E430" s="147"/>
      <c r="F430" s="148"/>
      <c r="G430" s="148"/>
      <c r="H430" s="148"/>
      <c r="I430" s="148"/>
      <c r="J430" s="148"/>
      <c r="K430" s="148"/>
      <c r="L430" s="148"/>
      <c r="M430" s="148"/>
    </row>
    <row r="431" ht="15.75" customHeight="1">
      <c r="A431" s="147"/>
      <c r="B431" s="147"/>
      <c r="C431" s="147"/>
      <c r="D431" s="147"/>
      <c r="E431" s="147"/>
      <c r="F431" s="148"/>
      <c r="G431" s="148"/>
      <c r="H431" s="148"/>
      <c r="I431" s="148"/>
      <c r="J431" s="148"/>
      <c r="K431" s="148"/>
      <c r="L431" s="148"/>
      <c r="M431" s="148"/>
    </row>
    <row r="432" ht="15.75" customHeight="1">
      <c r="A432" s="147"/>
      <c r="B432" s="147"/>
      <c r="C432" s="147"/>
      <c r="D432" s="147"/>
      <c r="E432" s="147"/>
      <c r="F432" s="148"/>
      <c r="G432" s="148"/>
      <c r="H432" s="148"/>
      <c r="I432" s="148"/>
      <c r="J432" s="148"/>
      <c r="K432" s="148"/>
      <c r="L432" s="148"/>
      <c r="M432" s="148"/>
    </row>
    <row r="433" ht="15.75" customHeight="1">
      <c r="A433" s="147"/>
      <c r="B433" s="147"/>
      <c r="C433" s="147"/>
      <c r="D433" s="147"/>
      <c r="E433" s="147"/>
      <c r="F433" s="148"/>
      <c r="G433" s="148"/>
      <c r="H433" s="148"/>
      <c r="I433" s="148"/>
      <c r="J433" s="148"/>
      <c r="K433" s="148"/>
      <c r="L433" s="148"/>
      <c r="M433" s="148"/>
    </row>
    <row r="434" ht="15.75" customHeight="1">
      <c r="A434" s="147"/>
      <c r="B434" s="147"/>
      <c r="C434" s="147"/>
      <c r="D434" s="147"/>
      <c r="E434" s="147"/>
      <c r="F434" s="148"/>
      <c r="G434" s="148"/>
      <c r="H434" s="148"/>
      <c r="I434" s="148"/>
      <c r="J434" s="148"/>
      <c r="K434" s="148"/>
      <c r="L434" s="148"/>
      <c r="M434" s="148"/>
    </row>
    <row r="435" ht="15.75" customHeight="1">
      <c r="A435" s="147"/>
      <c r="B435" s="147"/>
      <c r="C435" s="147"/>
      <c r="D435" s="147"/>
      <c r="E435" s="147"/>
      <c r="F435" s="148"/>
      <c r="G435" s="148"/>
      <c r="H435" s="148"/>
      <c r="I435" s="148"/>
      <c r="J435" s="148"/>
      <c r="K435" s="148"/>
      <c r="L435" s="148"/>
      <c r="M435" s="148"/>
    </row>
    <row r="436" ht="15.75" customHeight="1">
      <c r="A436" s="147"/>
      <c r="B436" s="147"/>
      <c r="C436" s="147"/>
      <c r="D436" s="147"/>
      <c r="E436" s="147"/>
      <c r="F436" s="148"/>
      <c r="G436" s="148"/>
      <c r="H436" s="148"/>
      <c r="I436" s="148"/>
      <c r="J436" s="148"/>
      <c r="K436" s="148"/>
      <c r="L436" s="148"/>
      <c r="M436" s="148"/>
    </row>
    <row r="437" ht="15.75" customHeight="1">
      <c r="A437" s="147"/>
      <c r="B437" s="147"/>
      <c r="C437" s="147"/>
      <c r="D437" s="147"/>
      <c r="E437" s="147"/>
      <c r="F437" s="148"/>
      <c r="G437" s="148"/>
      <c r="H437" s="148"/>
      <c r="I437" s="148"/>
      <c r="J437" s="148"/>
      <c r="K437" s="148"/>
      <c r="L437" s="148"/>
      <c r="M437" s="148"/>
    </row>
    <row r="438" ht="15.75" customHeight="1">
      <c r="A438" s="147"/>
      <c r="B438" s="147"/>
      <c r="C438" s="147"/>
      <c r="D438" s="147"/>
      <c r="E438" s="147"/>
      <c r="F438" s="148"/>
      <c r="G438" s="148"/>
      <c r="H438" s="148"/>
      <c r="I438" s="148"/>
      <c r="J438" s="148"/>
      <c r="K438" s="148"/>
      <c r="L438" s="148"/>
      <c r="M438" s="148"/>
    </row>
    <row r="439" ht="15.75" customHeight="1">
      <c r="A439" s="147"/>
      <c r="B439" s="147"/>
      <c r="C439" s="147"/>
      <c r="D439" s="147"/>
      <c r="E439" s="147"/>
      <c r="F439" s="148"/>
      <c r="G439" s="148"/>
      <c r="H439" s="148"/>
      <c r="I439" s="148"/>
      <c r="J439" s="148"/>
      <c r="K439" s="148"/>
      <c r="L439" s="148"/>
      <c r="M439" s="148"/>
    </row>
    <row r="440" ht="15.75" customHeight="1">
      <c r="A440" s="147"/>
      <c r="B440" s="147"/>
      <c r="C440" s="147"/>
      <c r="D440" s="147"/>
      <c r="E440" s="147"/>
      <c r="F440" s="148"/>
      <c r="G440" s="148"/>
      <c r="H440" s="148"/>
      <c r="I440" s="148"/>
      <c r="J440" s="148"/>
      <c r="K440" s="148"/>
      <c r="L440" s="148"/>
      <c r="M440" s="148"/>
    </row>
    <row r="441" ht="15.75" customHeight="1">
      <c r="A441" s="147"/>
      <c r="B441" s="147"/>
      <c r="C441" s="147"/>
      <c r="D441" s="147"/>
      <c r="E441" s="147"/>
      <c r="F441" s="148"/>
      <c r="G441" s="148"/>
      <c r="H441" s="148"/>
      <c r="I441" s="148"/>
      <c r="J441" s="148"/>
      <c r="K441" s="148"/>
      <c r="L441" s="148"/>
      <c r="M441" s="148"/>
    </row>
    <row r="442" ht="15.75" customHeight="1">
      <c r="A442" s="147"/>
      <c r="B442" s="147"/>
      <c r="C442" s="147"/>
      <c r="D442" s="147"/>
      <c r="E442" s="147"/>
      <c r="F442" s="148"/>
      <c r="G442" s="148"/>
      <c r="H442" s="148"/>
      <c r="I442" s="148"/>
      <c r="J442" s="148"/>
      <c r="K442" s="148"/>
      <c r="L442" s="148"/>
      <c r="M442" s="148"/>
    </row>
    <row r="443" ht="15.75" customHeight="1">
      <c r="A443" s="147"/>
      <c r="B443" s="147"/>
      <c r="C443" s="147"/>
      <c r="D443" s="147"/>
      <c r="E443" s="147"/>
      <c r="F443" s="148"/>
      <c r="G443" s="148"/>
      <c r="H443" s="148"/>
      <c r="I443" s="148"/>
      <c r="J443" s="148"/>
      <c r="K443" s="148"/>
      <c r="L443" s="148"/>
      <c r="M443" s="148"/>
    </row>
    <row r="444" ht="15.75" customHeight="1">
      <c r="A444" s="147"/>
      <c r="B444" s="147"/>
      <c r="C444" s="147"/>
      <c r="D444" s="147"/>
      <c r="E444" s="147"/>
      <c r="F444" s="148"/>
      <c r="G444" s="148"/>
      <c r="H444" s="148"/>
      <c r="I444" s="148"/>
      <c r="J444" s="148"/>
      <c r="K444" s="148"/>
      <c r="L444" s="148"/>
      <c r="M444" s="148"/>
    </row>
    <row r="445" ht="15.75" customHeight="1">
      <c r="A445" s="147"/>
      <c r="B445" s="147"/>
      <c r="C445" s="147"/>
      <c r="D445" s="147"/>
      <c r="E445" s="147"/>
      <c r="F445" s="148"/>
      <c r="G445" s="148"/>
      <c r="H445" s="148"/>
      <c r="I445" s="148"/>
      <c r="J445" s="148"/>
      <c r="K445" s="148"/>
      <c r="L445" s="148"/>
      <c r="M445" s="148"/>
    </row>
    <row r="446" ht="15.75" customHeight="1">
      <c r="A446" s="147"/>
      <c r="B446" s="147"/>
      <c r="C446" s="147"/>
      <c r="D446" s="147"/>
      <c r="E446" s="147"/>
      <c r="F446" s="148"/>
      <c r="G446" s="148"/>
      <c r="H446" s="148"/>
      <c r="I446" s="148"/>
      <c r="J446" s="148"/>
      <c r="K446" s="148"/>
      <c r="L446" s="148"/>
      <c r="M446" s="148"/>
    </row>
    <row r="447" ht="15.75" customHeight="1">
      <c r="A447" s="147"/>
      <c r="B447" s="147"/>
      <c r="C447" s="147"/>
      <c r="D447" s="147"/>
      <c r="E447" s="147"/>
      <c r="F447" s="148"/>
      <c r="G447" s="148"/>
      <c r="H447" s="148"/>
      <c r="I447" s="148"/>
      <c r="J447" s="148"/>
      <c r="K447" s="148"/>
      <c r="L447" s="148"/>
      <c r="M447" s="148"/>
    </row>
    <row r="448" ht="15.75" customHeight="1">
      <c r="A448" s="147"/>
      <c r="B448" s="147"/>
      <c r="C448" s="147"/>
      <c r="D448" s="147"/>
      <c r="E448" s="147"/>
      <c r="F448" s="148"/>
      <c r="G448" s="148"/>
      <c r="H448" s="148"/>
      <c r="I448" s="148"/>
      <c r="J448" s="148"/>
      <c r="K448" s="148"/>
      <c r="L448" s="148"/>
      <c r="M448" s="148"/>
    </row>
    <row r="449" ht="15.75" customHeight="1">
      <c r="A449" s="147"/>
      <c r="B449" s="147"/>
      <c r="C449" s="147"/>
      <c r="D449" s="147"/>
      <c r="E449" s="147"/>
      <c r="F449" s="148"/>
      <c r="G449" s="148"/>
      <c r="H449" s="148"/>
      <c r="I449" s="148"/>
      <c r="J449" s="148"/>
      <c r="K449" s="148"/>
      <c r="L449" s="148"/>
      <c r="M449" s="148"/>
    </row>
    <row r="450" ht="15.75" customHeight="1">
      <c r="A450" s="147"/>
      <c r="B450" s="147"/>
      <c r="C450" s="147"/>
      <c r="D450" s="147"/>
      <c r="E450" s="147"/>
      <c r="F450" s="148"/>
      <c r="G450" s="148"/>
      <c r="H450" s="148"/>
      <c r="I450" s="148"/>
      <c r="J450" s="148"/>
      <c r="K450" s="148"/>
      <c r="L450" s="148"/>
      <c r="M450" s="148"/>
    </row>
    <row r="451" ht="15.75" customHeight="1">
      <c r="A451" s="147"/>
      <c r="B451" s="147"/>
      <c r="C451" s="147"/>
      <c r="D451" s="147"/>
      <c r="E451" s="147"/>
      <c r="F451" s="148"/>
      <c r="G451" s="148"/>
      <c r="H451" s="148"/>
      <c r="I451" s="148"/>
      <c r="J451" s="148"/>
      <c r="K451" s="148"/>
      <c r="L451" s="148"/>
      <c r="M451" s="148"/>
    </row>
    <row r="452" ht="15.75" customHeight="1">
      <c r="A452" s="147"/>
      <c r="B452" s="147"/>
      <c r="C452" s="147"/>
      <c r="D452" s="147"/>
      <c r="E452" s="147"/>
      <c r="F452" s="148"/>
      <c r="G452" s="148"/>
      <c r="H452" s="148"/>
      <c r="I452" s="148"/>
      <c r="J452" s="148"/>
      <c r="K452" s="148"/>
      <c r="L452" s="148"/>
      <c r="M452" s="148"/>
    </row>
    <row r="453" ht="15.75" customHeight="1">
      <c r="A453" s="147"/>
      <c r="B453" s="147"/>
      <c r="C453" s="147"/>
      <c r="D453" s="147"/>
      <c r="E453" s="147"/>
      <c r="F453" s="148"/>
      <c r="G453" s="148"/>
      <c r="H453" s="148"/>
      <c r="I453" s="148"/>
      <c r="J453" s="148"/>
      <c r="K453" s="148"/>
      <c r="L453" s="148"/>
      <c r="M453" s="148"/>
    </row>
    <row r="454" ht="15.75" customHeight="1">
      <c r="A454" s="147"/>
      <c r="B454" s="147"/>
      <c r="C454" s="147"/>
      <c r="D454" s="147"/>
      <c r="E454" s="147"/>
      <c r="F454" s="148"/>
      <c r="G454" s="148"/>
      <c r="H454" s="148"/>
      <c r="I454" s="148"/>
      <c r="J454" s="148"/>
      <c r="K454" s="148"/>
      <c r="L454" s="148"/>
      <c r="M454" s="148"/>
    </row>
    <row r="455" ht="15.75" customHeight="1">
      <c r="A455" s="147"/>
      <c r="B455" s="147"/>
      <c r="C455" s="147"/>
      <c r="D455" s="147"/>
      <c r="E455" s="147"/>
      <c r="F455" s="148"/>
      <c r="G455" s="148"/>
      <c r="H455" s="148"/>
      <c r="I455" s="148"/>
      <c r="J455" s="148"/>
      <c r="K455" s="148"/>
      <c r="L455" s="148"/>
      <c r="M455" s="148"/>
    </row>
    <row r="456" ht="15.75" customHeight="1">
      <c r="A456" s="147"/>
      <c r="B456" s="147"/>
      <c r="C456" s="147"/>
      <c r="D456" s="147"/>
      <c r="E456" s="147"/>
      <c r="F456" s="148"/>
      <c r="G456" s="148"/>
      <c r="H456" s="148"/>
      <c r="I456" s="148"/>
      <c r="J456" s="148"/>
      <c r="K456" s="148"/>
      <c r="L456" s="148"/>
      <c r="M456" s="148"/>
    </row>
    <row r="457" ht="15.75" customHeight="1">
      <c r="A457" s="147"/>
      <c r="B457" s="147"/>
      <c r="C457" s="147"/>
      <c r="D457" s="147"/>
      <c r="E457" s="147"/>
      <c r="F457" s="148"/>
      <c r="G457" s="148"/>
      <c r="H457" s="148"/>
      <c r="I457" s="148"/>
      <c r="J457" s="148"/>
      <c r="K457" s="148"/>
      <c r="L457" s="148"/>
      <c r="M457" s="148"/>
    </row>
    <row r="458" ht="15.75" customHeight="1">
      <c r="A458" s="147"/>
      <c r="B458" s="147"/>
      <c r="C458" s="147"/>
      <c r="D458" s="147"/>
      <c r="E458" s="147"/>
      <c r="F458" s="148"/>
      <c r="G458" s="148"/>
      <c r="H458" s="148"/>
      <c r="I458" s="148"/>
      <c r="J458" s="148"/>
      <c r="K458" s="148"/>
      <c r="L458" s="148"/>
      <c r="M458" s="148"/>
    </row>
    <row r="459" ht="15.75" customHeight="1">
      <c r="A459" s="147"/>
      <c r="B459" s="147"/>
      <c r="C459" s="147"/>
      <c r="D459" s="147"/>
      <c r="E459" s="147"/>
      <c r="F459" s="148"/>
      <c r="G459" s="148"/>
      <c r="H459" s="148"/>
      <c r="I459" s="148"/>
      <c r="J459" s="148"/>
      <c r="K459" s="148"/>
      <c r="L459" s="148"/>
      <c r="M459" s="148"/>
    </row>
    <row r="460" ht="15.75" customHeight="1">
      <c r="A460" s="147"/>
      <c r="B460" s="147"/>
      <c r="C460" s="147"/>
      <c r="D460" s="147"/>
      <c r="E460" s="147"/>
      <c r="F460" s="148"/>
      <c r="G460" s="148"/>
      <c r="H460" s="148"/>
      <c r="I460" s="148"/>
      <c r="J460" s="148"/>
      <c r="K460" s="148"/>
      <c r="L460" s="148"/>
      <c r="M460" s="148"/>
    </row>
    <row r="461" ht="15.75" customHeight="1">
      <c r="A461" s="147"/>
      <c r="B461" s="147"/>
      <c r="C461" s="147"/>
      <c r="D461" s="147"/>
      <c r="E461" s="147"/>
      <c r="F461" s="148"/>
      <c r="G461" s="148"/>
      <c r="H461" s="148"/>
      <c r="I461" s="148"/>
      <c r="J461" s="148"/>
      <c r="K461" s="148"/>
      <c r="L461" s="148"/>
      <c r="M461" s="148"/>
    </row>
    <row r="462" ht="15.75" customHeight="1">
      <c r="A462" s="147"/>
      <c r="B462" s="147"/>
      <c r="C462" s="147"/>
      <c r="D462" s="147"/>
      <c r="E462" s="147"/>
      <c r="F462" s="148"/>
      <c r="G462" s="148"/>
      <c r="H462" s="148"/>
      <c r="I462" s="148"/>
      <c r="J462" s="148"/>
      <c r="K462" s="148"/>
      <c r="L462" s="148"/>
      <c r="M462" s="148"/>
    </row>
    <row r="463" ht="15.75" customHeight="1">
      <c r="A463" s="147"/>
      <c r="B463" s="147"/>
      <c r="C463" s="147"/>
      <c r="D463" s="147"/>
      <c r="E463" s="147"/>
      <c r="F463" s="148"/>
      <c r="G463" s="148"/>
      <c r="H463" s="148"/>
      <c r="I463" s="148"/>
      <c r="J463" s="148"/>
      <c r="K463" s="148"/>
      <c r="L463" s="148"/>
      <c r="M463" s="148"/>
    </row>
    <row r="464" ht="15.75" customHeight="1">
      <c r="A464" s="147"/>
      <c r="B464" s="147"/>
      <c r="C464" s="147"/>
      <c r="D464" s="147"/>
      <c r="E464" s="147"/>
      <c r="F464" s="148"/>
      <c r="G464" s="148"/>
      <c r="H464" s="148"/>
      <c r="I464" s="148"/>
      <c r="J464" s="148"/>
      <c r="K464" s="148"/>
      <c r="L464" s="148"/>
      <c r="M464" s="148"/>
    </row>
    <row r="465" ht="15.75" customHeight="1">
      <c r="A465" s="147"/>
      <c r="B465" s="147"/>
      <c r="C465" s="147"/>
      <c r="D465" s="147"/>
      <c r="E465" s="147"/>
      <c r="F465" s="148"/>
      <c r="G465" s="148"/>
      <c r="H465" s="148"/>
      <c r="I465" s="148"/>
      <c r="J465" s="148"/>
      <c r="K465" s="148"/>
      <c r="L465" s="148"/>
      <c r="M465" s="148"/>
    </row>
    <row r="466" ht="15.75" customHeight="1">
      <c r="A466" s="147"/>
      <c r="B466" s="147"/>
      <c r="C466" s="147"/>
      <c r="D466" s="147"/>
      <c r="E466" s="147"/>
      <c r="F466" s="148"/>
      <c r="G466" s="148"/>
      <c r="H466" s="148"/>
      <c r="I466" s="148"/>
      <c r="J466" s="148"/>
      <c r="K466" s="148"/>
      <c r="L466" s="148"/>
      <c r="M466" s="148"/>
    </row>
    <row r="467" ht="15.75" customHeight="1">
      <c r="A467" s="147"/>
      <c r="B467" s="147"/>
      <c r="C467" s="147"/>
      <c r="D467" s="147"/>
      <c r="E467" s="147"/>
      <c r="F467" s="148"/>
      <c r="G467" s="148"/>
      <c r="H467" s="148"/>
      <c r="I467" s="148"/>
      <c r="J467" s="148"/>
      <c r="K467" s="148"/>
      <c r="L467" s="148"/>
      <c r="M467" s="148"/>
    </row>
    <row r="468" ht="15.75" customHeight="1">
      <c r="A468" s="147"/>
      <c r="B468" s="147"/>
      <c r="C468" s="147"/>
      <c r="D468" s="147"/>
      <c r="E468" s="147"/>
      <c r="F468" s="148"/>
      <c r="G468" s="148"/>
      <c r="H468" s="148"/>
      <c r="I468" s="148"/>
      <c r="J468" s="148"/>
      <c r="K468" s="148"/>
      <c r="L468" s="148"/>
      <c r="M468" s="148"/>
    </row>
    <row r="469" ht="15.75" customHeight="1">
      <c r="A469" s="147"/>
      <c r="B469" s="147"/>
      <c r="C469" s="147"/>
      <c r="D469" s="147"/>
      <c r="E469" s="147"/>
      <c r="F469" s="148"/>
      <c r="G469" s="148"/>
      <c r="H469" s="148"/>
      <c r="I469" s="148"/>
      <c r="J469" s="148"/>
      <c r="K469" s="148"/>
      <c r="L469" s="148"/>
      <c r="M469" s="148"/>
    </row>
    <row r="470" ht="15.75" customHeight="1">
      <c r="A470" s="147"/>
      <c r="B470" s="147"/>
      <c r="C470" s="147"/>
      <c r="D470" s="147"/>
      <c r="E470" s="147"/>
      <c r="F470" s="148"/>
      <c r="G470" s="148"/>
      <c r="H470" s="148"/>
      <c r="I470" s="148"/>
      <c r="J470" s="148"/>
      <c r="K470" s="148"/>
      <c r="L470" s="148"/>
      <c r="M470" s="148"/>
    </row>
    <row r="471" ht="15.75" customHeight="1">
      <c r="A471" s="147"/>
      <c r="B471" s="147"/>
      <c r="C471" s="147"/>
      <c r="D471" s="147"/>
      <c r="E471" s="147"/>
      <c r="F471" s="148"/>
      <c r="G471" s="148"/>
      <c r="H471" s="148"/>
      <c r="I471" s="148"/>
      <c r="J471" s="148"/>
      <c r="K471" s="148"/>
      <c r="L471" s="148"/>
      <c r="M471" s="148"/>
    </row>
    <row r="472" ht="15.75" customHeight="1">
      <c r="A472" s="147"/>
      <c r="B472" s="147"/>
      <c r="C472" s="147"/>
      <c r="D472" s="147"/>
      <c r="E472" s="147"/>
      <c r="F472" s="148"/>
      <c r="G472" s="148"/>
      <c r="H472" s="148"/>
      <c r="I472" s="148"/>
      <c r="J472" s="148"/>
      <c r="K472" s="148"/>
      <c r="L472" s="148"/>
      <c r="M472" s="148"/>
    </row>
    <row r="473" ht="15.75" customHeight="1">
      <c r="A473" s="147"/>
      <c r="B473" s="147"/>
      <c r="C473" s="147"/>
      <c r="D473" s="147"/>
      <c r="E473" s="147"/>
      <c r="F473" s="148"/>
      <c r="G473" s="148"/>
      <c r="H473" s="148"/>
      <c r="I473" s="148"/>
      <c r="J473" s="148"/>
      <c r="K473" s="148"/>
      <c r="L473" s="148"/>
      <c r="M473" s="148"/>
    </row>
    <row r="474" ht="15.75" customHeight="1">
      <c r="A474" s="147"/>
      <c r="B474" s="147"/>
      <c r="C474" s="147"/>
      <c r="D474" s="147"/>
      <c r="E474" s="147"/>
      <c r="F474" s="148"/>
      <c r="G474" s="148"/>
      <c r="H474" s="148"/>
      <c r="I474" s="148"/>
      <c r="J474" s="148"/>
      <c r="K474" s="148"/>
      <c r="L474" s="148"/>
      <c r="M474" s="148"/>
    </row>
    <row r="475" ht="15.75" customHeight="1">
      <c r="A475" s="147"/>
      <c r="B475" s="147"/>
      <c r="C475" s="147"/>
      <c r="D475" s="147"/>
      <c r="E475" s="147"/>
      <c r="F475" s="148"/>
      <c r="G475" s="148"/>
      <c r="H475" s="148"/>
      <c r="I475" s="148"/>
      <c r="J475" s="148"/>
      <c r="K475" s="148"/>
      <c r="L475" s="148"/>
      <c r="M475" s="148"/>
    </row>
    <row r="476" ht="15.75" customHeight="1">
      <c r="A476" s="147"/>
      <c r="B476" s="147"/>
      <c r="C476" s="147"/>
      <c r="D476" s="147"/>
      <c r="E476" s="147"/>
      <c r="F476" s="148"/>
      <c r="G476" s="148"/>
      <c r="H476" s="148"/>
      <c r="I476" s="148"/>
      <c r="J476" s="148"/>
      <c r="K476" s="148"/>
      <c r="L476" s="148"/>
      <c r="M476" s="148"/>
    </row>
    <row r="477" ht="15.75" customHeight="1">
      <c r="A477" s="147"/>
      <c r="B477" s="147"/>
      <c r="C477" s="147"/>
      <c r="D477" s="147"/>
      <c r="E477" s="147"/>
      <c r="F477" s="148"/>
      <c r="G477" s="148"/>
      <c r="H477" s="148"/>
      <c r="I477" s="148"/>
      <c r="J477" s="148"/>
      <c r="K477" s="148"/>
      <c r="L477" s="148"/>
      <c r="M477" s="148"/>
    </row>
    <row r="478" ht="15.75" customHeight="1">
      <c r="A478" s="147"/>
      <c r="B478" s="147"/>
      <c r="C478" s="147"/>
      <c r="D478" s="147"/>
      <c r="E478" s="147"/>
      <c r="F478" s="148"/>
      <c r="G478" s="148"/>
      <c r="H478" s="148"/>
      <c r="I478" s="148"/>
      <c r="J478" s="148"/>
      <c r="K478" s="148"/>
      <c r="L478" s="148"/>
      <c r="M478" s="148"/>
    </row>
    <row r="479" ht="15.75" customHeight="1">
      <c r="A479" s="147"/>
      <c r="B479" s="147"/>
      <c r="C479" s="147"/>
      <c r="D479" s="147"/>
      <c r="E479" s="147"/>
      <c r="F479" s="148"/>
      <c r="G479" s="148"/>
      <c r="H479" s="148"/>
      <c r="I479" s="148"/>
      <c r="J479" s="148"/>
      <c r="K479" s="148"/>
      <c r="L479" s="148"/>
      <c r="M479" s="148"/>
    </row>
    <row r="480" ht="15.75" customHeight="1">
      <c r="A480" s="147"/>
      <c r="B480" s="147"/>
      <c r="C480" s="147"/>
      <c r="D480" s="147"/>
      <c r="E480" s="147"/>
      <c r="F480" s="148"/>
      <c r="G480" s="148"/>
      <c r="H480" s="148"/>
      <c r="I480" s="148"/>
      <c r="J480" s="148"/>
      <c r="K480" s="148"/>
      <c r="L480" s="148"/>
      <c r="M480" s="148"/>
    </row>
    <row r="481" ht="15.75" customHeight="1">
      <c r="A481" s="147"/>
      <c r="B481" s="147"/>
      <c r="C481" s="147"/>
      <c r="D481" s="147"/>
      <c r="E481" s="147"/>
      <c r="F481" s="148"/>
      <c r="G481" s="148"/>
      <c r="H481" s="148"/>
      <c r="I481" s="148"/>
      <c r="J481" s="148"/>
      <c r="K481" s="148"/>
      <c r="L481" s="148"/>
      <c r="M481" s="148"/>
    </row>
    <row r="482" ht="15.75" customHeight="1">
      <c r="A482" s="147"/>
      <c r="B482" s="147"/>
      <c r="C482" s="147"/>
      <c r="D482" s="147"/>
      <c r="E482" s="147"/>
      <c r="F482" s="148"/>
      <c r="G482" s="148"/>
      <c r="H482" s="148"/>
      <c r="I482" s="148"/>
      <c r="J482" s="148"/>
      <c r="K482" s="148"/>
      <c r="L482" s="148"/>
      <c r="M482" s="148"/>
    </row>
    <row r="483" ht="15.75" customHeight="1">
      <c r="A483" s="147"/>
      <c r="B483" s="147"/>
      <c r="C483" s="147"/>
      <c r="D483" s="147"/>
      <c r="E483" s="147"/>
      <c r="F483" s="148"/>
      <c r="G483" s="148"/>
      <c r="H483" s="148"/>
      <c r="I483" s="148"/>
      <c r="J483" s="148"/>
      <c r="K483" s="148"/>
      <c r="L483" s="148"/>
      <c r="M483" s="148"/>
    </row>
    <row r="484" ht="15.75" customHeight="1">
      <c r="A484" s="147"/>
      <c r="B484" s="147"/>
      <c r="C484" s="147"/>
      <c r="D484" s="147"/>
      <c r="E484" s="147"/>
      <c r="F484" s="148"/>
      <c r="G484" s="148"/>
      <c r="H484" s="148"/>
      <c r="I484" s="148"/>
      <c r="J484" s="148"/>
      <c r="K484" s="148"/>
      <c r="L484" s="148"/>
      <c r="M484" s="148"/>
    </row>
    <row r="485" ht="15.75" customHeight="1">
      <c r="A485" s="147"/>
      <c r="B485" s="147"/>
      <c r="C485" s="147"/>
      <c r="D485" s="147"/>
      <c r="E485" s="147"/>
      <c r="F485" s="148"/>
      <c r="G485" s="148"/>
      <c r="H485" s="148"/>
      <c r="I485" s="148"/>
      <c r="J485" s="148"/>
      <c r="K485" s="148"/>
      <c r="L485" s="148"/>
      <c r="M485" s="148"/>
    </row>
    <row r="486" ht="15.75" customHeight="1">
      <c r="A486" s="147"/>
      <c r="B486" s="147"/>
      <c r="C486" s="147"/>
      <c r="D486" s="147"/>
      <c r="E486" s="147"/>
      <c r="F486" s="148"/>
      <c r="G486" s="148"/>
      <c r="H486" s="148"/>
      <c r="I486" s="148"/>
      <c r="J486" s="148"/>
      <c r="K486" s="148"/>
      <c r="L486" s="148"/>
      <c r="M486" s="148"/>
    </row>
    <row r="487" ht="15.75" customHeight="1">
      <c r="A487" s="147"/>
      <c r="B487" s="147"/>
      <c r="C487" s="147"/>
      <c r="D487" s="147"/>
      <c r="E487" s="147"/>
      <c r="F487" s="148"/>
      <c r="G487" s="148"/>
      <c r="H487" s="148"/>
      <c r="I487" s="148"/>
      <c r="J487" s="148"/>
      <c r="K487" s="148"/>
      <c r="L487" s="148"/>
      <c r="M487" s="148"/>
    </row>
    <row r="488" ht="15.75" customHeight="1">
      <c r="A488" s="147"/>
      <c r="B488" s="147"/>
      <c r="C488" s="147"/>
      <c r="D488" s="147"/>
      <c r="E488" s="147"/>
      <c r="F488" s="148"/>
      <c r="G488" s="148"/>
      <c r="H488" s="148"/>
      <c r="I488" s="148"/>
      <c r="J488" s="148"/>
      <c r="K488" s="148"/>
      <c r="L488" s="148"/>
      <c r="M488" s="148"/>
    </row>
    <row r="489" ht="15.75" customHeight="1">
      <c r="A489" s="147"/>
      <c r="B489" s="147"/>
      <c r="C489" s="147"/>
      <c r="D489" s="147"/>
      <c r="E489" s="147"/>
      <c r="F489" s="148"/>
      <c r="G489" s="148"/>
      <c r="H489" s="148"/>
      <c r="I489" s="148"/>
      <c r="J489" s="148"/>
      <c r="K489" s="148"/>
      <c r="L489" s="148"/>
      <c r="M489" s="148"/>
    </row>
    <row r="490" ht="15.75" customHeight="1">
      <c r="A490" s="147"/>
      <c r="B490" s="147"/>
      <c r="C490" s="147"/>
      <c r="D490" s="147"/>
      <c r="E490" s="147"/>
      <c r="F490" s="148"/>
      <c r="G490" s="148"/>
      <c r="H490" s="148"/>
      <c r="I490" s="148"/>
      <c r="J490" s="148"/>
      <c r="K490" s="148"/>
      <c r="L490" s="148"/>
      <c r="M490" s="148"/>
    </row>
    <row r="491" ht="15.75" customHeight="1">
      <c r="A491" s="147"/>
      <c r="B491" s="147"/>
      <c r="C491" s="147"/>
      <c r="D491" s="147"/>
      <c r="E491" s="147"/>
      <c r="F491" s="148"/>
      <c r="G491" s="148"/>
      <c r="H491" s="148"/>
      <c r="I491" s="148"/>
      <c r="J491" s="148"/>
      <c r="K491" s="148"/>
      <c r="L491" s="148"/>
      <c r="M491" s="148"/>
    </row>
    <row r="492" ht="15.75" customHeight="1">
      <c r="A492" s="147"/>
      <c r="B492" s="147"/>
      <c r="C492" s="147"/>
      <c r="D492" s="147"/>
      <c r="E492" s="147"/>
      <c r="F492" s="148"/>
      <c r="G492" s="148"/>
      <c r="H492" s="148"/>
      <c r="I492" s="148"/>
      <c r="J492" s="148"/>
      <c r="K492" s="148"/>
      <c r="L492" s="148"/>
      <c r="M492" s="148"/>
    </row>
    <row r="493" ht="15.75" customHeight="1">
      <c r="A493" s="147"/>
      <c r="B493" s="147"/>
      <c r="C493" s="147"/>
      <c r="D493" s="147"/>
      <c r="E493" s="147"/>
      <c r="F493" s="148"/>
      <c r="G493" s="148"/>
      <c r="H493" s="148"/>
      <c r="I493" s="148"/>
      <c r="J493" s="148"/>
      <c r="K493" s="148"/>
      <c r="L493" s="148"/>
      <c r="M493" s="148"/>
    </row>
    <row r="494" ht="15.75" customHeight="1">
      <c r="A494" s="147"/>
      <c r="B494" s="147"/>
      <c r="C494" s="147"/>
      <c r="D494" s="147"/>
      <c r="E494" s="147"/>
      <c r="F494" s="148"/>
      <c r="G494" s="148"/>
      <c r="H494" s="148"/>
      <c r="I494" s="148"/>
      <c r="J494" s="148"/>
      <c r="K494" s="148"/>
      <c r="L494" s="148"/>
      <c r="M494" s="148"/>
    </row>
    <row r="495" ht="15.75" customHeight="1">
      <c r="A495" s="147"/>
      <c r="B495" s="147"/>
      <c r="C495" s="147"/>
      <c r="D495" s="147"/>
      <c r="E495" s="147"/>
      <c r="F495" s="148"/>
      <c r="G495" s="148"/>
      <c r="H495" s="148"/>
      <c r="I495" s="148"/>
      <c r="J495" s="148"/>
      <c r="K495" s="148"/>
      <c r="L495" s="148"/>
      <c r="M495" s="148"/>
    </row>
    <row r="496" ht="15.75" customHeight="1">
      <c r="A496" s="147"/>
      <c r="B496" s="147"/>
      <c r="C496" s="147"/>
      <c r="D496" s="147"/>
      <c r="E496" s="147"/>
      <c r="F496" s="148"/>
      <c r="G496" s="148"/>
      <c r="H496" s="148"/>
      <c r="I496" s="148"/>
      <c r="J496" s="148"/>
      <c r="K496" s="148"/>
      <c r="L496" s="148"/>
      <c r="M496" s="148"/>
    </row>
    <row r="497" ht="15.75" customHeight="1">
      <c r="A497" s="147"/>
      <c r="B497" s="147"/>
      <c r="C497" s="147"/>
      <c r="D497" s="147"/>
      <c r="E497" s="147"/>
      <c r="F497" s="148"/>
      <c r="G497" s="148"/>
      <c r="H497" s="148"/>
      <c r="I497" s="148"/>
      <c r="J497" s="148"/>
      <c r="K497" s="148"/>
      <c r="L497" s="148"/>
      <c r="M497" s="148"/>
    </row>
    <row r="498" ht="15.75" customHeight="1">
      <c r="A498" s="147"/>
      <c r="B498" s="147"/>
      <c r="C498" s="147"/>
      <c r="D498" s="147"/>
      <c r="E498" s="147"/>
      <c r="F498" s="148"/>
      <c r="G498" s="148"/>
      <c r="H498" s="148"/>
      <c r="I498" s="148"/>
      <c r="J498" s="148"/>
      <c r="K498" s="148"/>
      <c r="L498" s="148"/>
      <c r="M498" s="148"/>
    </row>
    <row r="499" ht="15.75" customHeight="1">
      <c r="A499" s="147"/>
      <c r="B499" s="147"/>
      <c r="C499" s="147"/>
      <c r="D499" s="147"/>
      <c r="E499" s="147"/>
      <c r="F499" s="148"/>
      <c r="G499" s="148"/>
      <c r="H499" s="148"/>
      <c r="I499" s="148"/>
      <c r="J499" s="148"/>
      <c r="K499" s="148"/>
      <c r="L499" s="148"/>
      <c r="M499" s="148"/>
    </row>
    <row r="500" ht="15.75" customHeight="1">
      <c r="A500" s="147"/>
      <c r="B500" s="147"/>
      <c r="C500" s="147"/>
      <c r="D500" s="147"/>
      <c r="E500" s="147"/>
      <c r="F500" s="148"/>
      <c r="G500" s="148"/>
      <c r="H500" s="148"/>
      <c r="I500" s="148"/>
      <c r="J500" s="148"/>
      <c r="K500" s="148"/>
      <c r="L500" s="148"/>
      <c r="M500" s="148"/>
    </row>
    <row r="501" ht="15.75" customHeight="1">
      <c r="A501" s="147"/>
      <c r="B501" s="147"/>
      <c r="C501" s="147"/>
      <c r="D501" s="147"/>
      <c r="E501" s="147"/>
      <c r="F501" s="148"/>
      <c r="G501" s="148"/>
      <c r="H501" s="148"/>
      <c r="I501" s="148"/>
      <c r="J501" s="148"/>
      <c r="K501" s="148"/>
      <c r="L501" s="148"/>
      <c r="M501" s="148"/>
    </row>
    <row r="502" ht="15.75" customHeight="1">
      <c r="A502" s="147"/>
      <c r="B502" s="147"/>
      <c r="C502" s="147"/>
      <c r="D502" s="147"/>
      <c r="E502" s="147"/>
      <c r="F502" s="148"/>
      <c r="G502" s="148"/>
      <c r="H502" s="148"/>
      <c r="I502" s="148"/>
      <c r="J502" s="148"/>
      <c r="K502" s="148"/>
      <c r="L502" s="148"/>
      <c r="M502" s="148"/>
    </row>
    <row r="503" ht="15.75" customHeight="1">
      <c r="A503" s="147"/>
      <c r="B503" s="147"/>
      <c r="C503" s="147"/>
      <c r="D503" s="147"/>
      <c r="E503" s="147"/>
      <c r="F503" s="148"/>
      <c r="G503" s="148"/>
      <c r="H503" s="148"/>
      <c r="I503" s="148"/>
      <c r="J503" s="148"/>
      <c r="K503" s="148"/>
      <c r="L503" s="148"/>
      <c r="M503" s="148"/>
    </row>
    <row r="504" ht="15.75" customHeight="1">
      <c r="A504" s="147"/>
      <c r="B504" s="147"/>
      <c r="C504" s="147"/>
      <c r="D504" s="147"/>
      <c r="E504" s="147"/>
      <c r="F504" s="148"/>
      <c r="G504" s="148"/>
      <c r="H504" s="148"/>
      <c r="I504" s="148"/>
      <c r="J504" s="148"/>
      <c r="K504" s="148"/>
      <c r="L504" s="148"/>
      <c r="M504" s="148"/>
    </row>
    <row r="505" ht="15.75" customHeight="1">
      <c r="A505" s="147"/>
      <c r="B505" s="147"/>
      <c r="C505" s="147"/>
      <c r="D505" s="147"/>
      <c r="E505" s="147"/>
      <c r="F505" s="148"/>
      <c r="G505" s="148"/>
      <c r="H505" s="148"/>
      <c r="I505" s="148"/>
      <c r="J505" s="148"/>
      <c r="K505" s="148"/>
      <c r="L505" s="148"/>
      <c r="M505" s="148"/>
    </row>
    <row r="506" ht="15.75" customHeight="1">
      <c r="A506" s="147"/>
      <c r="B506" s="147"/>
      <c r="C506" s="147"/>
      <c r="D506" s="147"/>
      <c r="E506" s="147"/>
      <c r="F506" s="148"/>
      <c r="G506" s="148"/>
      <c r="H506" s="148"/>
      <c r="I506" s="148"/>
      <c r="J506" s="148"/>
      <c r="K506" s="148"/>
      <c r="L506" s="148"/>
      <c r="M506" s="148"/>
    </row>
    <row r="507" ht="15.75" customHeight="1">
      <c r="A507" s="147"/>
      <c r="B507" s="147"/>
      <c r="C507" s="147"/>
      <c r="D507" s="147"/>
      <c r="E507" s="147"/>
      <c r="F507" s="148"/>
      <c r="G507" s="148"/>
      <c r="H507" s="148"/>
      <c r="I507" s="148"/>
      <c r="J507" s="148"/>
      <c r="K507" s="148"/>
      <c r="L507" s="148"/>
      <c r="M507" s="148"/>
    </row>
    <row r="508" ht="15.75" customHeight="1">
      <c r="A508" s="147"/>
      <c r="B508" s="147"/>
      <c r="C508" s="147"/>
      <c r="D508" s="147"/>
      <c r="E508" s="147"/>
      <c r="F508" s="148"/>
      <c r="G508" s="148"/>
      <c r="H508" s="148"/>
      <c r="I508" s="148"/>
      <c r="J508" s="148"/>
      <c r="K508" s="148"/>
      <c r="L508" s="148"/>
      <c r="M508" s="148"/>
    </row>
    <row r="509" ht="15.75" customHeight="1">
      <c r="A509" s="147"/>
      <c r="B509" s="147"/>
      <c r="C509" s="147"/>
      <c r="D509" s="147"/>
      <c r="E509" s="147"/>
      <c r="F509" s="148"/>
      <c r="G509" s="148"/>
      <c r="H509" s="148"/>
      <c r="I509" s="148"/>
      <c r="J509" s="148"/>
      <c r="K509" s="148"/>
      <c r="L509" s="148"/>
      <c r="M509" s="148"/>
    </row>
    <row r="510" ht="15.75" customHeight="1">
      <c r="A510" s="147"/>
      <c r="B510" s="147"/>
      <c r="C510" s="147"/>
      <c r="D510" s="147"/>
      <c r="E510" s="147"/>
      <c r="F510" s="148"/>
      <c r="G510" s="148"/>
      <c r="H510" s="148"/>
      <c r="I510" s="148"/>
      <c r="J510" s="148"/>
      <c r="K510" s="148"/>
      <c r="L510" s="148"/>
      <c r="M510" s="148"/>
    </row>
    <row r="511" ht="15.75" customHeight="1">
      <c r="A511" s="147"/>
      <c r="B511" s="147"/>
      <c r="C511" s="147"/>
      <c r="D511" s="147"/>
      <c r="E511" s="147"/>
      <c r="F511" s="148"/>
      <c r="G511" s="148"/>
      <c r="H511" s="148"/>
      <c r="I511" s="148"/>
      <c r="J511" s="148"/>
      <c r="K511" s="148"/>
      <c r="L511" s="148"/>
      <c r="M511" s="148"/>
    </row>
    <row r="512" ht="15.75" customHeight="1">
      <c r="A512" s="147"/>
      <c r="B512" s="147"/>
      <c r="C512" s="147"/>
      <c r="D512" s="147"/>
      <c r="E512" s="147"/>
      <c r="F512" s="148"/>
      <c r="G512" s="148"/>
      <c r="H512" s="148"/>
      <c r="I512" s="148"/>
      <c r="J512" s="148"/>
      <c r="K512" s="148"/>
      <c r="L512" s="148"/>
      <c r="M512" s="148"/>
    </row>
    <row r="513" ht="15.75" customHeight="1">
      <c r="A513" s="147"/>
      <c r="B513" s="147"/>
      <c r="C513" s="147"/>
      <c r="D513" s="147"/>
      <c r="E513" s="147"/>
      <c r="F513" s="148"/>
      <c r="G513" s="148"/>
      <c r="H513" s="148"/>
      <c r="I513" s="148"/>
      <c r="J513" s="148"/>
      <c r="K513" s="148"/>
      <c r="L513" s="148"/>
      <c r="M513" s="148"/>
    </row>
    <row r="514" ht="15.75" customHeight="1">
      <c r="A514" s="147"/>
      <c r="B514" s="147"/>
      <c r="C514" s="147"/>
      <c r="D514" s="147"/>
      <c r="E514" s="147"/>
      <c r="F514" s="148"/>
      <c r="G514" s="148"/>
      <c r="H514" s="148"/>
      <c r="I514" s="148"/>
      <c r="J514" s="148"/>
      <c r="K514" s="148"/>
      <c r="L514" s="148"/>
      <c r="M514" s="148"/>
    </row>
    <row r="515" ht="15.75" customHeight="1">
      <c r="A515" s="147"/>
      <c r="B515" s="147"/>
      <c r="C515" s="147"/>
      <c r="D515" s="147"/>
      <c r="E515" s="147"/>
      <c r="F515" s="148"/>
      <c r="G515" s="148"/>
      <c r="H515" s="148"/>
      <c r="I515" s="148"/>
      <c r="J515" s="148"/>
      <c r="K515" s="148"/>
      <c r="L515" s="148"/>
      <c r="M515" s="148"/>
    </row>
    <row r="516" ht="15.75" customHeight="1">
      <c r="A516" s="147"/>
      <c r="B516" s="147"/>
      <c r="C516" s="147"/>
      <c r="D516" s="147"/>
      <c r="E516" s="147"/>
      <c r="F516" s="148"/>
      <c r="G516" s="148"/>
      <c r="H516" s="148"/>
      <c r="I516" s="148"/>
      <c r="J516" s="148"/>
      <c r="K516" s="148"/>
      <c r="L516" s="148"/>
      <c r="M516" s="148"/>
    </row>
    <row r="517" ht="15.75" customHeight="1">
      <c r="A517" s="147"/>
      <c r="B517" s="147"/>
      <c r="C517" s="147"/>
      <c r="D517" s="147"/>
      <c r="E517" s="147"/>
      <c r="F517" s="148"/>
      <c r="G517" s="148"/>
      <c r="H517" s="148"/>
      <c r="I517" s="148"/>
      <c r="J517" s="148"/>
      <c r="K517" s="148"/>
      <c r="L517" s="148"/>
      <c r="M517" s="148"/>
    </row>
    <row r="518" ht="15.75" customHeight="1">
      <c r="A518" s="147"/>
      <c r="B518" s="147"/>
      <c r="C518" s="147"/>
      <c r="D518" s="147"/>
      <c r="E518" s="147"/>
      <c r="F518" s="148"/>
      <c r="G518" s="148"/>
      <c r="H518" s="148"/>
      <c r="I518" s="148"/>
      <c r="J518" s="148"/>
      <c r="K518" s="148"/>
      <c r="L518" s="148"/>
      <c r="M518" s="148"/>
    </row>
    <row r="519" ht="15.75" customHeight="1">
      <c r="A519" s="147"/>
      <c r="B519" s="147"/>
      <c r="C519" s="147"/>
      <c r="D519" s="147"/>
      <c r="E519" s="147"/>
      <c r="F519" s="148"/>
      <c r="G519" s="148"/>
      <c r="H519" s="148"/>
      <c r="I519" s="148"/>
      <c r="J519" s="148"/>
      <c r="K519" s="148"/>
      <c r="L519" s="148"/>
      <c r="M519" s="148"/>
    </row>
    <row r="520" ht="15.75" customHeight="1">
      <c r="A520" s="147"/>
      <c r="B520" s="147"/>
      <c r="C520" s="147"/>
      <c r="D520" s="147"/>
      <c r="E520" s="147"/>
      <c r="F520" s="148"/>
      <c r="G520" s="148"/>
      <c r="H520" s="148"/>
      <c r="I520" s="148"/>
      <c r="J520" s="148"/>
      <c r="K520" s="148"/>
      <c r="L520" s="148"/>
      <c r="M520" s="148"/>
    </row>
    <row r="521" ht="15.75" customHeight="1">
      <c r="A521" s="147"/>
      <c r="B521" s="147"/>
      <c r="C521" s="147"/>
      <c r="D521" s="147"/>
      <c r="E521" s="147"/>
      <c r="F521" s="148"/>
      <c r="G521" s="148"/>
      <c r="H521" s="148"/>
      <c r="I521" s="148"/>
      <c r="J521" s="148"/>
      <c r="K521" s="148"/>
      <c r="L521" s="148"/>
      <c r="M521" s="148"/>
    </row>
    <row r="522" ht="15.75" customHeight="1">
      <c r="A522" s="147"/>
      <c r="B522" s="147"/>
      <c r="C522" s="147"/>
      <c r="D522" s="147"/>
      <c r="E522" s="147"/>
      <c r="F522" s="148"/>
      <c r="G522" s="148"/>
      <c r="H522" s="148"/>
      <c r="I522" s="148"/>
      <c r="J522" s="148"/>
      <c r="K522" s="148"/>
      <c r="L522" s="148"/>
      <c r="M522" s="148"/>
    </row>
    <row r="523" ht="15.75" customHeight="1">
      <c r="A523" s="147"/>
      <c r="B523" s="147"/>
      <c r="C523" s="147"/>
      <c r="D523" s="147"/>
      <c r="E523" s="147"/>
      <c r="F523" s="148"/>
      <c r="G523" s="148"/>
      <c r="H523" s="148"/>
      <c r="I523" s="148"/>
      <c r="J523" s="148"/>
      <c r="K523" s="148"/>
      <c r="L523" s="148"/>
      <c r="M523" s="148"/>
    </row>
    <row r="524" ht="15.75" customHeight="1">
      <c r="A524" s="147"/>
      <c r="B524" s="147"/>
      <c r="C524" s="147"/>
      <c r="D524" s="147"/>
      <c r="E524" s="147"/>
      <c r="F524" s="148"/>
      <c r="G524" s="148"/>
      <c r="H524" s="148"/>
      <c r="I524" s="148"/>
      <c r="J524" s="148"/>
      <c r="K524" s="148"/>
      <c r="L524" s="148"/>
      <c r="M524" s="148"/>
    </row>
    <row r="525" ht="15.75" customHeight="1">
      <c r="A525" s="147"/>
      <c r="B525" s="147"/>
      <c r="C525" s="147"/>
      <c r="D525" s="147"/>
      <c r="E525" s="147"/>
      <c r="F525" s="148"/>
      <c r="G525" s="148"/>
      <c r="H525" s="148"/>
      <c r="I525" s="148"/>
      <c r="J525" s="148"/>
      <c r="K525" s="148"/>
      <c r="L525" s="148"/>
      <c r="M525" s="148"/>
    </row>
    <row r="526" ht="15.75" customHeight="1">
      <c r="A526" s="147"/>
      <c r="B526" s="147"/>
      <c r="C526" s="147"/>
      <c r="D526" s="147"/>
      <c r="E526" s="147"/>
      <c r="F526" s="148"/>
      <c r="G526" s="148"/>
      <c r="H526" s="148"/>
      <c r="I526" s="148"/>
      <c r="J526" s="148"/>
      <c r="K526" s="148"/>
      <c r="L526" s="148"/>
      <c r="M526" s="148"/>
    </row>
    <row r="527" ht="15.75" customHeight="1">
      <c r="A527" s="147"/>
      <c r="B527" s="147"/>
      <c r="C527" s="147"/>
      <c r="D527" s="147"/>
      <c r="E527" s="147"/>
      <c r="F527" s="148"/>
      <c r="G527" s="148"/>
      <c r="H527" s="148"/>
      <c r="I527" s="148"/>
      <c r="J527" s="148"/>
      <c r="K527" s="148"/>
      <c r="L527" s="148"/>
      <c r="M527" s="148"/>
    </row>
    <row r="528" ht="15.75" customHeight="1">
      <c r="A528" s="147"/>
      <c r="B528" s="147"/>
      <c r="C528" s="147"/>
      <c r="D528" s="147"/>
      <c r="E528" s="147"/>
      <c r="F528" s="148"/>
      <c r="G528" s="148"/>
      <c r="H528" s="148"/>
      <c r="I528" s="148"/>
      <c r="J528" s="148"/>
      <c r="K528" s="148"/>
      <c r="L528" s="148"/>
      <c r="M528" s="148"/>
    </row>
    <row r="529" ht="15.75" customHeight="1">
      <c r="A529" s="147"/>
      <c r="B529" s="147"/>
      <c r="C529" s="147"/>
      <c r="D529" s="147"/>
      <c r="E529" s="147"/>
      <c r="F529" s="148"/>
      <c r="G529" s="148"/>
      <c r="H529" s="148"/>
      <c r="I529" s="148"/>
      <c r="J529" s="148"/>
      <c r="K529" s="148"/>
      <c r="L529" s="148"/>
      <c r="M529" s="148"/>
    </row>
    <row r="530" ht="15.75" customHeight="1">
      <c r="A530" s="147"/>
      <c r="B530" s="147"/>
      <c r="C530" s="147"/>
      <c r="D530" s="147"/>
      <c r="E530" s="147"/>
      <c r="F530" s="148"/>
      <c r="G530" s="148"/>
      <c r="H530" s="148"/>
      <c r="I530" s="148"/>
      <c r="J530" s="148"/>
      <c r="K530" s="148"/>
      <c r="L530" s="148"/>
      <c r="M530" s="148"/>
    </row>
    <row r="531" ht="15.75" customHeight="1">
      <c r="A531" s="147"/>
      <c r="B531" s="147"/>
      <c r="C531" s="147"/>
      <c r="D531" s="147"/>
      <c r="E531" s="147"/>
      <c r="F531" s="148"/>
      <c r="G531" s="148"/>
      <c r="H531" s="148"/>
      <c r="I531" s="148"/>
      <c r="J531" s="148"/>
      <c r="K531" s="148"/>
      <c r="L531" s="148"/>
      <c r="M531" s="148"/>
    </row>
    <row r="532" ht="15.75" customHeight="1">
      <c r="A532" s="147"/>
      <c r="B532" s="147"/>
      <c r="C532" s="147"/>
      <c r="D532" s="147"/>
      <c r="E532" s="147"/>
      <c r="F532" s="148"/>
      <c r="G532" s="148"/>
      <c r="H532" s="148"/>
      <c r="I532" s="148"/>
      <c r="J532" s="148"/>
      <c r="K532" s="148"/>
      <c r="L532" s="148"/>
      <c r="M532" s="148"/>
    </row>
    <row r="533" ht="15.75" customHeight="1">
      <c r="A533" s="147"/>
      <c r="B533" s="147"/>
      <c r="C533" s="147"/>
      <c r="D533" s="147"/>
      <c r="E533" s="147"/>
      <c r="F533" s="148"/>
      <c r="G533" s="148"/>
      <c r="H533" s="148"/>
      <c r="I533" s="148"/>
      <c r="J533" s="148"/>
      <c r="K533" s="148"/>
      <c r="L533" s="148"/>
      <c r="M533" s="148"/>
    </row>
    <row r="534" ht="15.75" customHeight="1">
      <c r="A534" s="147"/>
      <c r="B534" s="147"/>
      <c r="C534" s="147"/>
      <c r="D534" s="147"/>
      <c r="E534" s="147"/>
      <c r="F534" s="148"/>
      <c r="G534" s="148"/>
      <c r="H534" s="148"/>
      <c r="I534" s="148"/>
      <c r="J534" s="148"/>
      <c r="K534" s="148"/>
      <c r="L534" s="148"/>
      <c r="M534" s="148"/>
    </row>
    <row r="535" ht="15.75" customHeight="1">
      <c r="A535" s="147"/>
      <c r="B535" s="147"/>
      <c r="C535" s="147"/>
      <c r="D535" s="147"/>
      <c r="E535" s="147"/>
      <c r="F535" s="148"/>
      <c r="G535" s="148"/>
      <c r="H535" s="148"/>
      <c r="I535" s="148"/>
      <c r="J535" s="148"/>
      <c r="K535" s="148"/>
      <c r="L535" s="148"/>
      <c r="M535" s="148"/>
    </row>
    <row r="536" ht="15.75" customHeight="1">
      <c r="A536" s="147"/>
      <c r="B536" s="147"/>
      <c r="C536" s="147"/>
      <c r="D536" s="147"/>
      <c r="E536" s="147"/>
      <c r="F536" s="148"/>
      <c r="G536" s="148"/>
      <c r="H536" s="148"/>
      <c r="I536" s="148"/>
      <c r="J536" s="148"/>
      <c r="K536" s="148"/>
      <c r="L536" s="148"/>
      <c r="M536" s="148"/>
    </row>
    <row r="537" ht="15.75" customHeight="1">
      <c r="A537" s="147"/>
      <c r="B537" s="147"/>
      <c r="C537" s="147"/>
      <c r="D537" s="147"/>
      <c r="E537" s="147"/>
      <c r="F537" s="148"/>
      <c r="G537" s="148"/>
      <c r="H537" s="148"/>
      <c r="I537" s="148"/>
      <c r="J537" s="148"/>
      <c r="K537" s="148"/>
      <c r="L537" s="148"/>
      <c r="M537" s="148"/>
    </row>
    <row r="538" ht="15.75" customHeight="1">
      <c r="A538" s="147"/>
      <c r="B538" s="147"/>
      <c r="C538" s="147"/>
      <c r="D538" s="147"/>
      <c r="E538" s="147"/>
      <c r="F538" s="148"/>
      <c r="G538" s="148"/>
      <c r="H538" s="148"/>
      <c r="I538" s="148"/>
      <c r="J538" s="148"/>
      <c r="K538" s="148"/>
      <c r="L538" s="148"/>
      <c r="M538" s="148"/>
    </row>
    <row r="539" ht="15.75" customHeight="1">
      <c r="A539" s="147"/>
      <c r="B539" s="147"/>
      <c r="C539" s="147"/>
      <c r="D539" s="147"/>
      <c r="E539" s="147"/>
      <c r="F539" s="148"/>
      <c r="G539" s="148"/>
      <c r="H539" s="148"/>
      <c r="I539" s="148"/>
      <c r="J539" s="148"/>
      <c r="K539" s="148"/>
      <c r="L539" s="148"/>
      <c r="M539" s="148"/>
    </row>
    <row r="540" ht="15.75" customHeight="1">
      <c r="A540" s="147"/>
      <c r="B540" s="147"/>
      <c r="C540" s="147"/>
      <c r="D540" s="147"/>
      <c r="E540" s="147"/>
      <c r="F540" s="148"/>
      <c r="G540" s="148"/>
      <c r="H540" s="148"/>
      <c r="I540" s="148"/>
      <c r="J540" s="148"/>
      <c r="K540" s="148"/>
      <c r="L540" s="148"/>
      <c r="M540" s="148"/>
    </row>
    <row r="541" ht="15.75" customHeight="1">
      <c r="A541" s="147"/>
      <c r="B541" s="147"/>
      <c r="C541" s="147"/>
      <c r="D541" s="147"/>
      <c r="E541" s="147"/>
      <c r="F541" s="148"/>
      <c r="G541" s="148"/>
      <c r="H541" s="148"/>
      <c r="I541" s="148"/>
      <c r="J541" s="148"/>
      <c r="K541" s="148"/>
      <c r="L541" s="148"/>
      <c r="M541" s="148"/>
    </row>
    <row r="542" ht="15.75" customHeight="1">
      <c r="A542" s="147"/>
      <c r="B542" s="147"/>
      <c r="C542" s="147"/>
      <c r="D542" s="147"/>
      <c r="E542" s="147"/>
      <c r="F542" s="148"/>
      <c r="G542" s="148"/>
      <c r="H542" s="148"/>
      <c r="I542" s="148"/>
      <c r="J542" s="148"/>
      <c r="K542" s="148"/>
      <c r="L542" s="148"/>
      <c r="M542" s="148"/>
    </row>
    <row r="543" ht="15.75" customHeight="1">
      <c r="A543" s="147"/>
      <c r="B543" s="147"/>
      <c r="C543" s="147"/>
      <c r="D543" s="147"/>
      <c r="E543" s="147"/>
      <c r="F543" s="148"/>
      <c r="G543" s="148"/>
      <c r="H543" s="148"/>
      <c r="I543" s="148"/>
      <c r="J543" s="148"/>
      <c r="K543" s="148"/>
      <c r="L543" s="148"/>
      <c r="M543" s="148"/>
    </row>
    <row r="544" ht="15.75" customHeight="1">
      <c r="A544" s="147"/>
      <c r="B544" s="147"/>
      <c r="C544" s="147"/>
      <c r="D544" s="147"/>
      <c r="E544" s="147"/>
      <c r="F544" s="148"/>
      <c r="G544" s="148"/>
      <c r="H544" s="148"/>
      <c r="I544" s="148"/>
      <c r="J544" s="148"/>
      <c r="K544" s="148"/>
      <c r="L544" s="148"/>
      <c r="M544" s="148"/>
    </row>
    <row r="545" ht="15.75" customHeight="1">
      <c r="A545" s="147"/>
      <c r="B545" s="147"/>
      <c r="C545" s="147"/>
      <c r="D545" s="147"/>
      <c r="E545" s="147"/>
      <c r="F545" s="148"/>
      <c r="G545" s="148"/>
      <c r="H545" s="148"/>
      <c r="I545" s="148"/>
      <c r="J545" s="148"/>
      <c r="K545" s="148"/>
      <c r="L545" s="148"/>
      <c r="M545" s="148"/>
    </row>
    <row r="546" ht="15.75" customHeight="1">
      <c r="A546" s="147"/>
      <c r="B546" s="147"/>
      <c r="C546" s="147"/>
      <c r="D546" s="147"/>
      <c r="E546" s="147"/>
      <c r="F546" s="148"/>
      <c r="G546" s="148"/>
      <c r="H546" s="148"/>
      <c r="I546" s="148"/>
      <c r="J546" s="148"/>
      <c r="K546" s="148"/>
      <c r="L546" s="148"/>
      <c r="M546" s="148"/>
    </row>
    <row r="547" ht="15.75" customHeight="1">
      <c r="A547" s="147"/>
      <c r="B547" s="147"/>
      <c r="C547" s="147"/>
      <c r="D547" s="147"/>
      <c r="E547" s="147"/>
      <c r="F547" s="148"/>
      <c r="G547" s="148"/>
      <c r="H547" s="148"/>
      <c r="I547" s="148"/>
      <c r="J547" s="148"/>
      <c r="K547" s="148"/>
      <c r="L547" s="148"/>
      <c r="M547" s="148"/>
    </row>
    <row r="548" ht="15.75" customHeight="1">
      <c r="A548" s="147"/>
      <c r="B548" s="147"/>
      <c r="C548" s="147"/>
      <c r="D548" s="147"/>
      <c r="E548" s="147"/>
      <c r="F548" s="148"/>
      <c r="G548" s="148"/>
      <c r="H548" s="148"/>
      <c r="I548" s="148"/>
      <c r="J548" s="148"/>
      <c r="K548" s="148"/>
      <c r="L548" s="148"/>
      <c r="M548" s="148"/>
    </row>
    <row r="549" ht="15.75" customHeight="1">
      <c r="A549" s="147"/>
      <c r="B549" s="147"/>
      <c r="C549" s="147"/>
      <c r="D549" s="147"/>
      <c r="E549" s="147"/>
      <c r="F549" s="148"/>
      <c r="G549" s="148"/>
      <c r="H549" s="148"/>
      <c r="I549" s="148"/>
      <c r="J549" s="148"/>
      <c r="K549" s="148"/>
      <c r="L549" s="148"/>
      <c r="M549" s="148"/>
    </row>
    <row r="550" ht="15.75" customHeight="1">
      <c r="A550" s="147"/>
      <c r="B550" s="147"/>
      <c r="C550" s="147"/>
      <c r="D550" s="147"/>
      <c r="E550" s="147"/>
      <c r="F550" s="148"/>
      <c r="G550" s="148"/>
      <c r="H550" s="148"/>
      <c r="I550" s="148"/>
      <c r="J550" s="148"/>
      <c r="K550" s="148"/>
      <c r="L550" s="148"/>
      <c r="M550" s="148"/>
    </row>
    <row r="551" ht="15.75" customHeight="1">
      <c r="A551" s="147"/>
      <c r="B551" s="147"/>
      <c r="C551" s="147"/>
      <c r="D551" s="147"/>
      <c r="E551" s="147"/>
      <c r="F551" s="148"/>
      <c r="G551" s="148"/>
      <c r="H551" s="148"/>
      <c r="I551" s="148"/>
      <c r="J551" s="148"/>
      <c r="K551" s="148"/>
      <c r="L551" s="148"/>
      <c r="M551" s="148"/>
    </row>
    <row r="552" ht="15.75" customHeight="1">
      <c r="A552" s="147"/>
      <c r="B552" s="147"/>
      <c r="C552" s="147"/>
      <c r="D552" s="147"/>
      <c r="E552" s="147"/>
      <c r="F552" s="148"/>
      <c r="G552" s="148"/>
      <c r="H552" s="148"/>
      <c r="I552" s="148"/>
      <c r="J552" s="148"/>
      <c r="K552" s="148"/>
      <c r="L552" s="148"/>
      <c r="M552" s="148"/>
    </row>
    <row r="553" ht="15.75" customHeight="1">
      <c r="A553" s="147"/>
      <c r="B553" s="147"/>
      <c r="C553" s="147"/>
      <c r="D553" s="147"/>
      <c r="E553" s="147"/>
      <c r="F553" s="148"/>
      <c r="G553" s="148"/>
      <c r="H553" s="148"/>
      <c r="I553" s="148"/>
      <c r="J553" s="148"/>
      <c r="K553" s="148"/>
      <c r="L553" s="148"/>
      <c r="M553" s="148"/>
    </row>
    <row r="554" ht="15.75" customHeight="1">
      <c r="A554" s="147"/>
      <c r="B554" s="147"/>
      <c r="C554" s="147"/>
      <c r="D554" s="147"/>
      <c r="E554" s="147"/>
      <c r="F554" s="148"/>
      <c r="G554" s="148"/>
      <c r="H554" s="148"/>
      <c r="I554" s="148"/>
      <c r="J554" s="148"/>
      <c r="K554" s="148"/>
      <c r="L554" s="148"/>
      <c r="M554" s="148"/>
    </row>
    <row r="555" ht="15.75" customHeight="1">
      <c r="A555" s="147"/>
      <c r="B555" s="147"/>
      <c r="C555" s="147"/>
      <c r="D555" s="147"/>
      <c r="E555" s="147"/>
      <c r="F555" s="148"/>
      <c r="G555" s="148"/>
      <c r="H555" s="148"/>
      <c r="I555" s="148"/>
      <c r="J555" s="148"/>
      <c r="K555" s="148"/>
      <c r="L555" s="148"/>
      <c r="M555" s="148"/>
    </row>
    <row r="556" ht="15.75" customHeight="1">
      <c r="A556" s="147"/>
      <c r="B556" s="147"/>
      <c r="C556" s="147"/>
      <c r="D556" s="147"/>
      <c r="E556" s="147"/>
      <c r="F556" s="148"/>
      <c r="G556" s="148"/>
      <c r="H556" s="148"/>
      <c r="I556" s="148"/>
      <c r="J556" s="148"/>
      <c r="K556" s="148"/>
      <c r="L556" s="148"/>
      <c r="M556" s="148"/>
    </row>
    <row r="557" ht="15.75" customHeight="1">
      <c r="A557" s="147"/>
      <c r="B557" s="147"/>
      <c r="C557" s="147"/>
      <c r="D557" s="147"/>
      <c r="E557" s="147"/>
      <c r="F557" s="148"/>
      <c r="G557" s="148"/>
      <c r="H557" s="148"/>
      <c r="I557" s="148"/>
      <c r="J557" s="148"/>
      <c r="K557" s="148"/>
      <c r="L557" s="148"/>
      <c r="M557" s="148"/>
    </row>
    <row r="558" ht="15.75" customHeight="1">
      <c r="A558" s="147"/>
      <c r="B558" s="147"/>
      <c r="C558" s="147"/>
      <c r="D558" s="147"/>
      <c r="E558" s="147"/>
      <c r="F558" s="148"/>
      <c r="G558" s="148"/>
      <c r="H558" s="148"/>
      <c r="I558" s="148"/>
      <c r="J558" s="148"/>
      <c r="K558" s="148"/>
      <c r="L558" s="148"/>
      <c r="M558" s="148"/>
    </row>
    <row r="559" ht="15.75" customHeight="1">
      <c r="A559" s="147"/>
      <c r="B559" s="147"/>
      <c r="C559" s="147"/>
      <c r="D559" s="147"/>
      <c r="E559" s="147"/>
      <c r="F559" s="148"/>
      <c r="G559" s="148"/>
      <c r="H559" s="148"/>
      <c r="I559" s="148"/>
      <c r="J559" s="148"/>
      <c r="K559" s="148"/>
      <c r="L559" s="148"/>
      <c r="M559" s="148"/>
    </row>
    <row r="560" ht="15.75" customHeight="1">
      <c r="A560" s="147"/>
      <c r="B560" s="147"/>
      <c r="C560" s="147"/>
      <c r="D560" s="147"/>
      <c r="E560" s="147"/>
      <c r="F560" s="148"/>
      <c r="G560" s="148"/>
      <c r="H560" s="148"/>
      <c r="I560" s="148"/>
      <c r="J560" s="148"/>
      <c r="K560" s="148"/>
      <c r="L560" s="148"/>
      <c r="M560" s="148"/>
    </row>
    <row r="561" ht="15.75" customHeight="1">
      <c r="A561" s="147"/>
      <c r="B561" s="147"/>
      <c r="C561" s="147"/>
      <c r="D561" s="147"/>
      <c r="E561" s="147"/>
      <c r="F561" s="148"/>
      <c r="G561" s="148"/>
      <c r="H561" s="148"/>
      <c r="I561" s="148"/>
      <c r="J561" s="148"/>
      <c r="K561" s="148"/>
      <c r="L561" s="148"/>
      <c r="M561" s="148"/>
    </row>
    <row r="562" ht="15.75" customHeight="1">
      <c r="A562" s="147"/>
      <c r="B562" s="147"/>
      <c r="C562" s="147"/>
      <c r="D562" s="147"/>
      <c r="E562" s="147"/>
      <c r="F562" s="148"/>
      <c r="G562" s="148"/>
      <c r="H562" s="148"/>
      <c r="I562" s="148"/>
      <c r="J562" s="148"/>
      <c r="K562" s="148"/>
      <c r="L562" s="148"/>
      <c r="M562" s="148"/>
    </row>
    <row r="563" ht="15.75" customHeight="1">
      <c r="A563" s="147"/>
      <c r="B563" s="147"/>
      <c r="C563" s="147"/>
      <c r="D563" s="147"/>
      <c r="E563" s="147"/>
      <c r="F563" s="148"/>
      <c r="G563" s="148"/>
      <c r="H563" s="148"/>
      <c r="I563" s="148"/>
      <c r="J563" s="148"/>
      <c r="K563" s="148"/>
      <c r="L563" s="148"/>
      <c r="M563" s="148"/>
    </row>
    <row r="564" ht="15.75" customHeight="1">
      <c r="A564" s="147"/>
      <c r="B564" s="147"/>
      <c r="C564" s="147"/>
      <c r="D564" s="147"/>
      <c r="E564" s="147"/>
      <c r="F564" s="148"/>
      <c r="G564" s="148"/>
      <c r="H564" s="148"/>
      <c r="I564" s="148"/>
      <c r="J564" s="148"/>
      <c r="K564" s="148"/>
      <c r="L564" s="148"/>
      <c r="M564" s="148"/>
    </row>
    <row r="565" ht="15.75" customHeight="1">
      <c r="A565" s="147"/>
      <c r="B565" s="147"/>
      <c r="C565" s="147"/>
      <c r="D565" s="147"/>
      <c r="E565" s="147"/>
      <c r="F565" s="148"/>
      <c r="G565" s="148"/>
      <c r="H565" s="148"/>
      <c r="I565" s="148"/>
      <c r="J565" s="148"/>
      <c r="K565" s="148"/>
      <c r="L565" s="148"/>
      <c r="M565" s="148"/>
    </row>
    <row r="566" ht="15.75" customHeight="1">
      <c r="A566" s="147"/>
      <c r="B566" s="147"/>
      <c r="C566" s="147"/>
      <c r="D566" s="147"/>
      <c r="E566" s="147"/>
      <c r="F566" s="148"/>
      <c r="G566" s="148"/>
      <c r="H566" s="148"/>
      <c r="I566" s="148"/>
      <c r="J566" s="148"/>
      <c r="K566" s="148"/>
      <c r="L566" s="148"/>
      <c r="M566" s="148"/>
    </row>
    <row r="567" ht="15.75" customHeight="1">
      <c r="A567" s="147"/>
      <c r="B567" s="147"/>
      <c r="C567" s="147"/>
      <c r="D567" s="147"/>
      <c r="E567" s="147"/>
      <c r="F567" s="148"/>
      <c r="G567" s="148"/>
      <c r="H567" s="148"/>
      <c r="I567" s="148"/>
      <c r="J567" s="148"/>
      <c r="K567" s="148"/>
      <c r="L567" s="148"/>
      <c r="M567" s="148"/>
    </row>
    <row r="568" ht="15.75" customHeight="1">
      <c r="A568" s="147"/>
      <c r="B568" s="147"/>
      <c r="C568" s="147"/>
      <c r="D568" s="147"/>
      <c r="E568" s="147"/>
      <c r="F568" s="148"/>
      <c r="G568" s="148"/>
      <c r="H568" s="148"/>
      <c r="I568" s="148"/>
      <c r="J568" s="148"/>
      <c r="K568" s="148"/>
      <c r="L568" s="148"/>
      <c r="M568" s="148"/>
    </row>
    <row r="569" ht="15.75" customHeight="1">
      <c r="A569" s="147"/>
      <c r="B569" s="147"/>
      <c r="C569" s="147"/>
      <c r="D569" s="147"/>
      <c r="E569" s="147"/>
      <c r="F569" s="148"/>
      <c r="G569" s="148"/>
      <c r="H569" s="148"/>
      <c r="I569" s="148"/>
      <c r="J569" s="148"/>
      <c r="K569" s="148"/>
      <c r="L569" s="148"/>
      <c r="M569" s="148"/>
    </row>
    <row r="570" ht="15.75" customHeight="1">
      <c r="A570" s="147"/>
      <c r="B570" s="147"/>
      <c r="C570" s="147"/>
      <c r="D570" s="147"/>
      <c r="E570" s="147"/>
      <c r="F570" s="148"/>
      <c r="G570" s="148"/>
      <c r="H570" s="148"/>
      <c r="I570" s="148"/>
      <c r="J570" s="148"/>
      <c r="K570" s="148"/>
      <c r="L570" s="148"/>
      <c r="M570" s="148"/>
    </row>
    <row r="571" ht="15.75" customHeight="1">
      <c r="A571" s="147"/>
      <c r="B571" s="147"/>
      <c r="C571" s="147"/>
      <c r="D571" s="147"/>
      <c r="E571" s="147"/>
      <c r="F571" s="148"/>
      <c r="G571" s="148"/>
      <c r="H571" s="148"/>
      <c r="I571" s="148"/>
      <c r="J571" s="148"/>
      <c r="K571" s="148"/>
      <c r="L571" s="148"/>
      <c r="M571" s="148"/>
    </row>
    <row r="572" ht="15.75" customHeight="1">
      <c r="A572" s="147"/>
      <c r="B572" s="147"/>
      <c r="C572" s="147"/>
      <c r="D572" s="147"/>
      <c r="E572" s="147"/>
      <c r="F572" s="148"/>
      <c r="G572" s="148"/>
      <c r="H572" s="148"/>
      <c r="I572" s="148"/>
      <c r="J572" s="148"/>
      <c r="K572" s="148"/>
      <c r="L572" s="148"/>
      <c r="M572" s="148"/>
    </row>
    <row r="573" ht="15.75" customHeight="1">
      <c r="A573" s="147"/>
      <c r="B573" s="147"/>
      <c r="C573" s="147"/>
      <c r="D573" s="147"/>
      <c r="E573" s="147"/>
      <c r="F573" s="148"/>
      <c r="G573" s="148"/>
      <c r="H573" s="148"/>
      <c r="I573" s="148"/>
      <c r="J573" s="148"/>
      <c r="K573" s="148"/>
      <c r="L573" s="148"/>
      <c r="M573" s="148"/>
    </row>
    <row r="574" ht="15.75" customHeight="1">
      <c r="A574" s="147"/>
      <c r="B574" s="147"/>
      <c r="C574" s="147"/>
      <c r="D574" s="147"/>
      <c r="E574" s="147"/>
      <c r="F574" s="148"/>
      <c r="G574" s="148"/>
      <c r="H574" s="148"/>
      <c r="I574" s="148"/>
      <c r="J574" s="148"/>
      <c r="K574" s="148"/>
      <c r="L574" s="148"/>
      <c r="M574" s="148"/>
    </row>
    <row r="575" ht="15.75" customHeight="1">
      <c r="A575" s="147"/>
      <c r="B575" s="147"/>
      <c r="C575" s="147"/>
      <c r="D575" s="147"/>
      <c r="E575" s="147"/>
      <c r="F575" s="148"/>
      <c r="G575" s="148"/>
      <c r="H575" s="148"/>
      <c r="I575" s="148"/>
      <c r="J575" s="148"/>
      <c r="K575" s="148"/>
      <c r="L575" s="148"/>
      <c r="M575" s="148"/>
    </row>
    <row r="576" ht="15.75" customHeight="1">
      <c r="A576" s="147"/>
      <c r="B576" s="147"/>
      <c r="C576" s="147"/>
      <c r="D576" s="147"/>
      <c r="E576" s="147"/>
      <c r="F576" s="148"/>
      <c r="G576" s="148"/>
      <c r="H576" s="148"/>
      <c r="I576" s="148"/>
      <c r="J576" s="148"/>
      <c r="K576" s="148"/>
      <c r="L576" s="148"/>
      <c r="M576" s="148"/>
    </row>
    <row r="577" ht="15.75" customHeight="1">
      <c r="A577" s="147"/>
      <c r="B577" s="147"/>
      <c r="C577" s="147"/>
      <c r="D577" s="147"/>
      <c r="E577" s="147"/>
      <c r="F577" s="148"/>
      <c r="G577" s="148"/>
      <c r="H577" s="148"/>
      <c r="I577" s="148"/>
      <c r="J577" s="148"/>
      <c r="K577" s="148"/>
      <c r="L577" s="148"/>
      <c r="M577" s="148"/>
    </row>
    <row r="578" ht="15.75" customHeight="1">
      <c r="A578" s="147"/>
      <c r="B578" s="147"/>
      <c r="C578" s="147"/>
      <c r="D578" s="147"/>
      <c r="E578" s="147"/>
      <c r="F578" s="148"/>
      <c r="G578" s="148"/>
      <c r="H578" s="148"/>
      <c r="I578" s="148"/>
      <c r="J578" s="148"/>
      <c r="K578" s="148"/>
      <c r="L578" s="148"/>
      <c r="M578" s="148"/>
    </row>
    <row r="579" ht="15.75" customHeight="1">
      <c r="A579" s="147"/>
      <c r="B579" s="147"/>
      <c r="C579" s="147"/>
      <c r="D579" s="147"/>
      <c r="E579" s="147"/>
      <c r="F579" s="148"/>
      <c r="G579" s="148"/>
      <c r="H579" s="148"/>
      <c r="I579" s="148"/>
      <c r="J579" s="148"/>
      <c r="K579" s="148"/>
      <c r="L579" s="148"/>
      <c r="M579" s="148"/>
    </row>
    <row r="580" ht="15.75" customHeight="1">
      <c r="A580" s="147"/>
      <c r="B580" s="147"/>
      <c r="C580" s="147"/>
      <c r="D580" s="147"/>
      <c r="E580" s="147"/>
      <c r="F580" s="148"/>
      <c r="G580" s="148"/>
      <c r="H580" s="148"/>
      <c r="I580" s="148"/>
      <c r="J580" s="148"/>
      <c r="K580" s="148"/>
      <c r="L580" s="148"/>
      <c r="M580" s="148"/>
    </row>
    <row r="581" ht="15.75" customHeight="1">
      <c r="A581" s="147"/>
      <c r="B581" s="147"/>
      <c r="C581" s="147"/>
      <c r="D581" s="147"/>
      <c r="E581" s="147"/>
      <c r="F581" s="148"/>
      <c r="G581" s="148"/>
      <c r="H581" s="148"/>
      <c r="I581" s="148"/>
      <c r="J581" s="148"/>
      <c r="K581" s="148"/>
      <c r="L581" s="148"/>
      <c r="M581" s="148"/>
    </row>
    <row r="582" ht="15.75" customHeight="1">
      <c r="A582" s="147"/>
      <c r="B582" s="147"/>
      <c r="C582" s="147"/>
      <c r="D582" s="147"/>
      <c r="E582" s="147"/>
      <c r="F582" s="148"/>
      <c r="G582" s="148"/>
      <c r="H582" s="148"/>
      <c r="I582" s="148"/>
      <c r="J582" s="148"/>
      <c r="K582" s="148"/>
      <c r="L582" s="148"/>
      <c r="M582" s="148"/>
    </row>
    <row r="583" ht="15.75" customHeight="1">
      <c r="A583" s="147"/>
      <c r="B583" s="147"/>
      <c r="C583" s="147"/>
      <c r="D583" s="147"/>
      <c r="E583" s="147"/>
      <c r="F583" s="148"/>
      <c r="G583" s="148"/>
      <c r="H583" s="148"/>
      <c r="I583" s="148"/>
      <c r="J583" s="148"/>
      <c r="K583" s="148"/>
      <c r="L583" s="148"/>
      <c r="M583" s="148"/>
    </row>
    <row r="584" ht="15.75" customHeight="1">
      <c r="A584" s="147"/>
      <c r="B584" s="147"/>
      <c r="C584" s="147"/>
      <c r="D584" s="147"/>
      <c r="E584" s="147"/>
      <c r="F584" s="148"/>
      <c r="G584" s="148"/>
      <c r="H584" s="148"/>
      <c r="I584" s="148"/>
      <c r="J584" s="148"/>
      <c r="K584" s="148"/>
      <c r="L584" s="148"/>
      <c r="M584" s="148"/>
    </row>
    <row r="585" ht="15.75" customHeight="1">
      <c r="A585" s="147"/>
      <c r="B585" s="147"/>
      <c r="C585" s="147"/>
      <c r="D585" s="147"/>
      <c r="E585" s="147"/>
      <c r="F585" s="148"/>
      <c r="G585" s="148"/>
      <c r="H585" s="148"/>
      <c r="I585" s="148"/>
      <c r="J585" s="148"/>
      <c r="K585" s="148"/>
      <c r="L585" s="148"/>
      <c r="M585" s="148"/>
    </row>
    <row r="586" ht="15.75" customHeight="1">
      <c r="A586" s="147"/>
      <c r="B586" s="147"/>
      <c r="C586" s="147"/>
      <c r="D586" s="147"/>
      <c r="E586" s="147"/>
      <c r="F586" s="148"/>
      <c r="G586" s="148"/>
      <c r="H586" s="148"/>
      <c r="I586" s="148"/>
      <c r="J586" s="148"/>
      <c r="K586" s="148"/>
      <c r="L586" s="148"/>
      <c r="M586" s="148"/>
    </row>
    <row r="587" ht="15.75" customHeight="1">
      <c r="A587" s="147"/>
      <c r="B587" s="147"/>
      <c r="C587" s="147"/>
      <c r="D587" s="147"/>
      <c r="E587" s="147"/>
      <c r="F587" s="148"/>
      <c r="G587" s="148"/>
      <c r="H587" s="148"/>
      <c r="I587" s="148"/>
      <c r="J587" s="148"/>
      <c r="K587" s="148"/>
      <c r="L587" s="148"/>
      <c r="M587" s="148"/>
    </row>
    <row r="588" ht="15.75" customHeight="1">
      <c r="A588" s="147"/>
      <c r="B588" s="147"/>
      <c r="C588" s="147"/>
      <c r="D588" s="147"/>
      <c r="E588" s="147"/>
      <c r="F588" s="148"/>
      <c r="G588" s="148"/>
      <c r="H588" s="148"/>
      <c r="I588" s="148"/>
      <c r="J588" s="148"/>
      <c r="K588" s="148"/>
      <c r="L588" s="148"/>
      <c r="M588" s="148"/>
    </row>
    <row r="589" ht="15.75" customHeight="1">
      <c r="A589" s="147"/>
      <c r="B589" s="147"/>
      <c r="C589" s="147"/>
      <c r="D589" s="147"/>
      <c r="E589" s="147"/>
      <c r="F589" s="148"/>
      <c r="G589" s="148"/>
      <c r="H589" s="148"/>
      <c r="I589" s="148"/>
      <c r="J589" s="148"/>
      <c r="K589" s="148"/>
      <c r="L589" s="148"/>
      <c r="M589" s="148"/>
    </row>
    <row r="590" ht="15.75" customHeight="1">
      <c r="A590" s="147"/>
      <c r="B590" s="147"/>
      <c r="C590" s="147"/>
      <c r="D590" s="147"/>
      <c r="E590" s="147"/>
      <c r="F590" s="148"/>
      <c r="G590" s="148"/>
      <c r="H590" s="148"/>
      <c r="I590" s="148"/>
      <c r="J590" s="148"/>
      <c r="K590" s="148"/>
      <c r="L590" s="148"/>
      <c r="M590" s="148"/>
    </row>
    <row r="591" ht="15.75" customHeight="1">
      <c r="A591" s="147"/>
      <c r="B591" s="147"/>
      <c r="C591" s="147"/>
      <c r="D591" s="147"/>
      <c r="E591" s="147"/>
      <c r="F591" s="148"/>
      <c r="G591" s="148"/>
      <c r="H591" s="148"/>
      <c r="I591" s="148"/>
      <c r="J591" s="148"/>
      <c r="K591" s="148"/>
      <c r="L591" s="148"/>
      <c r="M591" s="148"/>
    </row>
    <row r="592" ht="15.75" customHeight="1">
      <c r="A592" s="147"/>
      <c r="B592" s="147"/>
      <c r="C592" s="147"/>
      <c r="D592" s="147"/>
      <c r="E592" s="147"/>
      <c r="F592" s="148"/>
      <c r="G592" s="148"/>
      <c r="H592" s="148"/>
      <c r="I592" s="148"/>
      <c r="J592" s="148"/>
      <c r="K592" s="148"/>
      <c r="L592" s="148"/>
      <c r="M592" s="148"/>
    </row>
    <row r="593" ht="15.75" customHeight="1">
      <c r="A593" s="147"/>
      <c r="B593" s="147"/>
      <c r="C593" s="147"/>
      <c r="D593" s="147"/>
      <c r="E593" s="147"/>
      <c r="F593" s="148"/>
      <c r="G593" s="148"/>
      <c r="H593" s="148"/>
      <c r="I593" s="148"/>
      <c r="J593" s="148"/>
      <c r="K593" s="148"/>
      <c r="L593" s="148"/>
      <c r="M593" s="148"/>
    </row>
    <row r="594" ht="15.75" customHeight="1">
      <c r="A594" s="147"/>
      <c r="B594" s="147"/>
      <c r="C594" s="147"/>
      <c r="D594" s="147"/>
      <c r="E594" s="147"/>
      <c r="F594" s="148"/>
      <c r="G594" s="148"/>
      <c r="H594" s="148"/>
      <c r="I594" s="148"/>
      <c r="J594" s="148"/>
      <c r="K594" s="148"/>
      <c r="L594" s="148"/>
      <c r="M594" s="148"/>
    </row>
    <row r="595" ht="15.75" customHeight="1">
      <c r="A595" s="147"/>
      <c r="B595" s="147"/>
      <c r="C595" s="147"/>
      <c r="D595" s="147"/>
      <c r="E595" s="147"/>
      <c r="F595" s="148"/>
      <c r="G595" s="148"/>
      <c r="H595" s="148"/>
      <c r="I595" s="148"/>
      <c r="J595" s="148"/>
      <c r="K595" s="148"/>
      <c r="L595" s="148"/>
      <c r="M595" s="148"/>
    </row>
    <row r="596" ht="15.75" customHeight="1">
      <c r="A596" s="147"/>
      <c r="B596" s="147"/>
      <c r="C596" s="147"/>
      <c r="D596" s="147"/>
      <c r="E596" s="147"/>
      <c r="F596" s="148"/>
      <c r="G596" s="148"/>
      <c r="H596" s="148"/>
      <c r="I596" s="148"/>
      <c r="J596" s="148"/>
      <c r="K596" s="148"/>
      <c r="L596" s="148"/>
      <c r="M596" s="148"/>
    </row>
    <row r="597" ht="15.75" customHeight="1">
      <c r="A597" s="147"/>
      <c r="B597" s="147"/>
      <c r="C597" s="147"/>
      <c r="D597" s="147"/>
      <c r="E597" s="147"/>
      <c r="F597" s="148"/>
      <c r="G597" s="148"/>
      <c r="H597" s="148"/>
      <c r="I597" s="148"/>
      <c r="J597" s="148"/>
      <c r="K597" s="148"/>
      <c r="L597" s="148"/>
      <c r="M597" s="148"/>
    </row>
    <row r="598" ht="15.75" customHeight="1">
      <c r="A598" s="147"/>
      <c r="B598" s="147"/>
      <c r="C598" s="147"/>
      <c r="D598" s="147"/>
      <c r="E598" s="147"/>
      <c r="F598" s="148"/>
      <c r="G598" s="148"/>
      <c r="H598" s="148"/>
      <c r="I598" s="148"/>
      <c r="J598" s="148"/>
      <c r="K598" s="148"/>
      <c r="L598" s="148"/>
      <c r="M598" s="148"/>
    </row>
    <row r="599" ht="15.75" customHeight="1">
      <c r="A599" s="147"/>
      <c r="B599" s="147"/>
      <c r="C599" s="147"/>
      <c r="D599" s="147"/>
      <c r="E599" s="147"/>
      <c r="F599" s="148"/>
      <c r="G599" s="148"/>
      <c r="H599" s="148"/>
      <c r="I599" s="148"/>
      <c r="J599" s="148"/>
      <c r="K599" s="148"/>
      <c r="L599" s="148"/>
      <c r="M599" s="148"/>
    </row>
    <row r="600" ht="15.75" customHeight="1">
      <c r="A600" s="147"/>
      <c r="B600" s="147"/>
      <c r="C600" s="147"/>
      <c r="D600" s="147"/>
      <c r="E600" s="147"/>
      <c r="F600" s="148"/>
      <c r="G600" s="148"/>
      <c r="H600" s="148"/>
      <c r="I600" s="148"/>
      <c r="J600" s="148"/>
      <c r="K600" s="148"/>
      <c r="L600" s="148"/>
      <c r="M600" s="148"/>
    </row>
    <row r="601" ht="15.75" customHeight="1">
      <c r="A601" s="147"/>
      <c r="B601" s="147"/>
      <c r="C601" s="147"/>
      <c r="D601" s="147"/>
      <c r="E601" s="147"/>
      <c r="F601" s="148"/>
      <c r="G601" s="148"/>
      <c r="H601" s="148"/>
      <c r="I601" s="148"/>
      <c r="J601" s="148"/>
      <c r="K601" s="148"/>
      <c r="L601" s="148"/>
      <c r="M601" s="148"/>
    </row>
    <row r="602" ht="15.75" customHeight="1">
      <c r="A602" s="147"/>
      <c r="B602" s="147"/>
      <c r="C602" s="147"/>
      <c r="D602" s="147"/>
      <c r="E602" s="147"/>
      <c r="F602" s="148"/>
      <c r="G602" s="148"/>
      <c r="H602" s="148"/>
      <c r="I602" s="148"/>
      <c r="J602" s="148"/>
      <c r="K602" s="148"/>
      <c r="L602" s="148"/>
      <c r="M602" s="148"/>
    </row>
    <row r="603" ht="15.75" customHeight="1">
      <c r="A603" s="147"/>
      <c r="B603" s="147"/>
      <c r="C603" s="147"/>
      <c r="D603" s="147"/>
      <c r="E603" s="147"/>
      <c r="F603" s="148"/>
      <c r="G603" s="148"/>
      <c r="H603" s="148"/>
      <c r="I603" s="148"/>
      <c r="J603" s="148"/>
      <c r="K603" s="148"/>
      <c r="L603" s="148"/>
      <c r="M603" s="148"/>
    </row>
    <row r="604" ht="15.75" customHeight="1">
      <c r="A604" s="147"/>
      <c r="B604" s="147"/>
      <c r="C604" s="147"/>
      <c r="D604" s="147"/>
      <c r="E604" s="147"/>
      <c r="F604" s="148"/>
      <c r="G604" s="148"/>
      <c r="H604" s="148"/>
      <c r="I604" s="148"/>
      <c r="J604" s="148"/>
      <c r="K604" s="148"/>
      <c r="L604" s="148"/>
      <c r="M604" s="148"/>
    </row>
    <row r="605" ht="15.75" customHeight="1">
      <c r="A605" s="147"/>
      <c r="B605" s="147"/>
      <c r="C605" s="147"/>
      <c r="D605" s="147"/>
      <c r="E605" s="147"/>
      <c r="F605" s="148"/>
      <c r="G605" s="148"/>
      <c r="H605" s="148"/>
      <c r="I605" s="148"/>
      <c r="J605" s="148"/>
      <c r="K605" s="148"/>
      <c r="L605" s="148"/>
      <c r="M605" s="148"/>
    </row>
    <row r="606" ht="15.75" customHeight="1">
      <c r="A606" s="147"/>
      <c r="B606" s="147"/>
      <c r="C606" s="147"/>
      <c r="D606" s="147"/>
      <c r="E606" s="147"/>
      <c r="F606" s="148"/>
      <c r="G606" s="148"/>
      <c r="H606" s="148"/>
      <c r="I606" s="148"/>
      <c r="J606" s="148"/>
      <c r="K606" s="148"/>
      <c r="L606" s="148"/>
      <c r="M606" s="148"/>
    </row>
    <row r="607" ht="15.75" customHeight="1">
      <c r="A607" s="147"/>
      <c r="B607" s="147"/>
      <c r="C607" s="147"/>
      <c r="D607" s="147"/>
      <c r="E607" s="147"/>
      <c r="F607" s="148"/>
      <c r="G607" s="148"/>
      <c r="H607" s="148"/>
      <c r="I607" s="148"/>
      <c r="J607" s="148"/>
      <c r="K607" s="148"/>
      <c r="L607" s="148"/>
      <c r="M607" s="148"/>
    </row>
    <row r="608" ht="15.75" customHeight="1">
      <c r="A608" s="147"/>
      <c r="B608" s="147"/>
      <c r="C608" s="147"/>
      <c r="D608" s="147"/>
      <c r="E608" s="147"/>
      <c r="F608" s="148"/>
      <c r="G608" s="148"/>
      <c r="H608" s="148"/>
      <c r="I608" s="148"/>
      <c r="J608" s="148"/>
      <c r="K608" s="148"/>
      <c r="L608" s="148"/>
      <c r="M608" s="148"/>
    </row>
    <row r="609" ht="15.75" customHeight="1">
      <c r="A609" s="147"/>
      <c r="B609" s="147"/>
      <c r="C609" s="147"/>
      <c r="D609" s="147"/>
      <c r="E609" s="147"/>
      <c r="F609" s="148"/>
      <c r="G609" s="148"/>
      <c r="H609" s="148"/>
      <c r="I609" s="148"/>
      <c r="J609" s="148"/>
      <c r="K609" s="148"/>
      <c r="L609" s="148"/>
      <c r="M609" s="148"/>
    </row>
    <row r="610" ht="15.75" customHeight="1">
      <c r="A610" s="147"/>
      <c r="B610" s="147"/>
      <c r="C610" s="147"/>
      <c r="D610" s="147"/>
      <c r="E610" s="147"/>
      <c r="F610" s="148"/>
      <c r="G610" s="148"/>
      <c r="H610" s="148"/>
      <c r="I610" s="148"/>
      <c r="J610" s="148"/>
      <c r="K610" s="148"/>
      <c r="L610" s="148"/>
      <c r="M610" s="148"/>
    </row>
    <row r="611" ht="15.75" customHeight="1">
      <c r="A611" s="147"/>
      <c r="B611" s="147"/>
      <c r="C611" s="147"/>
      <c r="D611" s="147"/>
      <c r="E611" s="147"/>
      <c r="F611" s="148"/>
      <c r="G611" s="148"/>
      <c r="H611" s="148"/>
      <c r="I611" s="148"/>
      <c r="J611" s="148"/>
      <c r="K611" s="148"/>
      <c r="L611" s="148"/>
      <c r="M611" s="148"/>
    </row>
    <row r="612" ht="15.75" customHeight="1">
      <c r="A612" s="147"/>
      <c r="B612" s="147"/>
      <c r="C612" s="147"/>
      <c r="D612" s="147"/>
      <c r="E612" s="147"/>
      <c r="F612" s="148"/>
      <c r="G612" s="148"/>
      <c r="H612" s="148"/>
      <c r="I612" s="148"/>
      <c r="J612" s="148"/>
      <c r="K612" s="148"/>
      <c r="L612" s="148"/>
      <c r="M612" s="148"/>
    </row>
    <row r="613" ht="15.75" customHeight="1">
      <c r="A613" s="147"/>
      <c r="B613" s="147"/>
      <c r="C613" s="147"/>
      <c r="D613" s="147"/>
      <c r="E613" s="147"/>
      <c r="F613" s="148"/>
      <c r="G613" s="148"/>
      <c r="H613" s="148"/>
      <c r="I613" s="148"/>
      <c r="J613" s="148"/>
      <c r="K613" s="148"/>
      <c r="L613" s="148"/>
      <c r="M613" s="148"/>
    </row>
    <row r="614" ht="15.75" customHeight="1">
      <c r="A614" s="147"/>
      <c r="B614" s="147"/>
      <c r="C614" s="147"/>
      <c r="D614" s="147"/>
      <c r="E614" s="147"/>
      <c r="F614" s="148"/>
      <c r="G614" s="148"/>
      <c r="H614" s="148"/>
      <c r="I614" s="148"/>
      <c r="J614" s="148"/>
      <c r="K614" s="148"/>
      <c r="L614" s="148"/>
      <c r="M614" s="148"/>
    </row>
    <row r="615" ht="15.75" customHeight="1">
      <c r="A615" s="147"/>
      <c r="B615" s="147"/>
      <c r="C615" s="147"/>
      <c r="D615" s="147"/>
      <c r="E615" s="147"/>
      <c r="F615" s="148"/>
      <c r="G615" s="148"/>
      <c r="H615" s="148"/>
      <c r="I615" s="148"/>
      <c r="J615" s="148"/>
      <c r="K615" s="148"/>
      <c r="L615" s="148"/>
      <c r="M615" s="148"/>
    </row>
    <row r="616" ht="15.75" customHeight="1">
      <c r="A616" s="147"/>
      <c r="B616" s="147"/>
      <c r="C616" s="147"/>
      <c r="D616" s="147"/>
      <c r="E616" s="147"/>
      <c r="F616" s="148"/>
      <c r="G616" s="148"/>
      <c r="H616" s="148"/>
      <c r="I616" s="148"/>
      <c r="J616" s="148"/>
      <c r="K616" s="148"/>
      <c r="L616" s="148"/>
      <c r="M616" s="148"/>
    </row>
    <row r="617" ht="15.75" customHeight="1">
      <c r="A617" s="147"/>
      <c r="B617" s="147"/>
      <c r="C617" s="147"/>
      <c r="D617" s="147"/>
      <c r="E617" s="147"/>
      <c r="F617" s="148"/>
      <c r="G617" s="148"/>
      <c r="H617" s="148"/>
      <c r="I617" s="148"/>
      <c r="J617" s="148"/>
      <c r="K617" s="148"/>
      <c r="L617" s="148"/>
      <c r="M617" s="148"/>
    </row>
    <row r="618" ht="15.75" customHeight="1">
      <c r="A618" s="147"/>
      <c r="B618" s="147"/>
      <c r="C618" s="147"/>
      <c r="D618" s="147"/>
      <c r="E618" s="147"/>
      <c r="F618" s="148"/>
      <c r="G618" s="148"/>
      <c r="H618" s="148"/>
      <c r="I618" s="148"/>
      <c r="J618" s="148"/>
      <c r="K618" s="148"/>
      <c r="L618" s="148"/>
      <c r="M618" s="148"/>
    </row>
    <row r="619" ht="15.75" customHeight="1">
      <c r="A619" s="147"/>
      <c r="B619" s="147"/>
      <c r="C619" s="147"/>
      <c r="D619" s="147"/>
      <c r="E619" s="147"/>
      <c r="F619" s="148"/>
      <c r="G619" s="148"/>
      <c r="H619" s="148"/>
      <c r="I619" s="148"/>
      <c r="J619" s="148"/>
      <c r="K619" s="148"/>
      <c r="L619" s="148"/>
      <c r="M619" s="148"/>
    </row>
    <row r="620" ht="15.75" customHeight="1">
      <c r="A620" s="147"/>
      <c r="B620" s="147"/>
      <c r="C620" s="147"/>
      <c r="D620" s="147"/>
      <c r="E620" s="147"/>
      <c r="F620" s="148"/>
      <c r="G620" s="148"/>
      <c r="H620" s="148"/>
      <c r="I620" s="148"/>
      <c r="J620" s="148"/>
      <c r="K620" s="148"/>
      <c r="L620" s="148"/>
      <c r="M620" s="148"/>
    </row>
    <row r="621" ht="15.75" customHeight="1">
      <c r="A621" s="147"/>
      <c r="B621" s="147"/>
      <c r="C621" s="147"/>
      <c r="D621" s="147"/>
      <c r="E621" s="147"/>
      <c r="F621" s="148"/>
      <c r="G621" s="148"/>
      <c r="H621" s="148"/>
      <c r="I621" s="148"/>
      <c r="J621" s="148"/>
      <c r="K621" s="148"/>
      <c r="L621" s="148"/>
      <c r="M621" s="148"/>
    </row>
    <row r="622" ht="15.75" customHeight="1">
      <c r="A622" s="147"/>
      <c r="B622" s="147"/>
      <c r="C622" s="147"/>
      <c r="D622" s="147"/>
      <c r="E622" s="147"/>
      <c r="F622" s="148"/>
      <c r="G622" s="148"/>
      <c r="H622" s="148"/>
      <c r="I622" s="148"/>
      <c r="J622" s="148"/>
      <c r="K622" s="148"/>
      <c r="L622" s="148"/>
      <c r="M622" s="148"/>
    </row>
    <row r="623" ht="15.75" customHeight="1">
      <c r="A623" s="147"/>
      <c r="B623" s="147"/>
      <c r="C623" s="147"/>
      <c r="D623" s="147"/>
      <c r="E623" s="147"/>
      <c r="F623" s="148"/>
      <c r="G623" s="148"/>
      <c r="H623" s="148"/>
      <c r="I623" s="148"/>
      <c r="J623" s="148"/>
      <c r="K623" s="148"/>
      <c r="L623" s="148"/>
      <c r="M623" s="148"/>
    </row>
    <row r="624" ht="15.75" customHeight="1">
      <c r="A624" s="147"/>
      <c r="B624" s="147"/>
      <c r="C624" s="147"/>
      <c r="D624" s="147"/>
      <c r="E624" s="147"/>
      <c r="F624" s="148"/>
      <c r="G624" s="148"/>
      <c r="H624" s="148"/>
      <c r="I624" s="148"/>
      <c r="J624" s="148"/>
      <c r="K624" s="148"/>
      <c r="L624" s="148"/>
      <c r="M624" s="148"/>
    </row>
    <row r="625" ht="15.75" customHeight="1">
      <c r="A625" s="147"/>
      <c r="B625" s="147"/>
      <c r="C625" s="147"/>
      <c r="D625" s="147"/>
      <c r="E625" s="147"/>
      <c r="F625" s="148"/>
      <c r="G625" s="148"/>
      <c r="H625" s="148"/>
      <c r="I625" s="148"/>
      <c r="J625" s="148"/>
      <c r="K625" s="148"/>
      <c r="L625" s="148"/>
      <c r="M625" s="148"/>
    </row>
    <row r="626" ht="15.75" customHeight="1">
      <c r="A626" s="147"/>
      <c r="B626" s="147"/>
      <c r="C626" s="147"/>
      <c r="D626" s="147"/>
      <c r="E626" s="147"/>
      <c r="F626" s="148"/>
      <c r="G626" s="148"/>
      <c r="H626" s="148"/>
      <c r="I626" s="148"/>
      <c r="J626" s="148"/>
      <c r="K626" s="148"/>
      <c r="L626" s="148"/>
      <c r="M626" s="148"/>
    </row>
    <row r="627" ht="15.75" customHeight="1">
      <c r="A627" s="147"/>
      <c r="B627" s="147"/>
      <c r="C627" s="147"/>
      <c r="D627" s="147"/>
      <c r="E627" s="147"/>
      <c r="F627" s="148"/>
      <c r="G627" s="148"/>
      <c r="H627" s="148"/>
      <c r="I627" s="148"/>
      <c r="J627" s="148"/>
      <c r="K627" s="148"/>
      <c r="L627" s="148"/>
      <c r="M627" s="148"/>
    </row>
    <row r="628" ht="15.75" customHeight="1">
      <c r="A628" s="147"/>
      <c r="B628" s="147"/>
      <c r="C628" s="147"/>
      <c r="D628" s="147"/>
      <c r="E628" s="147"/>
      <c r="F628" s="148"/>
      <c r="G628" s="148"/>
      <c r="H628" s="148"/>
      <c r="I628" s="148"/>
      <c r="J628" s="148"/>
      <c r="K628" s="148"/>
      <c r="L628" s="148"/>
      <c r="M628" s="148"/>
    </row>
    <row r="629" ht="15.75" customHeight="1">
      <c r="A629" s="147"/>
      <c r="B629" s="147"/>
      <c r="C629" s="147"/>
      <c r="D629" s="147"/>
      <c r="E629" s="147"/>
      <c r="F629" s="148"/>
      <c r="G629" s="148"/>
      <c r="H629" s="148"/>
      <c r="I629" s="148"/>
      <c r="J629" s="148"/>
      <c r="K629" s="148"/>
      <c r="L629" s="148"/>
      <c r="M629" s="148"/>
    </row>
    <row r="630" ht="15.75" customHeight="1">
      <c r="A630" s="147"/>
      <c r="B630" s="147"/>
      <c r="C630" s="147"/>
      <c r="D630" s="147"/>
      <c r="E630" s="147"/>
      <c r="F630" s="148"/>
      <c r="G630" s="148"/>
      <c r="H630" s="148"/>
      <c r="I630" s="148"/>
      <c r="J630" s="148"/>
      <c r="K630" s="148"/>
      <c r="L630" s="148"/>
      <c r="M630" s="148"/>
    </row>
    <row r="631" ht="15.75" customHeight="1">
      <c r="A631" s="147"/>
      <c r="B631" s="147"/>
      <c r="C631" s="147"/>
      <c r="D631" s="147"/>
      <c r="E631" s="147"/>
      <c r="F631" s="148"/>
      <c r="G631" s="148"/>
      <c r="H631" s="148"/>
      <c r="I631" s="148"/>
      <c r="J631" s="148"/>
      <c r="K631" s="148"/>
      <c r="L631" s="148"/>
      <c r="M631" s="148"/>
    </row>
    <row r="632" ht="15.75" customHeight="1">
      <c r="A632" s="147"/>
      <c r="B632" s="147"/>
      <c r="C632" s="147"/>
      <c r="D632" s="147"/>
      <c r="E632" s="147"/>
      <c r="F632" s="148"/>
      <c r="G632" s="148"/>
      <c r="H632" s="148"/>
      <c r="I632" s="148"/>
      <c r="J632" s="148"/>
      <c r="K632" s="148"/>
      <c r="L632" s="148"/>
      <c r="M632" s="148"/>
    </row>
    <row r="633" ht="15.75" customHeight="1">
      <c r="A633" s="147"/>
      <c r="B633" s="147"/>
      <c r="C633" s="147"/>
      <c r="D633" s="147"/>
      <c r="E633" s="147"/>
      <c r="F633" s="148"/>
      <c r="G633" s="148"/>
      <c r="H633" s="148"/>
      <c r="I633" s="148"/>
      <c r="J633" s="148"/>
      <c r="K633" s="148"/>
      <c r="L633" s="148"/>
      <c r="M633" s="148"/>
    </row>
    <row r="634" ht="15.75" customHeight="1">
      <c r="A634" s="147"/>
      <c r="B634" s="147"/>
      <c r="C634" s="147"/>
      <c r="D634" s="147"/>
      <c r="E634" s="147"/>
      <c r="F634" s="148"/>
      <c r="G634" s="148"/>
      <c r="H634" s="148"/>
      <c r="I634" s="148"/>
      <c r="J634" s="148"/>
      <c r="K634" s="148"/>
      <c r="L634" s="148"/>
      <c r="M634" s="148"/>
    </row>
    <row r="635" ht="15.75" customHeight="1">
      <c r="A635" s="147"/>
      <c r="B635" s="147"/>
      <c r="C635" s="147"/>
      <c r="D635" s="147"/>
      <c r="E635" s="147"/>
      <c r="F635" s="148"/>
      <c r="G635" s="148"/>
      <c r="H635" s="148"/>
      <c r="I635" s="148"/>
      <c r="J635" s="148"/>
      <c r="K635" s="148"/>
      <c r="L635" s="148"/>
      <c r="M635" s="148"/>
    </row>
    <row r="636" ht="15.75" customHeight="1">
      <c r="A636" s="147"/>
      <c r="B636" s="147"/>
      <c r="C636" s="147"/>
      <c r="D636" s="147"/>
      <c r="E636" s="147"/>
      <c r="F636" s="148"/>
      <c r="G636" s="148"/>
      <c r="H636" s="148"/>
      <c r="I636" s="148"/>
      <c r="J636" s="148"/>
      <c r="K636" s="148"/>
      <c r="L636" s="148"/>
      <c r="M636" s="148"/>
    </row>
    <row r="637" ht="15.75" customHeight="1">
      <c r="A637" s="147"/>
      <c r="B637" s="147"/>
      <c r="C637" s="147"/>
      <c r="D637" s="147"/>
      <c r="E637" s="147"/>
      <c r="F637" s="148"/>
      <c r="G637" s="148"/>
      <c r="H637" s="148"/>
      <c r="I637" s="148"/>
      <c r="J637" s="148"/>
      <c r="K637" s="148"/>
      <c r="L637" s="148"/>
      <c r="M637" s="148"/>
    </row>
    <row r="638" ht="15.75" customHeight="1">
      <c r="A638" s="147"/>
      <c r="B638" s="147"/>
      <c r="C638" s="147"/>
      <c r="D638" s="147"/>
      <c r="E638" s="147"/>
      <c r="F638" s="148"/>
      <c r="G638" s="148"/>
      <c r="H638" s="148"/>
      <c r="I638" s="148"/>
      <c r="J638" s="148"/>
      <c r="K638" s="148"/>
      <c r="L638" s="148"/>
      <c r="M638" s="148"/>
    </row>
    <row r="639" ht="15.75" customHeight="1">
      <c r="A639" s="147"/>
      <c r="B639" s="147"/>
      <c r="C639" s="147"/>
      <c r="D639" s="147"/>
      <c r="E639" s="147"/>
      <c r="F639" s="148"/>
      <c r="G639" s="148"/>
      <c r="H639" s="148"/>
      <c r="I639" s="148"/>
      <c r="J639" s="148"/>
      <c r="K639" s="148"/>
      <c r="L639" s="148"/>
      <c r="M639" s="148"/>
    </row>
    <row r="640" ht="15.75" customHeight="1">
      <c r="A640" s="147"/>
      <c r="B640" s="147"/>
      <c r="C640" s="147"/>
      <c r="D640" s="147"/>
      <c r="E640" s="147"/>
      <c r="F640" s="148"/>
      <c r="G640" s="148"/>
      <c r="H640" s="148"/>
      <c r="I640" s="148"/>
      <c r="J640" s="148"/>
      <c r="K640" s="148"/>
      <c r="L640" s="148"/>
      <c r="M640" s="148"/>
    </row>
    <row r="641" ht="15.75" customHeight="1">
      <c r="A641" s="147"/>
      <c r="B641" s="147"/>
      <c r="C641" s="147"/>
      <c r="D641" s="147"/>
      <c r="E641" s="147"/>
      <c r="F641" s="148"/>
      <c r="G641" s="148"/>
      <c r="H641" s="148"/>
      <c r="I641" s="148"/>
      <c r="J641" s="148"/>
      <c r="K641" s="148"/>
      <c r="L641" s="148"/>
      <c r="M641" s="148"/>
    </row>
    <row r="642" ht="15.75" customHeight="1">
      <c r="A642" s="147"/>
      <c r="B642" s="147"/>
      <c r="C642" s="147"/>
      <c r="D642" s="147"/>
      <c r="E642" s="147"/>
      <c r="F642" s="148"/>
      <c r="G642" s="148"/>
      <c r="H642" s="148"/>
      <c r="I642" s="148"/>
      <c r="J642" s="148"/>
      <c r="K642" s="148"/>
      <c r="L642" s="148"/>
      <c r="M642" s="148"/>
    </row>
    <row r="643" ht="15.75" customHeight="1">
      <c r="A643" s="147"/>
      <c r="B643" s="147"/>
      <c r="C643" s="147"/>
      <c r="D643" s="147"/>
      <c r="E643" s="147"/>
      <c r="F643" s="148"/>
      <c r="G643" s="148"/>
      <c r="H643" s="148"/>
      <c r="I643" s="148"/>
      <c r="J643" s="148"/>
      <c r="K643" s="148"/>
      <c r="L643" s="148"/>
      <c r="M643" s="148"/>
    </row>
    <row r="644" ht="15.75" customHeight="1">
      <c r="A644" s="147"/>
      <c r="B644" s="147"/>
      <c r="C644" s="147"/>
      <c r="D644" s="147"/>
      <c r="E644" s="147"/>
      <c r="F644" s="148"/>
      <c r="G644" s="148"/>
      <c r="H644" s="148"/>
      <c r="I644" s="148"/>
      <c r="J644" s="148"/>
      <c r="K644" s="148"/>
      <c r="L644" s="148"/>
      <c r="M644" s="148"/>
    </row>
    <row r="645" ht="15.75" customHeight="1">
      <c r="A645" s="147"/>
      <c r="B645" s="147"/>
      <c r="C645" s="147"/>
      <c r="D645" s="147"/>
      <c r="E645" s="147"/>
      <c r="F645" s="148"/>
      <c r="G645" s="148"/>
      <c r="H645" s="148"/>
      <c r="I645" s="148"/>
      <c r="J645" s="148"/>
      <c r="K645" s="148"/>
      <c r="L645" s="148"/>
      <c r="M645" s="148"/>
    </row>
    <row r="646" ht="15.75" customHeight="1">
      <c r="A646" s="147"/>
      <c r="B646" s="147"/>
      <c r="C646" s="147"/>
      <c r="D646" s="147"/>
      <c r="E646" s="147"/>
      <c r="F646" s="148"/>
      <c r="G646" s="148"/>
      <c r="H646" s="148"/>
      <c r="I646" s="148"/>
      <c r="J646" s="148"/>
      <c r="K646" s="148"/>
      <c r="L646" s="148"/>
      <c r="M646" s="148"/>
    </row>
    <row r="647" ht="15.75" customHeight="1">
      <c r="A647" s="147"/>
      <c r="B647" s="147"/>
      <c r="C647" s="147"/>
      <c r="D647" s="147"/>
      <c r="E647" s="147"/>
      <c r="F647" s="148"/>
      <c r="G647" s="148"/>
      <c r="H647" s="148"/>
      <c r="I647" s="148"/>
      <c r="J647" s="148"/>
      <c r="K647" s="148"/>
      <c r="L647" s="148"/>
      <c r="M647" s="148"/>
    </row>
    <row r="648" ht="15.75" customHeight="1">
      <c r="A648" s="147"/>
      <c r="B648" s="147"/>
      <c r="C648" s="147"/>
      <c r="D648" s="147"/>
      <c r="E648" s="147"/>
      <c r="F648" s="148"/>
      <c r="G648" s="148"/>
      <c r="H648" s="148"/>
      <c r="I648" s="148"/>
      <c r="J648" s="148"/>
      <c r="K648" s="148"/>
      <c r="L648" s="148"/>
      <c r="M648" s="148"/>
    </row>
    <row r="649" ht="15.75" customHeight="1">
      <c r="A649" s="147"/>
      <c r="B649" s="147"/>
      <c r="C649" s="147"/>
      <c r="D649" s="147"/>
      <c r="E649" s="147"/>
      <c r="F649" s="148"/>
      <c r="G649" s="148"/>
      <c r="H649" s="148"/>
      <c r="I649" s="148"/>
      <c r="J649" s="148"/>
      <c r="K649" s="148"/>
      <c r="L649" s="148"/>
      <c r="M649" s="148"/>
    </row>
    <row r="650" ht="15.75" customHeight="1">
      <c r="A650" s="147"/>
      <c r="B650" s="147"/>
      <c r="C650" s="147"/>
      <c r="D650" s="147"/>
      <c r="E650" s="147"/>
      <c r="F650" s="148"/>
      <c r="G650" s="148"/>
      <c r="H650" s="148"/>
      <c r="I650" s="148"/>
      <c r="J650" s="148"/>
      <c r="K650" s="148"/>
      <c r="L650" s="148"/>
      <c r="M650" s="148"/>
    </row>
    <row r="651" ht="15.75" customHeight="1">
      <c r="A651" s="147"/>
      <c r="B651" s="147"/>
      <c r="C651" s="147"/>
      <c r="D651" s="147"/>
      <c r="E651" s="147"/>
      <c r="F651" s="148"/>
      <c r="G651" s="148"/>
      <c r="H651" s="148"/>
      <c r="I651" s="148"/>
      <c r="J651" s="148"/>
      <c r="K651" s="148"/>
      <c r="L651" s="148"/>
      <c r="M651" s="148"/>
    </row>
    <row r="652" ht="15.75" customHeight="1">
      <c r="A652" s="147"/>
      <c r="B652" s="147"/>
      <c r="C652" s="147"/>
      <c r="D652" s="147"/>
      <c r="E652" s="147"/>
      <c r="F652" s="148"/>
      <c r="G652" s="148"/>
      <c r="H652" s="148"/>
      <c r="I652" s="148"/>
      <c r="J652" s="148"/>
      <c r="K652" s="148"/>
      <c r="L652" s="148"/>
      <c r="M652" s="148"/>
    </row>
    <row r="653" ht="15.75" customHeight="1">
      <c r="A653" s="147"/>
      <c r="B653" s="147"/>
      <c r="C653" s="147"/>
      <c r="D653" s="147"/>
      <c r="E653" s="147"/>
      <c r="F653" s="148"/>
      <c r="G653" s="148"/>
      <c r="H653" s="148"/>
      <c r="I653" s="148"/>
      <c r="J653" s="148"/>
      <c r="K653" s="148"/>
      <c r="L653" s="148"/>
      <c r="M653" s="148"/>
    </row>
    <row r="654" ht="15.75" customHeight="1">
      <c r="A654" s="147"/>
      <c r="B654" s="147"/>
      <c r="C654" s="147"/>
      <c r="D654" s="147"/>
      <c r="E654" s="147"/>
      <c r="F654" s="148"/>
      <c r="G654" s="148"/>
      <c r="H654" s="148"/>
      <c r="I654" s="148"/>
      <c r="J654" s="148"/>
      <c r="K654" s="148"/>
      <c r="L654" s="148"/>
      <c r="M654" s="148"/>
    </row>
    <row r="655" ht="15.75" customHeight="1">
      <c r="A655" s="147"/>
      <c r="B655" s="147"/>
      <c r="C655" s="147"/>
      <c r="D655" s="147"/>
      <c r="E655" s="147"/>
      <c r="F655" s="148"/>
      <c r="G655" s="148"/>
      <c r="H655" s="148"/>
      <c r="I655" s="148"/>
      <c r="J655" s="148"/>
      <c r="K655" s="148"/>
      <c r="L655" s="148"/>
      <c r="M655" s="148"/>
    </row>
    <row r="656" ht="15.75" customHeight="1">
      <c r="A656" s="147"/>
      <c r="B656" s="147"/>
      <c r="C656" s="147"/>
      <c r="D656" s="147"/>
      <c r="E656" s="147"/>
      <c r="F656" s="148"/>
      <c r="G656" s="148"/>
      <c r="H656" s="148"/>
      <c r="I656" s="148"/>
      <c r="J656" s="148"/>
      <c r="K656" s="148"/>
      <c r="L656" s="148"/>
      <c r="M656" s="148"/>
    </row>
    <row r="657" ht="15.75" customHeight="1">
      <c r="A657" s="147"/>
      <c r="B657" s="147"/>
      <c r="C657" s="147"/>
      <c r="D657" s="147"/>
      <c r="E657" s="147"/>
      <c r="F657" s="148"/>
      <c r="G657" s="148"/>
      <c r="H657" s="148"/>
      <c r="I657" s="148"/>
      <c r="J657" s="148"/>
      <c r="K657" s="148"/>
      <c r="L657" s="148"/>
      <c r="M657" s="148"/>
    </row>
    <row r="658" ht="15.75" customHeight="1">
      <c r="A658" s="147"/>
      <c r="B658" s="147"/>
      <c r="C658" s="147"/>
      <c r="D658" s="147"/>
      <c r="E658" s="147"/>
      <c r="F658" s="148"/>
      <c r="G658" s="148"/>
      <c r="H658" s="148"/>
      <c r="I658" s="148"/>
      <c r="J658" s="148"/>
      <c r="K658" s="148"/>
      <c r="L658" s="148"/>
      <c r="M658" s="148"/>
    </row>
    <row r="659" ht="15.75" customHeight="1">
      <c r="A659" s="147"/>
      <c r="B659" s="147"/>
      <c r="C659" s="147"/>
      <c r="D659" s="147"/>
      <c r="E659" s="147"/>
      <c r="F659" s="148"/>
      <c r="G659" s="148"/>
      <c r="H659" s="148"/>
      <c r="I659" s="148"/>
      <c r="J659" s="148"/>
      <c r="K659" s="148"/>
      <c r="L659" s="148"/>
      <c r="M659" s="148"/>
    </row>
    <row r="660" ht="15.75" customHeight="1">
      <c r="A660" s="147"/>
      <c r="B660" s="147"/>
      <c r="C660" s="147"/>
      <c r="D660" s="147"/>
      <c r="E660" s="147"/>
      <c r="F660" s="148"/>
      <c r="G660" s="148"/>
      <c r="H660" s="148"/>
      <c r="I660" s="148"/>
      <c r="J660" s="148"/>
      <c r="K660" s="148"/>
      <c r="L660" s="148"/>
      <c r="M660" s="148"/>
    </row>
    <row r="661" ht="15.75" customHeight="1">
      <c r="A661" s="147"/>
      <c r="B661" s="147"/>
      <c r="C661" s="147"/>
      <c r="D661" s="147"/>
      <c r="E661" s="147"/>
      <c r="F661" s="148"/>
      <c r="G661" s="148"/>
      <c r="H661" s="148"/>
      <c r="I661" s="148"/>
      <c r="J661" s="148"/>
      <c r="K661" s="148"/>
      <c r="L661" s="148"/>
      <c r="M661" s="148"/>
    </row>
    <row r="662" ht="15.75" customHeight="1">
      <c r="A662" s="147"/>
      <c r="B662" s="147"/>
      <c r="C662" s="147"/>
      <c r="D662" s="147"/>
      <c r="E662" s="147"/>
      <c r="F662" s="148"/>
      <c r="G662" s="148"/>
      <c r="H662" s="148"/>
      <c r="I662" s="148"/>
      <c r="J662" s="148"/>
      <c r="K662" s="148"/>
      <c r="L662" s="148"/>
      <c r="M662" s="148"/>
    </row>
    <row r="663" ht="15.75" customHeight="1">
      <c r="A663" s="147"/>
      <c r="B663" s="147"/>
      <c r="C663" s="147"/>
      <c r="D663" s="147"/>
      <c r="E663" s="147"/>
      <c r="F663" s="148"/>
      <c r="G663" s="148"/>
      <c r="H663" s="148"/>
      <c r="I663" s="148"/>
      <c r="J663" s="148"/>
      <c r="K663" s="148"/>
      <c r="L663" s="148"/>
      <c r="M663" s="148"/>
    </row>
    <row r="664" ht="15.75" customHeight="1">
      <c r="A664" s="147"/>
      <c r="B664" s="147"/>
      <c r="C664" s="147"/>
      <c r="D664" s="147"/>
      <c r="E664" s="147"/>
      <c r="F664" s="148"/>
      <c r="G664" s="148"/>
      <c r="H664" s="148"/>
      <c r="I664" s="148"/>
      <c r="J664" s="148"/>
      <c r="K664" s="148"/>
      <c r="L664" s="148"/>
      <c r="M664" s="148"/>
    </row>
    <row r="665" ht="15.75" customHeight="1">
      <c r="A665" s="147"/>
      <c r="B665" s="147"/>
      <c r="C665" s="147"/>
      <c r="D665" s="147"/>
      <c r="E665" s="147"/>
      <c r="F665" s="148"/>
      <c r="G665" s="148"/>
      <c r="H665" s="148"/>
      <c r="I665" s="148"/>
      <c r="J665" s="148"/>
      <c r="K665" s="148"/>
      <c r="L665" s="148"/>
      <c r="M665" s="148"/>
    </row>
    <row r="666" ht="15.75" customHeight="1">
      <c r="A666" s="147"/>
      <c r="B666" s="147"/>
      <c r="C666" s="147"/>
      <c r="D666" s="147"/>
      <c r="E666" s="147"/>
      <c r="F666" s="148"/>
      <c r="G666" s="148"/>
      <c r="H666" s="148"/>
      <c r="I666" s="148"/>
      <c r="J666" s="148"/>
      <c r="K666" s="148"/>
      <c r="L666" s="148"/>
      <c r="M666" s="148"/>
    </row>
    <row r="667" ht="15.75" customHeight="1">
      <c r="A667" s="147"/>
      <c r="B667" s="147"/>
      <c r="C667" s="147"/>
      <c r="D667" s="147"/>
      <c r="E667" s="147"/>
      <c r="F667" s="148"/>
      <c r="G667" s="148"/>
      <c r="H667" s="148"/>
      <c r="I667" s="148"/>
      <c r="J667" s="148"/>
      <c r="K667" s="148"/>
      <c r="L667" s="148"/>
      <c r="M667" s="148"/>
    </row>
    <row r="668" ht="15.75" customHeight="1">
      <c r="A668" s="147"/>
      <c r="B668" s="147"/>
      <c r="C668" s="147"/>
      <c r="D668" s="147"/>
      <c r="E668" s="147"/>
      <c r="F668" s="148"/>
      <c r="G668" s="148"/>
      <c r="H668" s="148"/>
      <c r="I668" s="148"/>
      <c r="J668" s="148"/>
      <c r="K668" s="148"/>
      <c r="L668" s="148"/>
      <c r="M668" s="148"/>
    </row>
    <row r="669" ht="15.75" customHeight="1">
      <c r="A669" s="147"/>
      <c r="B669" s="147"/>
      <c r="C669" s="147"/>
      <c r="D669" s="147"/>
      <c r="E669" s="147"/>
      <c r="F669" s="148"/>
      <c r="G669" s="148"/>
      <c r="H669" s="148"/>
      <c r="I669" s="148"/>
      <c r="J669" s="148"/>
      <c r="K669" s="148"/>
      <c r="L669" s="148"/>
      <c r="M669" s="148"/>
    </row>
    <row r="670" ht="15.75" customHeight="1">
      <c r="A670" s="147"/>
      <c r="B670" s="147"/>
      <c r="C670" s="147"/>
      <c r="D670" s="147"/>
      <c r="E670" s="147"/>
      <c r="F670" s="148"/>
      <c r="G670" s="148"/>
      <c r="H670" s="148"/>
      <c r="I670" s="148"/>
      <c r="J670" s="148"/>
      <c r="K670" s="148"/>
      <c r="L670" s="148"/>
      <c r="M670" s="148"/>
    </row>
    <row r="671" ht="15.75" customHeight="1">
      <c r="A671" s="147"/>
      <c r="B671" s="147"/>
      <c r="C671" s="147"/>
      <c r="D671" s="147"/>
      <c r="E671" s="147"/>
      <c r="F671" s="148"/>
      <c r="G671" s="148"/>
      <c r="H671" s="148"/>
      <c r="I671" s="148"/>
      <c r="J671" s="148"/>
      <c r="K671" s="148"/>
      <c r="L671" s="148"/>
      <c r="M671" s="148"/>
    </row>
    <row r="672" ht="15.75" customHeight="1">
      <c r="A672" s="147"/>
      <c r="B672" s="147"/>
      <c r="C672" s="147"/>
      <c r="D672" s="147"/>
      <c r="E672" s="147"/>
      <c r="F672" s="148"/>
      <c r="G672" s="148"/>
      <c r="H672" s="148"/>
      <c r="I672" s="148"/>
      <c r="J672" s="148"/>
      <c r="K672" s="148"/>
      <c r="L672" s="148"/>
      <c r="M672" s="148"/>
    </row>
    <row r="673" ht="15.75" customHeight="1">
      <c r="A673" s="147"/>
      <c r="B673" s="147"/>
      <c r="C673" s="147"/>
      <c r="D673" s="147"/>
      <c r="E673" s="147"/>
      <c r="F673" s="148"/>
      <c r="G673" s="148"/>
      <c r="H673" s="148"/>
      <c r="I673" s="148"/>
      <c r="J673" s="148"/>
      <c r="K673" s="148"/>
      <c r="L673" s="148"/>
      <c r="M673" s="148"/>
    </row>
    <row r="674" ht="15.75" customHeight="1">
      <c r="A674" s="147"/>
      <c r="B674" s="147"/>
      <c r="C674" s="147"/>
      <c r="D674" s="147"/>
      <c r="E674" s="147"/>
      <c r="F674" s="148"/>
      <c r="G674" s="148"/>
      <c r="H674" s="148"/>
      <c r="I674" s="148"/>
      <c r="J674" s="148"/>
      <c r="K674" s="148"/>
      <c r="L674" s="148"/>
      <c r="M674" s="148"/>
    </row>
    <row r="675" ht="15.75" customHeight="1">
      <c r="A675" s="147"/>
      <c r="B675" s="147"/>
      <c r="C675" s="147"/>
      <c r="D675" s="147"/>
      <c r="E675" s="147"/>
      <c r="F675" s="148"/>
      <c r="G675" s="148"/>
      <c r="H675" s="148"/>
      <c r="I675" s="148"/>
      <c r="J675" s="148"/>
      <c r="K675" s="148"/>
      <c r="L675" s="148"/>
      <c r="M675" s="148"/>
    </row>
    <row r="676" ht="15.75" customHeight="1">
      <c r="A676" s="147"/>
      <c r="B676" s="147"/>
      <c r="C676" s="147"/>
      <c r="D676" s="147"/>
      <c r="E676" s="147"/>
      <c r="F676" s="148"/>
      <c r="G676" s="148"/>
      <c r="H676" s="148"/>
      <c r="I676" s="148"/>
      <c r="J676" s="148"/>
      <c r="K676" s="148"/>
      <c r="L676" s="148"/>
      <c r="M676" s="148"/>
    </row>
    <row r="677" ht="15.75" customHeight="1">
      <c r="A677" s="147"/>
      <c r="B677" s="147"/>
      <c r="C677" s="147"/>
      <c r="D677" s="147"/>
      <c r="E677" s="147"/>
      <c r="F677" s="148"/>
      <c r="G677" s="148"/>
      <c r="H677" s="148"/>
      <c r="I677" s="148"/>
      <c r="J677" s="148"/>
      <c r="K677" s="148"/>
      <c r="L677" s="148"/>
      <c r="M677" s="148"/>
    </row>
    <row r="678" ht="15.75" customHeight="1">
      <c r="A678" s="147"/>
      <c r="B678" s="147"/>
      <c r="C678" s="147"/>
      <c r="D678" s="147"/>
      <c r="E678" s="147"/>
      <c r="F678" s="148"/>
      <c r="G678" s="148"/>
      <c r="H678" s="148"/>
      <c r="I678" s="148"/>
      <c r="J678" s="148"/>
      <c r="K678" s="148"/>
      <c r="L678" s="148"/>
      <c r="M678" s="148"/>
    </row>
    <row r="679" ht="15.75" customHeight="1">
      <c r="A679" s="147"/>
      <c r="B679" s="147"/>
      <c r="C679" s="147"/>
      <c r="D679" s="147"/>
      <c r="E679" s="147"/>
      <c r="F679" s="148"/>
      <c r="G679" s="148"/>
      <c r="H679" s="148"/>
      <c r="I679" s="148"/>
      <c r="J679" s="148"/>
      <c r="K679" s="148"/>
      <c r="L679" s="148"/>
      <c r="M679" s="148"/>
    </row>
    <row r="680" ht="15.75" customHeight="1">
      <c r="A680" s="147"/>
      <c r="B680" s="147"/>
      <c r="C680" s="147"/>
      <c r="D680" s="147"/>
      <c r="E680" s="147"/>
      <c r="F680" s="148"/>
      <c r="G680" s="148"/>
      <c r="H680" s="148"/>
      <c r="I680" s="148"/>
      <c r="J680" s="148"/>
      <c r="K680" s="148"/>
      <c r="L680" s="148"/>
      <c r="M680" s="148"/>
    </row>
    <row r="681" ht="15.75" customHeight="1">
      <c r="A681" s="147"/>
      <c r="B681" s="147"/>
      <c r="C681" s="147"/>
      <c r="D681" s="147"/>
      <c r="E681" s="147"/>
      <c r="F681" s="148"/>
      <c r="G681" s="148"/>
      <c r="H681" s="148"/>
      <c r="I681" s="148"/>
      <c r="J681" s="148"/>
      <c r="K681" s="148"/>
      <c r="L681" s="148"/>
      <c r="M681" s="148"/>
    </row>
    <row r="682" ht="15.75" customHeight="1">
      <c r="A682" s="147"/>
      <c r="B682" s="147"/>
      <c r="C682" s="147"/>
      <c r="D682" s="147"/>
      <c r="E682" s="147"/>
      <c r="F682" s="148"/>
      <c r="G682" s="148"/>
      <c r="H682" s="148"/>
      <c r="I682" s="148"/>
      <c r="J682" s="148"/>
      <c r="K682" s="148"/>
      <c r="L682" s="148"/>
      <c r="M682" s="148"/>
    </row>
    <row r="683" ht="15.75" customHeight="1">
      <c r="A683" s="147"/>
      <c r="B683" s="147"/>
      <c r="C683" s="147"/>
      <c r="D683" s="147"/>
      <c r="E683" s="147"/>
      <c r="F683" s="148"/>
      <c r="G683" s="148"/>
      <c r="H683" s="148"/>
      <c r="I683" s="148"/>
      <c r="J683" s="148"/>
      <c r="K683" s="148"/>
      <c r="L683" s="148"/>
      <c r="M683" s="148"/>
    </row>
    <row r="684" ht="15.75" customHeight="1">
      <c r="A684" s="147"/>
      <c r="B684" s="147"/>
      <c r="C684" s="147"/>
      <c r="D684" s="147"/>
      <c r="E684" s="147"/>
      <c r="F684" s="148"/>
      <c r="G684" s="148"/>
      <c r="H684" s="148"/>
      <c r="I684" s="148"/>
      <c r="J684" s="148"/>
      <c r="K684" s="148"/>
      <c r="L684" s="148"/>
      <c r="M684" s="148"/>
    </row>
    <row r="685" ht="15.75" customHeight="1">
      <c r="A685" s="147"/>
      <c r="B685" s="147"/>
      <c r="C685" s="147"/>
      <c r="D685" s="147"/>
      <c r="E685" s="147"/>
      <c r="F685" s="148"/>
      <c r="G685" s="148"/>
      <c r="H685" s="148"/>
      <c r="I685" s="148"/>
      <c r="J685" s="148"/>
      <c r="K685" s="148"/>
      <c r="L685" s="148"/>
      <c r="M685" s="148"/>
    </row>
    <row r="686" ht="15.75" customHeight="1">
      <c r="A686" s="147"/>
      <c r="B686" s="147"/>
      <c r="C686" s="147"/>
      <c r="D686" s="147"/>
      <c r="E686" s="147"/>
      <c r="F686" s="148"/>
      <c r="G686" s="148"/>
      <c r="H686" s="148"/>
      <c r="I686" s="148"/>
      <c r="J686" s="148"/>
      <c r="K686" s="148"/>
      <c r="L686" s="148"/>
      <c r="M686" s="148"/>
    </row>
    <row r="687" ht="15.75" customHeight="1">
      <c r="A687" s="147"/>
      <c r="B687" s="147"/>
      <c r="C687" s="147"/>
      <c r="D687" s="147"/>
      <c r="E687" s="147"/>
      <c r="F687" s="148"/>
      <c r="G687" s="148"/>
      <c r="H687" s="148"/>
      <c r="I687" s="148"/>
      <c r="J687" s="148"/>
      <c r="K687" s="148"/>
      <c r="L687" s="148"/>
      <c r="M687" s="148"/>
    </row>
    <row r="688" ht="15.75" customHeight="1">
      <c r="A688" s="147"/>
      <c r="B688" s="147"/>
      <c r="C688" s="147"/>
      <c r="D688" s="147"/>
      <c r="E688" s="147"/>
      <c r="F688" s="148"/>
      <c r="G688" s="148"/>
      <c r="H688" s="148"/>
      <c r="I688" s="148"/>
      <c r="J688" s="148"/>
      <c r="K688" s="148"/>
      <c r="L688" s="148"/>
      <c r="M688" s="148"/>
    </row>
    <row r="689" ht="15.75" customHeight="1">
      <c r="A689" s="147"/>
      <c r="B689" s="147"/>
      <c r="C689" s="147"/>
      <c r="D689" s="147"/>
      <c r="E689" s="147"/>
      <c r="F689" s="148"/>
      <c r="G689" s="148"/>
      <c r="H689" s="148"/>
      <c r="I689" s="148"/>
      <c r="J689" s="148"/>
      <c r="K689" s="148"/>
      <c r="L689" s="148"/>
      <c r="M689" s="148"/>
    </row>
    <row r="690" ht="15.75" customHeight="1">
      <c r="A690" s="147"/>
      <c r="B690" s="147"/>
      <c r="C690" s="147"/>
      <c r="D690" s="147"/>
      <c r="E690" s="147"/>
      <c r="F690" s="148"/>
      <c r="G690" s="148"/>
      <c r="H690" s="148"/>
      <c r="I690" s="148"/>
      <c r="J690" s="148"/>
      <c r="K690" s="148"/>
      <c r="L690" s="148"/>
      <c r="M690" s="148"/>
    </row>
    <row r="691" ht="15.75" customHeight="1">
      <c r="A691" s="147"/>
      <c r="B691" s="147"/>
      <c r="C691" s="147"/>
      <c r="D691" s="147"/>
      <c r="E691" s="147"/>
      <c r="F691" s="148"/>
      <c r="G691" s="148"/>
      <c r="H691" s="148"/>
      <c r="I691" s="148"/>
      <c r="J691" s="148"/>
      <c r="K691" s="148"/>
      <c r="L691" s="148"/>
      <c r="M691" s="148"/>
    </row>
    <row r="692" ht="15.75" customHeight="1">
      <c r="A692" s="147"/>
      <c r="B692" s="147"/>
      <c r="C692" s="147"/>
      <c r="D692" s="147"/>
      <c r="E692" s="147"/>
      <c r="F692" s="148"/>
      <c r="G692" s="148"/>
      <c r="H692" s="148"/>
      <c r="I692" s="148"/>
      <c r="J692" s="148"/>
      <c r="K692" s="148"/>
      <c r="L692" s="148"/>
      <c r="M692" s="148"/>
    </row>
    <row r="693" ht="15.75" customHeight="1">
      <c r="A693" s="147"/>
      <c r="B693" s="147"/>
      <c r="C693" s="147"/>
      <c r="D693" s="147"/>
      <c r="E693" s="147"/>
      <c r="F693" s="148"/>
      <c r="G693" s="148"/>
      <c r="H693" s="148"/>
      <c r="I693" s="148"/>
      <c r="J693" s="148"/>
      <c r="K693" s="148"/>
      <c r="L693" s="148"/>
      <c r="M693" s="148"/>
    </row>
    <row r="694" ht="15.75" customHeight="1">
      <c r="A694" s="147"/>
      <c r="B694" s="147"/>
      <c r="C694" s="147"/>
      <c r="D694" s="147"/>
      <c r="E694" s="147"/>
      <c r="F694" s="148"/>
      <c r="G694" s="148"/>
      <c r="H694" s="148"/>
      <c r="I694" s="148"/>
      <c r="J694" s="148"/>
      <c r="K694" s="148"/>
      <c r="L694" s="148"/>
      <c r="M694" s="148"/>
    </row>
    <row r="695" ht="15.75" customHeight="1">
      <c r="A695" s="147"/>
      <c r="B695" s="147"/>
      <c r="C695" s="147"/>
      <c r="D695" s="147"/>
      <c r="E695" s="147"/>
      <c r="F695" s="148"/>
      <c r="G695" s="148"/>
      <c r="H695" s="148"/>
      <c r="I695" s="148"/>
      <c r="J695" s="148"/>
      <c r="K695" s="148"/>
      <c r="L695" s="148"/>
      <c r="M695" s="148"/>
    </row>
    <row r="696" ht="15.75" customHeight="1">
      <c r="A696" s="147"/>
      <c r="B696" s="147"/>
      <c r="C696" s="147"/>
      <c r="D696" s="147"/>
      <c r="E696" s="147"/>
      <c r="F696" s="148"/>
      <c r="G696" s="148"/>
      <c r="H696" s="148"/>
      <c r="I696" s="148"/>
      <c r="J696" s="148"/>
      <c r="K696" s="148"/>
      <c r="L696" s="148"/>
      <c r="M696" s="148"/>
    </row>
    <row r="697" ht="15.75" customHeight="1">
      <c r="A697" s="147"/>
      <c r="B697" s="147"/>
      <c r="C697" s="147"/>
      <c r="D697" s="147"/>
      <c r="E697" s="147"/>
      <c r="F697" s="148"/>
      <c r="G697" s="148"/>
      <c r="H697" s="148"/>
      <c r="I697" s="148"/>
      <c r="J697" s="148"/>
      <c r="K697" s="148"/>
      <c r="L697" s="148"/>
      <c r="M697" s="148"/>
    </row>
    <row r="698" ht="15.75" customHeight="1">
      <c r="A698" s="147"/>
      <c r="B698" s="147"/>
      <c r="C698" s="147"/>
      <c r="D698" s="147"/>
      <c r="E698" s="147"/>
      <c r="F698" s="148"/>
      <c r="G698" s="148"/>
      <c r="H698" s="148"/>
      <c r="I698" s="148"/>
      <c r="J698" s="148"/>
      <c r="K698" s="148"/>
      <c r="L698" s="148"/>
      <c r="M698" s="148"/>
    </row>
    <row r="699" ht="15.75" customHeight="1">
      <c r="A699" s="147"/>
      <c r="B699" s="147"/>
      <c r="C699" s="147"/>
      <c r="D699" s="147"/>
      <c r="E699" s="147"/>
      <c r="F699" s="148"/>
      <c r="G699" s="148"/>
      <c r="H699" s="148"/>
      <c r="I699" s="148"/>
      <c r="J699" s="148"/>
      <c r="K699" s="148"/>
      <c r="L699" s="148"/>
      <c r="M699" s="148"/>
    </row>
    <row r="700" ht="15.75" customHeight="1">
      <c r="A700" s="147"/>
      <c r="B700" s="147"/>
      <c r="C700" s="147"/>
      <c r="D700" s="147"/>
      <c r="E700" s="147"/>
      <c r="F700" s="148"/>
      <c r="G700" s="148"/>
      <c r="H700" s="148"/>
      <c r="I700" s="148"/>
      <c r="J700" s="148"/>
      <c r="K700" s="148"/>
      <c r="L700" s="148"/>
      <c r="M700" s="148"/>
    </row>
    <row r="701" ht="15.75" customHeight="1">
      <c r="A701" s="147"/>
      <c r="B701" s="147"/>
      <c r="C701" s="147"/>
      <c r="D701" s="147"/>
      <c r="E701" s="147"/>
      <c r="F701" s="148"/>
      <c r="G701" s="148"/>
      <c r="H701" s="148"/>
      <c r="I701" s="148"/>
      <c r="J701" s="148"/>
      <c r="K701" s="148"/>
      <c r="L701" s="148"/>
      <c r="M701" s="148"/>
    </row>
    <row r="702" ht="15.75" customHeight="1">
      <c r="A702" s="147"/>
      <c r="B702" s="147"/>
      <c r="C702" s="147"/>
      <c r="D702" s="147"/>
      <c r="E702" s="147"/>
      <c r="F702" s="148"/>
      <c r="G702" s="148"/>
      <c r="H702" s="148"/>
      <c r="I702" s="148"/>
      <c r="J702" s="148"/>
      <c r="K702" s="148"/>
      <c r="L702" s="148"/>
      <c r="M702" s="148"/>
    </row>
    <row r="703" ht="15.75" customHeight="1">
      <c r="A703" s="147"/>
      <c r="B703" s="147"/>
      <c r="C703" s="147"/>
      <c r="D703" s="147"/>
      <c r="E703" s="147"/>
      <c r="F703" s="148"/>
      <c r="G703" s="148"/>
      <c r="H703" s="148"/>
      <c r="I703" s="148"/>
      <c r="J703" s="148"/>
      <c r="K703" s="148"/>
      <c r="L703" s="148"/>
      <c r="M703" s="148"/>
    </row>
    <row r="704" ht="15.75" customHeight="1">
      <c r="A704" s="147"/>
      <c r="B704" s="147"/>
      <c r="C704" s="147"/>
      <c r="D704" s="147"/>
      <c r="E704" s="147"/>
      <c r="F704" s="148"/>
      <c r="G704" s="148"/>
      <c r="H704" s="148"/>
      <c r="I704" s="148"/>
      <c r="J704" s="148"/>
      <c r="K704" s="148"/>
      <c r="L704" s="148"/>
      <c r="M704" s="148"/>
    </row>
    <row r="705" ht="15.75" customHeight="1">
      <c r="A705" s="147"/>
      <c r="B705" s="147"/>
      <c r="C705" s="147"/>
      <c r="D705" s="147"/>
      <c r="E705" s="147"/>
      <c r="F705" s="148"/>
      <c r="G705" s="148"/>
      <c r="H705" s="148"/>
      <c r="I705" s="148"/>
      <c r="J705" s="148"/>
      <c r="K705" s="148"/>
      <c r="L705" s="148"/>
      <c r="M705" s="148"/>
    </row>
    <row r="706" ht="15.75" customHeight="1">
      <c r="A706" s="147"/>
      <c r="B706" s="147"/>
      <c r="C706" s="147"/>
      <c r="D706" s="147"/>
      <c r="E706" s="147"/>
      <c r="F706" s="148"/>
      <c r="G706" s="148"/>
      <c r="H706" s="148"/>
      <c r="I706" s="148"/>
      <c r="J706" s="148"/>
      <c r="K706" s="148"/>
      <c r="L706" s="148"/>
      <c r="M706" s="148"/>
    </row>
    <row r="707" ht="15.75" customHeight="1">
      <c r="A707" s="147"/>
      <c r="B707" s="147"/>
      <c r="C707" s="147"/>
      <c r="D707" s="147"/>
      <c r="E707" s="147"/>
      <c r="F707" s="148"/>
      <c r="G707" s="148"/>
      <c r="H707" s="148"/>
      <c r="I707" s="148"/>
      <c r="J707" s="148"/>
      <c r="K707" s="148"/>
      <c r="L707" s="148"/>
      <c r="M707" s="148"/>
    </row>
    <row r="708" ht="15.75" customHeight="1">
      <c r="A708" s="147"/>
      <c r="B708" s="147"/>
      <c r="C708" s="147"/>
      <c r="D708" s="147"/>
      <c r="E708" s="147"/>
      <c r="F708" s="148"/>
      <c r="G708" s="148"/>
      <c r="H708" s="148"/>
      <c r="I708" s="148"/>
      <c r="J708" s="148"/>
      <c r="K708" s="148"/>
      <c r="L708" s="148"/>
      <c r="M708" s="148"/>
    </row>
    <row r="709" ht="15.75" customHeight="1">
      <c r="A709" s="147"/>
      <c r="B709" s="147"/>
      <c r="C709" s="147"/>
      <c r="D709" s="147"/>
      <c r="E709" s="147"/>
      <c r="F709" s="148"/>
      <c r="G709" s="148"/>
      <c r="H709" s="148"/>
      <c r="I709" s="148"/>
      <c r="J709" s="148"/>
      <c r="K709" s="148"/>
      <c r="L709" s="148"/>
      <c r="M709" s="148"/>
    </row>
    <row r="710" ht="15.75" customHeight="1">
      <c r="A710" s="147"/>
      <c r="B710" s="147"/>
      <c r="C710" s="147"/>
      <c r="D710" s="147"/>
      <c r="E710" s="147"/>
      <c r="F710" s="148"/>
      <c r="G710" s="148"/>
      <c r="H710" s="148"/>
      <c r="I710" s="148"/>
      <c r="J710" s="148"/>
      <c r="K710" s="148"/>
      <c r="L710" s="148"/>
      <c r="M710" s="148"/>
    </row>
    <row r="711" ht="15.75" customHeight="1">
      <c r="A711" s="147"/>
      <c r="B711" s="147"/>
      <c r="C711" s="147"/>
      <c r="D711" s="147"/>
      <c r="E711" s="147"/>
      <c r="F711" s="148"/>
      <c r="G711" s="148"/>
      <c r="H711" s="148"/>
      <c r="I711" s="148"/>
      <c r="J711" s="148"/>
      <c r="K711" s="148"/>
      <c r="L711" s="148"/>
      <c r="M711" s="148"/>
    </row>
    <row r="712" ht="15.75" customHeight="1">
      <c r="A712" s="147"/>
      <c r="B712" s="147"/>
      <c r="C712" s="147"/>
      <c r="D712" s="147"/>
      <c r="E712" s="147"/>
      <c r="F712" s="148"/>
      <c r="G712" s="148"/>
      <c r="H712" s="148"/>
      <c r="I712" s="148"/>
      <c r="J712" s="148"/>
      <c r="K712" s="148"/>
      <c r="L712" s="148"/>
      <c r="M712" s="148"/>
    </row>
    <row r="713" ht="15.75" customHeight="1">
      <c r="A713" s="147"/>
      <c r="B713" s="147"/>
      <c r="C713" s="147"/>
      <c r="D713" s="147"/>
      <c r="E713" s="147"/>
      <c r="F713" s="148"/>
      <c r="G713" s="148"/>
      <c r="H713" s="148"/>
      <c r="I713" s="148"/>
      <c r="J713" s="148"/>
      <c r="K713" s="148"/>
      <c r="L713" s="148"/>
      <c r="M713" s="148"/>
    </row>
    <row r="714" ht="15.75" customHeight="1">
      <c r="A714" s="147"/>
      <c r="B714" s="147"/>
      <c r="C714" s="147"/>
      <c r="D714" s="147"/>
      <c r="E714" s="147"/>
      <c r="F714" s="148"/>
      <c r="G714" s="148"/>
      <c r="H714" s="148"/>
      <c r="I714" s="148"/>
      <c r="J714" s="148"/>
      <c r="K714" s="148"/>
      <c r="L714" s="148"/>
      <c r="M714" s="148"/>
    </row>
    <row r="715" ht="15.75" customHeight="1">
      <c r="A715" s="147"/>
      <c r="B715" s="147"/>
      <c r="C715" s="147"/>
      <c r="D715" s="147"/>
      <c r="E715" s="147"/>
      <c r="F715" s="148"/>
      <c r="G715" s="148"/>
      <c r="H715" s="148"/>
      <c r="I715" s="148"/>
      <c r="J715" s="148"/>
      <c r="K715" s="148"/>
      <c r="L715" s="148"/>
      <c r="M715" s="148"/>
    </row>
    <row r="716" ht="15.75" customHeight="1">
      <c r="A716" s="147"/>
      <c r="B716" s="147"/>
      <c r="C716" s="147"/>
      <c r="D716" s="147"/>
      <c r="E716" s="147"/>
      <c r="F716" s="148"/>
      <c r="G716" s="148"/>
      <c r="H716" s="148"/>
      <c r="I716" s="148"/>
      <c r="J716" s="148"/>
      <c r="K716" s="148"/>
      <c r="L716" s="148"/>
      <c r="M716" s="148"/>
    </row>
    <row r="717" ht="15.75" customHeight="1">
      <c r="A717" s="147"/>
      <c r="B717" s="147"/>
      <c r="C717" s="147"/>
      <c r="D717" s="147"/>
      <c r="E717" s="147"/>
      <c r="F717" s="148"/>
      <c r="G717" s="148"/>
      <c r="H717" s="148"/>
      <c r="I717" s="148"/>
      <c r="J717" s="148"/>
      <c r="K717" s="148"/>
      <c r="L717" s="148"/>
      <c r="M717" s="148"/>
    </row>
    <row r="718" ht="15.75" customHeight="1">
      <c r="A718" s="147"/>
      <c r="B718" s="147"/>
      <c r="C718" s="147"/>
      <c r="D718" s="147"/>
      <c r="E718" s="147"/>
      <c r="F718" s="148"/>
      <c r="G718" s="148"/>
      <c r="H718" s="148"/>
      <c r="I718" s="148"/>
      <c r="J718" s="148"/>
      <c r="K718" s="148"/>
      <c r="L718" s="148"/>
      <c r="M718" s="148"/>
    </row>
    <row r="719" ht="15.75" customHeight="1">
      <c r="A719" s="147"/>
      <c r="B719" s="147"/>
      <c r="C719" s="147"/>
      <c r="D719" s="147"/>
      <c r="E719" s="147"/>
      <c r="F719" s="148"/>
      <c r="G719" s="148"/>
      <c r="H719" s="148"/>
      <c r="I719" s="148"/>
      <c r="J719" s="148"/>
      <c r="K719" s="148"/>
      <c r="L719" s="148"/>
      <c r="M719" s="148"/>
    </row>
    <row r="720" ht="15.75" customHeight="1">
      <c r="A720" s="147"/>
      <c r="B720" s="147"/>
      <c r="C720" s="147"/>
      <c r="D720" s="147"/>
      <c r="E720" s="147"/>
      <c r="F720" s="148"/>
      <c r="G720" s="148"/>
      <c r="H720" s="148"/>
      <c r="I720" s="148"/>
      <c r="J720" s="148"/>
      <c r="K720" s="148"/>
      <c r="L720" s="148"/>
      <c r="M720" s="148"/>
    </row>
    <row r="721" ht="15.75" customHeight="1">
      <c r="A721" s="147"/>
      <c r="B721" s="147"/>
      <c r="C721" s="147"/>
      <c r="D721" s="147"/>
      <c r="E721" s="147"/>
      <c r="F721" s="148"/>
      <c r="G721" s="148"/>
      <c r="H721" s="148"/>
      <c r="I721" s="148"/>
      <c r="J721" s="148"/>
      <c r="K721" s="148"/>
      <c r="L721" s="148"/>
      <c r="M721" s="148"/>
    </row>
    <row r="722" ht="15.75" customHeight="1">
      <c r="A722" s="147"/>
      <c r="B722" s="147"/>
      <c r="C722" s="147"/>
      <c r="D722" s="147"/>
      <c r="E722" s="147"/>
      <c r="F722" s="148"/>
      <c r="G722" s="148"/>
      <c r="H722" s="148"/>
      <c r="I722" s="148"/>
      <c r="J722" s="148"/>
      <c r="K722" s="148"/>
      <c r="L722" s="148"/>
      <c r="M722" s="148"/>
    </row>
    <row r="723" ht="15.75" customHeight="1">
      <c r="A723" s="147"/>
      <c r="B723" s="147"/>
      <c r="C723" s="147"/>
      <c r="D723" s="147"/>
      <c r="E723" s="147"/>
      <c r="F723" s="148"/>
      <c r="G723" s="148"/>
      <c r="H723" s="148"/>
      <c r="I723" s="148"/>
      <c r="J723" s="148"/>
      <c r="K723" s="148"/>
      <c r="L723" s="148"/>
      <c r="M723" s="148"/>
    </row>
    <row r="724" ht="15.75" customHeight="1">
      <c r="A724" s="147"/>
      <c r="B724" s="147"/>
      <c r="C724" s="147"/>
      <c r="D724" s="147"/>
      <c r="E724" s="147"/>
      <c r="F724" s="148"/>
      <c r="G724" s="148"/>
      <c r="H724" s="148"/>
      <c r="I724" s="148"/>
      <c r="J724" s="148"/>
      <c r="K724" s="148"/>
      <c r="L724" s="148"/>
      <c r="M724" s="148"/>
    </row>
    <row r="725" ht="15.75" customHeight="1">
      <c r="A725" s="147"/>
      <c r="B725" s="147"/>
      <c r="C725" s="147"/>
      <c r="D725" s="147"/>
      <c r="E725" s="147"/>
      <c r="F725" s="148"/>
      <c r="G725" s="148"/>
      <c r="H725" s="148"/>
      <c r="I725" s="148"/>
      <c r="J725" s="148"/>
      <c r="K725" s="148"/>
      <c r="L725" s="148"/>
      <c r="M725" s="148"/>
    </row>
    <row r="726" ht="15.75" customHeight="1">
      <c r="A726" s="147"/>
      <c r="B726" s="147"/>
      <c r="C726" s="147"/>
      <c r="D726" s="147"/>
      <c r="E726" s="147"/>
      <c r="F726" s="148"/>
      <c r="G726" s="148"/>
      <c r="H726" s="148"/>
      <c r="I726" s="148"/>
      <c r="J726" s="148"/>
      <c r="K726" s="148"/>
      <c r="L726" s="148"/>
      <c r="M726" s="148"/>
    </row>
    <row r="727" ht="15.75" customHeight="1">
      <c r="A727" s="147"/>
      <c r="B727" s="147"/>
      <c r="C727" s="147"/>
      <c r="D727" s="147"/>
      <c r="E727" s="147"/>
      <c r="F727" s="148"/>
      <c r="G727" s="148"/>
      <c r="H727" s="148"/>
      <c r="I727" s="148"/>
      <c r="J727" s="148"/>
      <c r="K727" s="148"/>
      <c r="L727" s="148"/>
      <c r="M727" s="148"/>
    </row>
    <row r="728" ht="15.75" customHeight="1">
      <c r="A728" s="147"/>
      <c r="B728" s="147"/>
      <c r="C728" s="147"/>
      <c r="D728" s="147"/>
      <c r="E728" s="147"/>
      <c r="F728" s="148"/>
      <c r="G728" s="148"/>
      <c r="H728" s="148"/>
      <c r="I728" s="148"/>
      <c r="J728" s="148"/>
      <c r="K728" s="148"/>
      <c r="L728" s="148"/>
      <c r="M728" s="148"/>
    </row>
    <row r="729" ht="15.75" customHeight="1">
      <c r="A729" s="147"/>
      <c r="B729" s="147"/>
      <c r="C729" s="147"/>
      <c r="D729" s="147"/>
      <c r="E729" s="147"/>
      <c r="F729" s="148"/>
      <c r="G729" s="148"/>
      <c r="H729" s="148"/>
      <c r="I729" s="148"/>
      <c r="J729" s="148"/>
      <c r="K729" s="148"/>
      <c r="L729" s="148"/>
      <c r="M729" s="148"/>
    </row>
    <row r="730" ht="15.75" customHeight="1">
      <c r="A730" s="147"/>
      <c r="B730" s="147"/>
      <c r="C730" s="147"/>
      <c r="D730" s="147"/>
      <c r="E730" s="147"/>
      <c r="F730" s="148"/>
      <c r="G730" s="148"/>
      <c r="H730" s="148"/>
      <c r="I730" s="148"/>
      <c r="J730" s="148"/>
      <c r="K730" s="148"/>
      <c r="L730" s="148"/>
      <c r="M730" s="148"/>
    </row>
    <row r="731" ht="15.75" customHeight="1">
      <c r="A731" s="147"/>
      <c r="B731" s="147"/>
      <c r="C731" s="147"/>
      <c r="D731" s="147"/>
      <c r="E731" s="147"/>
      <c r="F731" s="148"/>
      <c r="G731" s="148"/>
      <c r="H731" s="148"/>
      <c r="I731" s="148"/>
      <c r="J731" s="148"/>
      <c r="K731" s="148"/>
      <c r="L731" s="148"/>
      <c r="M731" s="148"/>
    </row>
    <row r="732" ht="15.75" customHeight="1">
      <c r="A732" s="147"/>
      <c r="B732" s="147"/>
      <c r="C732" s="147"/>
      <c r="D732" s="147"/>
      <c r="E732" s="147"/>
      <c r="F732" s="148"/>
      <c r="G732" s="148"/>
      <c r="H732" s="148"/>
      <c r="I732" s="148"/>
      <c r="J732" s="148"/>
      <c r="K732" s="148"/>
      <c r="L732" s="148"/>
      <c r="M732" s="148"/>
    </row>
    <row r="733" ht="15.75" customHeight="1">
      <c r="A733" s="147"/>
      <c r="B733" s="147"/>
      <c r="C733" s="147"/>
      <c r="D733" s="147"/>
      <c r="E733" s="147"/>
      <c r="F733" s="148"/>
      <c r="G733" s="148"/>
      <c r="H733" s="148"/>
      <c r="I733" s="148"/>
      <c r="J733" s="148"/>
      <c r="K733" s="148"/>
      <c r="L733" s="148"/>
      <c r="M733" s="148"/>
    </row>
    <row r="734" ht="15.75" customHeight="1">
      <c r="A734" s="147"/>
      <c r="B734" s="147"/>
      <c r="C734" s="147"/>
      <c r="D734" s="147"/>
      <c r="E734" s="147"/>
      <c r="F734" s="148"/>
      <c r="G734" s="148"/>
      <c r="H734" s="148"/>
      <c r="I734" s="148"/>
      <c r="J734" s="148"/>
      <c r="K734" s="148"/>
      <c r="L734" s="148"/>
      <c r="M734" s="148"/>
    </row>
    <row r="735" ht="15.75" customHeight="1">
      <c r="A735" s="147"/>
      <c r="B735" s="147"/>
      <c r="C735" s="147"/>
      <c r="D735" s="147"/>
      <c r="E735" s="147"/>
      <c r="F735" s="148"/>
      <c r="G735" s="148"/>
      <c r="H735" s="148"/>
      <c r="I735" s="148"/>
      <c r="J735" s="148"/>
      <c r="K735" s="148"/>
      <c r="L735" s="148"/>
      <c r="M735" s="148"/>
    </row>
    <row r="736" ht="15.75" customHeight="1">
      <c r="A736" s="147"/>
      <c r="B736" s="147"/>
      <c r="C736" s="147"/>
      <c r="D736" s="147"/>
      <c r="E736" s="147"/>
      <c r="F736" s="148"/>
      <c r="G736" s="148"/>
      <c r="H736" s="148"/>
      <c r="I736" s="148"/>
      <c r="J736" s="148"/>
      <c r="K736" s="148"/>
      <c r="L736" s="148"/>
      <c r="M736" s="148"/>
    </row>
    <row r="737" ht="15.75" customHeight="1">
      <c r="A737" s="147"/>
      <c r="B737" s="147"/>
      <c r="C737" s="147"/>
      <c r="D737" s="147"/>
      <c r="E737" s="147"/>
      <c r="F737" s="148"/>
      <c r="G737" s="148"/>
      <c r="H737" s="148"/>
      <c r="I737" s="148"/>
      <c r="J737" s="148"/>
      <c r="K737" s="148"/>
      <c r="L737" s="148"/>
      <c r="M737" s="148"/>
    </row>
    <row r="738" ht="15.75" customHeight="1">
      <c r="A738" s="147"/>
      <c r="B738" s="147"/>
      <c r="C738" s="147"/>
      <c r="D738" s="147"/>
      <c r="E738" s="147"/>
      <c r="F738" s="148"/>
      <c r="G738" s="148"/>
      <c r="H738" s="148"/>
      <c r="I738" s="148"/>
      <c r="J738" s="148"/>
      <c r="K738" s="148"/>
      <c r="L738" s="148"/>
      <c r="M738" s="148"/>
    </row>
    <row r="739" ht="15.75" customHeight="1">
      <c r="A739" s="147"/>
      <c r="B739" s="147"/>
      <c r="C739" s="147"/>
      <c r="D739" s="147"/>
      <c r="E739" s="147"/>
      <c r="F739" s="148"/>
      <c r="G739" s="148"/>
      <c r="H739" s="148"/>
      <c r="I739" s="148"/>
      <c r="J739" s="148"/>
      <c r="K739" s="148"/>
      <c r="L739" s="148"/>
      <c r="M739" s="148"/>
    </row>
    <row r="740" ht="15.75" customHeight="1">
      <c r="A740" s="147"/>
      <c r="B740" s="147"/>
      <c r="C740" s="147"/>
      <c r="D740" s="147"/>
      <c r="E740" s="147"/>
      <c r="F740" s="148"/>
      <c r="G740" s="148"/>
      <c r="H740" s="148"/>
      <c r="I740" s="148"/>
      <c r="J740" s="148"/>
      <c r="K740" s="148"/>
      <c r="L740" s="148"/>
      <c r="M740" s="148"/>
    </row>
    <row r="741" ht="15.75" customHeight="1">
      <c r="A741" s="147"/>
      <c r="B741" s="147"/>
      <c r="C741" s="147"/>
      <c r="D741" s="147"/>
      <c r="E741" s="147"/>
      <c r="F741" s="148"/>
      <c r="G741" s="148"/>
      <c r="H741" s="148"/>
      <c r="I741" s="148"/>
      <c r="J741" s="148"/>
      <c r="K741" s="148"/>
      <c r="L741" s="148"/>
      <c r="M741" s="148"/>
    </row>
    <row r="742" ht="15.75" customHeight="1">
      <c r="A742" s="147"/>
      <c r="B742" s="147"/>
      <c r="C742" s="147"/>
      <c r="D742" s="147"/>
      <c r="E742" s="147"/>
      <c r="F742" s="148"/>
      <c r="G742" s="148"/>
      <c r="H742" s="148"/>
      <c r="I742" s="148"/>
      <c r="J742" s="148"/>
      <c r="K742" s="148"/>
      <c r="L742" s="148"/>
      <c r="M742" s="148"/>
    </row>
    <row r="743" ht="15.75" customHeight="1">
      <c r="A743" s="147"/>
      <c r="B743" s="147"/>
      <c r="C743" s="147"/>
      <c r="D743" s="147"/>
      <c r="E743" s="147"/>
      <c r="F743" s="148"/>
      <c r="G743" s="148"/>
      <c r="H743" s="148"/>
      <c r="I743" s="148"/>
      <c r="J743" s="148"/>
      <c r="K743" s="148"/>
      <c r="L743" s="148"/>
      <c r="M743" s="148"/>
    </row>
    <row r="744" ht="15.75" customHeight="1">
      <c r="A744" s="147"/>
      <c r="B744" s="147"/>
      <c r="C744" s="147"/>
      <c r="D744" s="147"/>
      <c r="E744" s="147"/>
      <c r="F744" s="148"/>
      <c r="G744" s="148"/>
      <c r="H744" s="148"/>
      <c r="I744" s="148"/>
      <c r="J744" s="148"/>
      <c r="K744" s="148"/>
      <c r="L744" s="148"/>
      <c r="M744" s="148"/>
    </row>
    <row r="745" ht="15.75" customHeight="1">
      <c r="A745" s="147"/>
      <c r="B745" s="147"/>
      <c r="C745" s="147"/>
      <c r="D745" s="147"/>
      <c r="E745" s="147"/>
      <c r="F745" s="148"/>
      <c r="G745" s="148"/>
      <c r="H745" s="148"/>
      <c r="I745" s="148"/>
      <c r="J745" s="148"/>
      <c r="K745" s="148"/>
      <c r="L745" s="148"/>
      <c r="M745" s="148"/>
    </row>
    <row r="746" ht="15.75" customHeight="1">
      <c r="A746" s="147"/>
      <c r="B746" s="147"/>
      <c r="C746" s="147"/>
      <c r="D746" s="147"/>
      <c r="E746" s="147"/>
      <c r="F746" s="148"/>
      <c r="G746" s="148"/>
      <c r="H746" s="148"/>
      <c r="I746" s="148"/>
      <c r="J746" s="148"/>
      <c r="K746" s="148"/>
      <c r="L746" s="148"/>
      <c r="M746" s="148"/>
    </row>
    <row r="747" ht="15.75" customHeight="1">
      <c r="A747" s="147"/>
      <c r="B747" s="147"/>
      <c r="C747" s="147"/>
      <c r="D747" s="147"/>
      <c r="E747" s="147"/>
      <c r="F747" s="148"/>
      <c r="G747" s="148"/>
      <c r="H747" s="148"/>
      <c r="I747" s="148"/>
      <c r="J747" s="148"/>
      <c r="K747" s="148"/>
      <c r="L747" s="148"/>
      <c r="M747" s="148"/>
    </row>
    <row r="748" ht="15.75" customHeight="1">
      <c r="A748" s="147"/>
      <c r="B748" s="147"/>
      <c r="C748" s="147"/>
      <c r="D748" s="147"/>
      <c r="E748" s="147"/>
      <c r="F748" s="148"/>
      <c r="G748" s="148"/>
      <c r="H748" s="148"/>
      <c r="I748" s="148"/>
      <c r="J748" s="148"/>
      <c r="K748" s="148"/>
      <c r="L748" s="148"/>
      <c r="M748" s="148"/>
    </row>
    <row r="749" ht="15.75" customHeight="1">
      <c r="A749" s="147"/>
      <c r="B749" s="147"/>
      <c r="C749" s="147"/>
      <c r="D749" s="147"/>
      <c r="E749" s="147"/>
      <c r="F749" s="148"/>
      <c r="G749" s="148"/>
      <c r="H749" s="148"/>
      <c r="I749" s="148"/>
      <c r="J749" s="148"/>
      <c r="K749" s="148"/>
      <c r="L749" s="148"/>
      <c r="M749" s="148"/>
    </row>
    <row r="750" ht="15.75" customHeight="1">
      <c r="A750" s="147"/>
      <c r="B750" s="147"/>
      <c r="C750" s="147"/>
      <c r="D750" s="147"/>
      <c r="E750" s="147"/>
      <c r="F750" s="148"/>
      <c r="G750" s="148"/>
      <c r="H750" s="148"/>
      <c r="I750" s="148"/>
      <c r="J750" s="148"/>
      <c r="K750" s="148"/>
      <c r="L750" s="148"/>
      <c r="M750" s="148"/>
    </row>
    <row r="751" ht="15.75" customHeight="1">
      <c r="A751" s="147"/>
      <c r="B751" s="147"/>
      <c r="C751" s="147"/>
      <c r="D751" s="147"/>
      <c r="E751" s="147"/>
      <c r="F751" s="148"/>
      <c r="G751" s="148"/>
      <c r="H751" s="148"/>
      <c r="I751" s="148"/>
      <c r="J751" s="148"/>
      <c r="K751" s="148"/>
      <c r="L751" s="148"/>
      <c r="M751" s="148"/>
    </row>
    <row r="752" ht="15.75" customHeight="1">
      <c r="A752" s="147"/>
      <c r="B752" s="147"/>
      <c r="C752" s="147"/>
      <c r="D752" s="147"/>
      <c r="E752" s="147"/>
      <c r="F752" s="148"/>
      <c r="G752" s="148"/>
      <c r="H752" s="148"/>
      <c r="I752" s="148"/>
      <c r="J752" s="148"/>
      <c r="K752" s="148"/>
      <c r="L752" s="148"/>
      <c r="M752" s="148"/>
    </row>
    <row r="753" ht="15.75" customHeight="1">
      <c r="A753" s="147"/>
      <c r="B753" s="147"/>
      <c r="C753" s="147"/>
      <c r="D753" s="147"/>
      <c r="E753" s="147"/>
      <c r="F753" s="148"/>
      <c r="G753" s="148"/>
      <c r="H753" s="148"/>
      <c r="I753" s="148"/>
      <c r="J753" s="148"/>
      <c r="K753" s="148"/>
      <c r="L753" s="148"/>
      <c r="M753" s="148"/>
    </row>
    <row r="754" ht="15.75" customHeight="1">
      <c r="A754" s="147"/>
      <c r="B754" s="147"/>
      <c r="C754" s="147"/>
      <c r="D754" s="147"/>
      <c r="E754" s="147"/>
      <c r="F754" s="148"/>
      <c r="G754" s="148"/>
      <c r="H754" s="148"/>
      <c r="I754" s="148"/>
      <c r="J754" s="148"/>
      <c r="K754" s="148"/>
      <c r="L754" s="148"/>
      <c r="M754" s="148"/>
    </row>
    <row r="755" ht="15.75" customHeight="1">
      <c r="A755" s="147"/>
      <c r="B755" s="147"/>
      <c r="C755" s="147"/>
      <c r="D755" s="147"/>
      <c r="E755" s="147"/>
      <c r="F755" s="148"/>
      <c r="G755" s="148"/>
      <c r="H755" s="148"/>
      <c r="I755" s="148"/>
      <c r="J755" s="148"/>
      <c r="K755" s="148"/>
      <c r="L755" s="148"/>
      <c r="M755" s="148"/>
    </row>
    <row r="756" ht="15.75" customHeight="1">
      <c r="A756" s="147"/>
      <c r="B756" s="147"/>
      <c r="C756" s="147"/>
      <c r="D756" s="147"/>
      <c r="E756" s="147"/>
      <c r="F756" s="148"/>
      <c r="G756" s="148"/>
      <c r="H756" s="148"/>
      <c r="I756" s="148"/>
      <c r="J756" s="148"/>
      <c r="K756" s="148"/>
      <c r="L756" s="148"/>
      <c r="M756" s="148"/>
    </row>
    <row r="757" ht="15.75" customHeight="1">
      <c r="A757" s="147"/>
      <c r="B757" s="147"/>
      <c r="C757" s="147"/>
      <c r="D757" s="147"/>
      <c r="E757" s="147"/>
      <c r="F757" s="148"/>
      <c r="G757" s="148"/>
      <c r="H757" s="148"/>
      <c r="I757" s="148"/>
      <c r="J757" s="148"/>
      <c r="K757" s="148"/>
      <c r="L757" s="148"/>
      <c r="M757" s="148"/>
    </row>
    <row r="758" ht="15.75" customHeight="1">
      <c r="A758" s="147"/>
      <c r="B758" s="147"/>
      <c r="C758" s="147"/>
      <c r="D758" s="147"/>
      <c r="E758" s="147"/>
      <c r="F758" s="148"/>
      <c r="G758" s="148"/>
      <c r="H758" s="148"/>
      <c r="I758" s="148"/>
      <c r="J758" s="148"/>
      <c r="K758" s="148"/>
      <c r="L758" s="148"/>
      <c r="M758" s="148"/>
    </row>
    <row r="759" ht="15.75" customHeight="1">
      <c r="A759" s="147"/>
      <c r="B759" s="147"/>
      <c r="C759" s="147"/>
      <c r="D759" s="147"/>
      <c r="E759" s="147"/>
      <c r="F759" s="148"/>
      <c r="G759" s="148"/>
      <c r="H759" s="148"/>
      <c r="I759" s="148"/>
      <c r="J759" s="148"/>
      <c r="K759" s="148"/>
      <c r="L759" s="148"/>
      <c r="M759" s="148"/>
    </row>
    <row r="760" ht="15.75" customHeight="1">
      <c r="A760" s="147"/>
      <c r="B760" s="147"/>
      <c r="C760" s="147"/>
      <c r="D760" s="147"/>
      <c r="E760" s="147"/>
      <c r="F760" s="148"/>
      <c r="G760" s="148"/>
      <c r="H760" s="148"/>
      <c r="I760" s="148"/>
      <c r="J760" s="148"/>
      <c r="K760" s="148"/>
      <c r="L760" s="148"/>
      <c r="M760" s="148"/>
    </row>
    <row r="761" ht="15.75" customHeight="1">
      <c r="A761" s="147"/>
      <c r="B761" s="147"/>
      <c r="C761" s="147"/>
      <c r="D761" s="147"/>
      <c r="E761" s="147"/>
      <c r="F761" s="148"/>
      <c r="G761" s="148"/>
      <c r="H761" s="148"/>
      <c r="I761" s="148"/>
      <c r="J761" s="148"/>
      <c r="K761" s="148"/>
      <c r="L761" s="148"/>
      <c r="M761" s="148"/>
    </row>
    <row r="762" ht="15.75" customHeight="1">
      <c r="A762" s="147"/>
      <c r="B762" s="147"/>
      <c r="C762" s="147"/>
      <c r="D762" s="147"/>
      <c r="E762" s="147"/>
      <c r="F762" s="148"/>
      <c r="G762" s="148"/>
      <c r="H762" s="148"/>
      <c r="I762" s="148"/>
      <c r="J762" s="148"/>
      <c r="K762" s="148"/>
      <c r="L762" s="148"/>
      <c r="M762" s="148"/>
    </row>
    <row r="763" ht="15.75" customHeight="1">
      <c r="A763" s="147"/>
      <c r="B763" s="147"/>
      <c r="C763" s="147"/>
      <c r="D763" s="147"/>
      <c r="E763" s="147"/>
      <c r="F763" s="148"/>
      <c r="G763" s="148"/>
      <c r="H763" s="148"/>
      <c r="I763" s="148"/>
      <c r="J763" s="148"/>
      <c r="K763" s="148"/>
      <c r="L763" s="148"/>
      <c r="M763" s="148"/>
    </row>
    <row r="764" ht="15.75" customHeight="1">
      <c r="A764" s="147"/>
      <c r="B764" s="147"/>
      <c r="C764" s="147"/>
      <c r="D764" s="147"/>
      <c r="E764" s="147"/>
      <c r="F764" s="148"/>
      <c r="G764" s="148"/>
      <c r="H764" s="148"/>
      <c r="I764" s="148"/>
      <c r="J764" s="148"/>
      <c r="K764" s="148"/>
      <c r="L764" s="148"/>
      <c r="M764" s="148"/>
    </row>
    <row r="765" ht="15.75" customHeight="1">
      <c r="A765" s="147"/>
      <c r="B765" s="147"/>
      <c r="C765" s="147"/>
      <c r="D765" s="147"/>
      <c r="E765" s="147"/>
      <c r="F765" s="148"/>
      <c r="G765" s="148"/>
      <c r="H765" s="148"/>
      <c r="I765" s="148"/>
      <c r="J765" s="148"/>
      <c r="K765" s="148"/>
      <c r="L765" s="148"/>
      <c r="M765" s="148"/>
    </row>
    <row r="766" ht="15.75" customHeight="1">
      <c r="A766" s="147"/>
      <c r="B766" s="147"/>
      <c r="C766" s="147"/>
      <c r="D766" s="147"/>
      <c r="E766" s="147"/>
      <c r="F766" s="148"/>
      <c r="G766" s="148"/>
      <c r="H766" s="148"/>
      <c r="I766" s="148"/>
      <c r="J766" s="148"/>
      <c r="K766" s="148"/>
      <c r="L766" s="148"/>
      <c r="M766" s="148"/>
    </row>
    <row r="767" ht="15.75" customHeight="1">
      <c r="A767" s="147"/>
      <c r="B767" s="147"/>
      <c r="C767" s="147"/>
      <c r="D767" s="147"/>
      <c r="E767" s="147"/>
      <c r="F767" s="148"/>
      <c r="G767" s="148"/>
      <c r="H767" s="148"/>
      <c r="I767" s="148"/>
      <c r="J767" s="148"/>
      <c r="K767" s="148"/>
      <c r="L767" s="148"/>
      <c r="M767" s="148"/>
    </row>
    <row r="768" ht="15.75" customHeight="1">
      <c r="A768" s="147"/>
      <c r="B768" s="147"/>
      <c r="C768" s="147"/>
      <c r="D768" s="147"/>
      <c r="E768" s="147"/>
      <c r="F768" s="148"/>
      <c r="G768" s="148"/>
      <c r="H768" s="148"/>
      <c r="I768" s="148"/>
      <c r="J768" s="148"/>
      <c r="K768" s="148"/>
      <c r="L768" s="148"/>
      <c r="M768" s="148"/>
    </row>
    <row r="769" ht="15.75" customHeight="1">
      <c r="A769" s="147"/>
      <c r="B769" s="147"/>
      <c r="C769" s="147"/>
      <c r="D769" s="147"/>
      <c r="E769" s="147"/>
      <c r="F769" s="148"/>
      <c r="G769" s="148"/>
      <c r="H769" s="148"/>
      <c r="I769" s="148"/>
      <c r="J769" s="148"/>
      <c r="K769" s="148"/>
      <c r="L769" s="148"/>
      <c r="M769" s="148"/>
    </row>
    <row r="770" ht="15.75" customHeight="1">
      <c r="A770" s="147"/>
      <c r="B770" s="147"/>
      <c r="C770" s="147"/>
      <c r="D770" s="147"/>
      <c r="E770" s="147"/>
      <c r="F770" s="148"/>
      <c r="G770" s="148"/>
      <c r="H770" s="148"/>
      <c r="I770" s="148"/>
      <c r="J770" s="148"/>
      <c r="K770" s="148"/>
      <c r="L770" s="148"/>
      <c r="M770" s="148"/>
    </row>
    <row r="771" ht="15.75" customHeight="1">
      <c r="A771" s="147"/>
      <c r="B771" s="147"/>
      <c r="C771" s="147"/>
      <c r="D771" s="147"/>
      <c r="E771" s="147"/>
      <c r="F771" s="148"/>
      <c r="G771" s="148"/>
      <c r="H771" s="148"/>
      <c r="I771" s="148"/>
      <c r="J771" s="148"/>
      <c r="K771" s="148"/>
      <c r="L771" s="148"/>
      <c r="M771" s="148"/>
    </row>
    <row r="772" ht="15.75" customHeight="1">
      <c r="A772" s="147"/>
      <c r="B772" s="147"/>
      <c r="C772" s="147"/>
      <c r="D772" s="147"/>
      <c r="E772" s="147"/>
      <c r="F772" s="148"/>
      <c r="G772" s="148"/>
      <c r="H772" s="148"/>
      <c r="I772" s="148"/>
      <c r="J772" s="148"/>
      <c r="K772" s="148"/>
      <c r="L772" s="148"/>
      <c r="M772" s="148"/>
    </row>
    <row r="773" ht="15.75" customHeight="1">
      <c r="A773" s="147"/>
      <c r="B773" s="147"/>
      <c r="C773" s="147"/>
      <c r="D773" s="147"/>
      <c r="E773" s="147"/>
      <c r="F773" s="148"/>
      <c r="G773" s="148"/>
      <c r="H773" s="148"/>
      <c r="I773" s="148"/>
      <c r="J773" s="148"/>
      <c r="K773" s="148"/>
      <c r="L773" s="148"/>
      <c r="M773" s="148"/>
    </row>
    <row r="774" ht="15.75" customHeight="1">
      <c r="A774" s="147"/>
      <c r="B774" s="147"/>
      <c r="C774" s="147"/>
      <c r="D774" s="147"/>
      <c r="E774" s="147"/>
      <c r="F774" s="148"/>
      <c r="G774" s="148"/>
      <c r="H774" s="148"/>
      <c r="I774" s="148"/>
      <c r="J774" s="148"/>
      <c r="K774" s="148"/>
      <c r="L774" s="148"/>
      <c r="M774" s="148"/>
    </row>
    <row r="775" ht="15.75" customHeight="1">
      <c r="A775" s="147"/>
      <c r="B775" s="147"/>
      <c r="C775" s="147"/>
      <c r="D775" s="147"/>
      <c r="E775" s="147"/>
      <c r="F775" s="148"/>
      <c r="G775" s="148"/>
      <c r="H775" s="148"/>
      <c r="I775" s="148"/>
      <c r="J775" s="148"/>
      <c r="K775" s="148"/>
      <c r="L775" s="148"/>
      <c r="M775" s="148"/>
    </row>
    <row r="776" ht="15.75" customHeight="1">
      <c r="A776" s="147"/>
      <c r="B776" s="147"/>
      <c r="C776" s="147"/>
      <c r="D776" s="147"/>
      <c r="E776" s="147"/>
      <c r="F776" s="148"/>
      <c r="G776" s="148"/>
      <c r="H776" s="148"/>
      <c r="I776" s="148"/>
      <c r="J776" s="148"/>
      <c r="K776" s="148"/>
      <c r="L776" s="148"/>
      <c r="M776" s="148"/>
    </row>
    <row r="777" ht="15.75" customHeight="1">
      <c r="A777" s="147"/>
      <c r="B777" s="147"/>
      <c r="C777" s="147"/>
      <c r="D777" s="147"/>
      <c r="E777" s="147"/>
      <c r="F777" s="148"/>
      <c r="G777" s="148"/>
      <c r="H777" s="148"/>
      <c r="I777" s="148"/>
      <c r="J777" s="148"/>
      <c r="K777" s="148"/>
      <c r="L777" s="148"/>
      <c r="M777" s="148"/>
    </row>
    <row r="778" ht="15.75" customHeight="1">
      <c r="A778" s="147"/>
      <c r="B778" s="147"/>
      <c r="C778" s="147"/>
      <c r="D778" s="147"/>
      <c r="E778" s="147"/>
      <c r="F778" s="148"/>
      <c r="G778" s="148"/>
      <c r="H778" s="148"/>
      <c r="I778" s="148"/>
      <c r="J778" s="148"/>
      <c r="K778" s="148"/>
      <c r="L778" s="148"/>
      <c r="M778" s="148"/>
    </row>
    <row r="779" ht="15.75" customHeight="1">
      <c r="A779" s="147"/>
      <c r="B779" s="147"/>
      <c r="C779" s="147"/>
      <c r="D779" s="147"/>
      <c r="E779" s="147"/>
      <c r="F779" s="148"/>
      <c r="G779" s="148"/>
      <c r="H779" s="148"/>
      <c r="I779" s="148"/>
      <c r="J779" s="148"/>
      <c r="K779" s="148"/>
      <c r="L779" s="148"/>
      <c r="M779" s="148"/>
    </row>
    <row r="780" ht="15.75" customHeight="1">
      <c r="A780" s="147"/>
      <c r="B780" s="147"/>
      <c r="C780" s="147"/>
      <c r="D780" s="147"/>
      <c r="E780" s="147"/>
      <c r="F780" s="148"/>
      <c r="G780" s="148"/>
      <c r="H780" s="148"/>
      <c r="I780" s="148"/>
      <c r="J780" s="148"/>
      <c r="K780" s="148"/>
      <c r="L780" s="148"/>
      <c r="M780" s="148"/>
    </row>
    <row r="781" ht="15.75" customHeight="1">
      <c r="A781" s="147"/>
      <c r="B781" s="147"/>
      <c r="C781" s="147"/>
      <c r="D781" s="147"/>
      <c r="E781" s="147"/>
      <c r="F781" s="148"/>
      <c r="G781" s="148"/>
      <c r="H781" s="148"/>
      <c r="I781" s="148"/>
      <c r="J781" s="148"/>
      <c r="K781" s="148"/>
      <c r="L781" s="148"/>
      <c r="M781" s="148"/>
    </row>
    <row r="782" ht="15.75" customHeight="1">
      <c r="A782" s="147"/>
      <c r="B782" s="147"/>
      <c r="C782" s="147"/>
      <c r="D782" s="147"/>
      <c r="E782" s="147"/>
      <c r="F782" s="148"/>
      <c r="G782" s="148"/>
      <c r="H782" s="148"/>
      <c r="I782" s="148"/>
      <c r="J782" s="148"/>
      <c r="K782" s="148"/>
      <c r="L782" s="148"/>
      <c r="M782" s="148"/>
    </row>
    <row r="783" ht="15.75" customHeight="1">
      <c r="A783" s="147"/>
      <c r="B783" s="147"/>
      <c r="C783" s="147"/>
      <c r="D783" s="147"/>
      <c r="E783" s="147"/>
      <c r="F783" s="148"/>
      <c r="G783" s="148"/>
      <c r="H783" s="148"/>
      <c r="I783" s="148"/>
      <c r="J783" s="148"/>
      <c r="K783" s="148"/>
      <c r="L783" s="148"/>
      <c r="M783" s="148"/>
    </row>
    <row r="784" ht="15.75" customHeight="1">
      <c r="A784" s="147"/>
      <c r="B784" s="147"/>
      <c r="C784" s="147"/>
      <c r="D784" s="147"/>
      <c r="E784" s="147"/>
      <c r="F784" s="148"/>
      <c r="G784" s="148"/>
      <c r="H784" s="148"/>
      <c r="I784" s="148"/>
      <c r="J784" s="148"/>
      <c r="K784" s="148"/>
      <c r="L784" s="148"/>
      <c r="M784" s="148"/>
    </row>
    <row r="785" ht="15.75" customHeight="1">
      <c r="A785" s="147"/>
      <c r="B785" s="147"/>
      <c r="C785" s="147"/>
      <c r="D785" s="147"/>
      <c r="E785" s="147"/>
      <c r="F785" s="148"/>
      <c r="G785" s="148"/>
      <c r="H785" s="148"/>
      <c r="I785" s="148"/>
      <c r="J785" s="148"/>
      <c r="K785" s="148"/>
      <c r="L785" s="148"/>
      <c r="M785" s="148"/>
    </row>
    <row r="786" ht="15.75" customHeight="1">
      <c r="A786" s="147"/>
      <c r="B786" s="147"/>
      <c r="C786" s="147"/>
      <c r="D786" s="147"/>
      <c r="E786" s="147"/>
      <c r="F786" s="148"/>
      <c r="G786" s="148"/>
      <c r="H786" s="148"/>
      <c r="I786" s="148"/>
      <c r="J786" s="148"/>
      <c r="K786" s="148"/>
      <c r="L786" s="148"/>
      <c r="M786" s="148"/>
    </row>
    <row r="787" ht="15.75" customHeight="1">
      <c r="A787" s="147"/>
      <c r="B787" s="147"/>
      <c r="C787" s="147"/>
      <c r="D787" s="147"/>
      <c r="E787" s="147"/>
      <c r="F787" s="148"/>
      <c r="G787" s="148"/>
      <c r="H787" s="148"/>
      <c r="I787" s="148"/>
      <c r="J787" s="148"/>
      <c r="K787" s="148"/>
      <c r="L787" s="148"/>
      <c r="M787" s="148"/>
    </row>
    <row r="788" ht="15.75" customHeight="1">
      <c r="A788" s="147"/>
      <c r="B788" s="147"/>
      <c r="C788" s="147"/>
      <c r="D788" s="147"/>
      <c r="E788" s="147"/>
      <c r="F788" s="148"/>
      <c r="G788" s="148"/>
      <c r="H788" s="148"/>
      <c r="I788" s="148"/>
      <c r="J788" s="148"/>
      <c r="K788" s="148"/>
      <c r="L788" s="148"/>
      <c r="M788" s="148"/>
    </row>
    <row r="789" ht="15.75" customHeight="1">
      <c r="A789" s="147"/>
      <c r="B789" s="147"/>
      <c r="C789" s="147"/>
      <c r="D789" s="147"/>
      <c r="E789" s="147"/>
      <c r="F789" s="148"/>
      <c r="G789" s="148"/>
      <c r="H789" s="148"/>
      <c r="I789" s="148"/>
      <c r="J789" s="148"/>
      <c r="K789" s="148"/>
      <c r="L789" s="148"/>
      <c r="M789" s="148"/>
    </row>
    <row r="790" ht="15.75" customHeight="1">
      <c r="A790" s="147"/>
      <c r="B790" s="147"/>
      <c r="C790" s="147"/>
      <c r="D790" s="147"/>
      <c r="E790" s="147"/>
      <c r="F790" s="148"/>
      <c r="G790" s="148"/>
      <c r="H790" s="148"/>
      <c r="I790" s="148"/>
      <c r="J790" s="148"/>
      <c r="K790" s="148"/>
      <c r="L790" s="148"/>
      <c r="M790" s="148"/>
    </row>
    <row r="791" ht="15.75" customHeight="1">
      <c r="A791" s="147"/>
      <c r="B791" s="147"/>
      <c r="C791" s="147"/>
      <c r="D791" s="147"/>
      <c r="E791" s="147"/>
      <c r="F791" s="148"/>
      <c r="G791" s="148"/>
      <c r="H791" s="148"/>
      <c r="I791" s="148"/>
      <c r="J791" s="148"/>
      <c r="K791" s="148"/>
      <c r="L791" s="148"/>
      <c r="M791" s="148"/>
    </row>
    <row r="792" ht="15.75" customHeight="1">
      <c r="A792" s="147"/>
      <c r="B792" s="147"/>
      <c r="C792" s="147"/>
      <c r="D792" s="147"/>
      <c r="E792" s="147"/>
      <c r="F792" s="148"/>
      <c r="G792" s="148"/>
      <c r="H792" s="148"/>
      <c r="I792" s="148"/>
      <c r="J792" s="148"/>
      <c r="K792" s="148"/>
      <c r="L792" s="148"/>
      <c r="M792" s="148"/>
    </row>
    <row r="793" ht="15.75" customHeight="1">
      <c r="A793" s="147"/>
      <c r="B793" s="147"/>
      <c r="C793" s="147"/>
      <c r="D793" s="147"/>
      <c r="E793" s="147"/>
      <c r="F793" s="148"/>
      <c r="G793" s="148"/>
      <c r="H793" s="148"/>
      <c r="I793" s="148"/>
      <c r="J793" s="148"/>
      <c r="K793" s="148"/>
      <c r="L793" s="148"/>
      <c r="M793" s="148"/>
    </row>
    <row r="794" ht="15.75" customHeight="1">
      <c r="A794" s="147"/>
      <c r="B794" s="147"/>
      <c r="C794" s="147"/>
      <c r="D794" s="147"/>
      <c r="E794" s="147"/>
      <c r="F794" s="148"/>
      <c r="G794" s="148"/>
      <c r="H794" s="148"/>
      <c r="I794" s="148"/>
      <c r="J794" s="148"/>
      <c r="K794" s="148"/>
      <c r="L794" s="148"/>
      <c r="M794" s="148"/>
    </row>
    <row r="795" ht="15.75" customHeight="1">
      <c r="A795" s="147"/>
      <c r="B795" s="147"/>
      <c r="C795" s="147"/>
      <c r="D795" s="147"/>
      <c r="E795" s="147"/>
      <c r="F795" s="148"/>
      <c r="G795" s="148"/>
      <c r="H795" s="148"/>
      <c r="I795" s="148"/>
      <c r="J795" s="148"/>
      <c r="K795" s="148"/>
      <c r="L795" s="148"/>
      <c r="M795" s="148"/>
    </row>
    <row r="796" ht="15.75" customHeight="1">
      <c r="A796" s="147"/>
      <c r="B796" s="147"/>
      <c r="C796" s="147"/>
      <c r="D796" s="147"/>
      <c r="E796" s="147"/>
      <c r="F796" s="148"/>
      <c r="G796" s="148"/>
      <c r="H796" s="148"/>
      <c r="I796" s="148"/>
      <c r="J796" s="148"/>
      <c r="K796" s="148"/>
      <c r="L796" s="148"/>
      <c r="M796" s="148"/>
    </row>
    <row r="797" ht="15.75" customHeight="1">
      <c r="A797" s="147"/>
      <c r="B797" s="147"/>
      <c r="C797" s="147"/>
      <c r="D797" s="147"/>
      <c r="E797" s="147"/>
      <c r="F797" s="148"/>
      <c r="G797" s="148"/>
      <c r="H797" s="148"/>
      <c r="I797" s="148"/>
      <c r="J797" s="148"/>
      <c r="K797" s="148"/>
      <c r="L797" s="148"/>
      <c r="M797" s="148"/>
    </row>
    <row r="798" ht="15.75" customHeight="1">
      <c r="A798" s="147"/>
      <c r="B798" s="147"/>
      <c r="C798" s="147"/>
      <c r="D798" s="147"/>
      <c r="E798" s="147"/>
      <c r="F798" s="148"/>
      <c r="G798" s="148"/>
      <c r="H798" s="148"/>
      <c r="I798" s="148"/>
      <c r="J798" s="148"/>
      <c r="K798" s="148"/>
      <c r="L798" s="148"/>
      <c r="M798" s="148"/>
    </row>
    <row r="799" ht="15.75" customHeight="1">
      <c r="A799" s="147"/>
      <c r="B799" s="147"/>
      <c r="C799" s="147"/>
      <c r="D799" s="147"/>
      <c r="E799" s="147"/>
      <c r="F799" s="148"/>
      <c r="G799" s="148"/>
      <c r="H799" s="148"/>
      <c r="I799" s="148"/>
      <c r="J799" s="148"/>
      <c r="K799" s="148"/>
      <c r="L799" s="148"/>
      <c r="M799" s="148"/>
    </row>
    <row r="800" ht="15.75" customHeight="1">
      <c r="A800" s="147"/>
      <c r="B800" s="147"/>
      <c r="C800" s="147"/>
      <c r="D800" s="147"/>
      <c r="E800" s="147"/>
      <c r="F800" s="148"/>
      <c r="G800" s="148"/>
      <c r="H800" s="148"/>
      <c r="I800" s="148"/>
      <c r="J800" s="148"/>
      <c r="K800" s="148"/>
      <c r="L800" s="148"/>
      <c r="M800" s="148"/>
    </row>
    <row r="801" ht="15.75" customHeight="1">
      <c r="A801" s="147"/>
      <c r="B801" s="147"/>
      <c r="C801" s="147"/>
      <c r="D801" s="147"/>
      <c r="E801" s="147"/>
      <c r="F801" s="148"/>
      <c r="G801" s="148"/>
      <c r="H801" s="148"/>
      <c r="I801" s="148"/>
      <c r="J801" s="148"/>
      <c r="K801" s="148"/>
      <c r="L801" s="148"/>
      <c r="M801" s="148"/>
    </row>
    <row r="802" ht="15.75" customHeight="1">
      <c r="A802" s="147"/>
      <c r="B802" s="147"/>
      <c r="C802" s="147"/>
      <c r="D802" s="147"/>
      <c r="E802" s="147"/>
      <c r="F802" s="148"/>
      <c r="G802" s="148"/>
      <c r="H802" s="148"/>
      <c r="I802" s="148"/>
      <c r="J802" s="148"/>
      <c r="K802" s="148"/>
      <c r="L802" s="148"/>
      <c r="M802" s="148"/>
    </row>
    <row r="803" ht="15.75" customHeight="1">
      <c r="A803" s="147"/>
      <c r="B803" s="147"/>
      <c r="C803" s="147"/>
      <c r="D803" s="147"/>
      <c r="E803" s="147"/>
      <c r="F803" s="148"/>
      <c r="G803" s="148"/>
      <c r="H803" s="148"/>
      <c r="I803" s="148"/>
      <c r="J803" s="148"/>
      <c r="K803" s="148"/>
      <c r="L803" s="148"/>
      <c r="M803" s="148"/>
    </row>
    <row r="804" ht="15.75" customHeight="1">
      <c r="A804" s="147"/>
      <c r="B804" s="147"/>
      <c r="C804" s="147"/>
      <c r="D804" s="147"/>
      <c r="E804" s="147"/>
      <c r="F804" s="148"/>
      <c r="G804" s="148"/>
      <c r="H804" s="148"/>
      <c r="I804" s="148"/>
      <c r="J804" s="148"/>
      <c r="K804" s="148"/>
      <c r="L804" s="148"/>
      <c r="M804" s="148"/>
    </row>
    <row r="805" ht="15.75" customHeight="1">
      <c r="A805" s="147"/>
      <c r="B805" s="147"/>
      <c r="C805" s="147"/>
      <c r="D805" s="147"/>
      <c r="E805" s="147"/>
      <c r="F805" s="148"/>
      <c r="G805" s="148"/>
      <c r="H805" s="148"/>
      <c r="I805" s="148"/>
      <c r="J805" s="148"/>
      <c r="K805" s="148"/>
      <c r="L805" s="148"/>
      <c r="M805" s="148"/>
    </row>
    <row r="806" ht="15.75" customHeight="1">
      <c r="A806" s="147"/>
      <c r="B806" s="147"/>
      <c r="C806" s="147"/>
      <c r="D806" s="147"/>
      <c r="E806" s="147"/>
      <c r="F806" s="148"/>
      <c r="G806" s="148"/>
      <c r="H806" s="148"/>
      <c r="I806" s="148"/>
      <c r="J806" s="148"/>
      <c r="K806" s="148"/>
      <c r="L806" s="148"/>
      <c r="M806" s="148"/>
    </row>
    <row r="807" ht="15.75" customHeight="1">
      <c r="A807" s="147"/>
      <c r="B807" s="147"/>
      <c r="C807" s="147"/>
      <c r="D807" s="147"/>
      <c r="E807" s="147"/>
      <c r="F807" s="148"/>
      <c r="G807" s="148"/>
      <c r="H807" s="148"/>
      <c r="I807" s="148"/>
      <c r="J807" s="148"/>
      <c r="K807" s="148"/>
      <c r="L807" s="148"/>
      <c r="M807" s="148"/>
    </row>
    <row r="808" ht="15.75" customHeight="1">
      <c r="A808" s="147"/>
      <c r="B808" s="147"/>
      <c r="C808" s="147"/>
      <c r="D808" s="147"/>
      <c r="E808" s="147"/>
      <c r="F808" s="148"/>
      <c r="G808" s="148"/>
      <c r="H808" s="148"/>
      <c r="I808" s="148"/>
      <c r="J808" s="148"/>
      <c r="K808" s="148"/>
      <c r="L808" s="148"/>
      <c r="M808" s="148"/>
    </row>
    <row r="809" ht="15.75" customHeight="1">
      <c r="A809" s="147"/>
      <c r="B809" s="147"/>
      <c r="C809" s="147"/>
      <c r="D809" s="147"/>
      <c r="E809" s="147"/>
      <c r="F809" s="148"/>
      <c r="G809" s="148"/>
      <c r="H809" s="148"/>
      <c r="I809" s="148"/>
      <c r="J809" s="148"/>
      <c r="K809" s="148"/>
      <c r="L809" s="148"/>
      <c r="M809" s="148"/>
    </row>
    <row r="810" ht="15.75" customHeight="1">
      <c r="A810" s="147"/>
      <c r="B810" s="147"/>
      <c r="C810" s="147"/>
      <c r="D810" s="147"/>
      <c r="E810" s="147"/>
      <c r="F810" s="148"/>
      <c r="G810" s="148"/>
      <c r="H810" s="148"/>
      <c r="I810" s="148"/>
      <c r="J810" s="148"/>
      <c r="K810" s="148"/>
      <c r="L810" s="148"/>
      <c r="M810" s="148"/>
    </row>
    <row r="811" ht="15.75" customHeight="1">
      <c r="A811" s="147"/>
      <c r="B811" s="147"/>
      <c r="C811" s="147"/>
      <c r="D811" s="147"/>
      <c r="E811" s="147"/>
      <c r="F811" s="148"/>
      <c r="G811" s="148"/>
      <c r="H811" s="148"/>
      <c r="I811" s="148"/>
      <c r="J811" s="148"/>
      <c r="K811" s="148"/>
      <c r="L811" s="148"/>
      <c r="M811" s="148"/>
    </row>
    <row r="812" ht="15.75" customHeight="1">
      <c r="A812" s="147"/>
      <c r="B812" s="147"/>
      <c r="C812" s="147"/>
      <c r="D812" s="147"/>
      <c r="E812" s="147"/>
      <c r="F812" s="148"/>
      <c r="G812" s="148"/>
      <c r="H812" s="148"/>
      <c r="I812" s="148"/>
      <c r="J812" s="148"/>
      <c r="K812" s="148"/>
      <c r="L812" s="148"/>
      <c r="M812" s="148"/>
    </row>
    <row r="813" ht="15.75" customHeight="1">
      <c r="A813" s="147"/>
      <c r="B813" s="147"/>
      <c r="C813" s="147"/>
      <c r="D813" s="147"/>
      <c r="E813" s="147"/>
      <c r="F813" s="148"/>
      <c r="G813" s="148"/>
      <c r="H813" s="148"/>
      <c r="I813" s="148"/>
      <c r="J813" s="148"/>
      <c r="K813" s="148"/>
      <c r="L813" s="148"/>
      <c r="M813" s="148"/>
    </row>
    <row r="814" ht="15.75" customHeight="1">
      <c r="A814" s="147"/>
      <c r="B814" s="147"/>
      <c r="C814" s="147"/>
      <c r="D814" s="147"/>
      <c r="E814" s="147"/>
      <c r="F814" s="148"/>
      <c r="G814" s="148"/>
      <c r="H814" s="148"/>
      <c r="I814" s="148"/>
      <c r="J814" s="148"/>
      <c r="K814" s="148"/>
      <c r="L814" s="148"/>
      <c r="M814" s="148"/>
    </row>
    <row r="815" ht="15.75" customHeight="1">
      <c r="A815" s="147"/>
      <c r="B815" s="147"/>
      <c r="C815" s="147"/>
      <c r="D815" s="147"/>
      <c r="E815" s="147"/>
      <c r="F815" s="148"/>
      <c r="G815" s="148"/>
      <c r="H815" s="148"/>
      <c r="I815" s="148"/>
      <c r="J815" s="148"/>
      <c r="K815" s="148"/>
      <c r="L815" s="148"/>
      <c r="M815" s="148"/>
    </row>
    <row r="816" ht="15.75" customHeight="1">
      <c r="A816" s="147"/>
      <c r="B816" s="147"/>
      <c r="C816" s="147"/>
      <c r="D816" s="147"/>
      <c r="E816" s="147"/>
      <c r="F816" s="148"/>
      <c r="G816" s="148"/>
      <c r="H816" s="148"/>
      <c r="I816" s="148"/>
      <c r="J816" s="148"/>
      <c r="K816" s="148"/>
      <c r="L816" s="148"/>
      <c r="M816" s="148"/>
    </row>
    <row r="817" ht="15.75" customHeight="1">
      <c r="A817" s="147"/>
      <c r="B817" s="147"/>
      <c r="C817" s="147"/>
      <c r="D817" s="147"/>
      <c r="E817" s="147"/>
      <c r="F817" s="148"/>
      <c r="G817" s="148"/>
      <c r="H817" s="148"/>
      <c r="I817" s="148"/>
      <c r="J817" s="148"/>
      <c r="K817" s="148"/>
      <c r="L817" s="148"/>
      <c r="M817" s="148"/>
    </row>
    <row r="818" ht="15.75" customHeight="1">
      <c r="A818" s="147"/>
      <c r="B818" s="147"/>
      <c r="C818" s="147"/>
      <c r="D818" s="147"/>
      <c r="E818" s="147"/>
      <c r="F818" s="148"/>
      <c r="G818" s="148"/>
      <c r="H818" s="148"/>
      <c r="I818" s="148"/>
      <c r="J818" s="148"/>
      <c r="K818" s="148"/>
      <c r="L818" s="148"/>
      <c r="M818" s="148"/>
    </row>
    <row r="819" ht="15.75" customHeight="1">
      <c r="A819" s="147"/>
      <c r="B819" s="147"/>
      <c r="C819" s="147"/>
      <c r="D819" s="147"/>
      <c r="E819" s="147"/>
      <c r="F819" s="148"/>
      <c r="G819" s="148"/>
      <c r="H819" s="148"/>
      <c r="I819" s="148"/>
      <c r="J819" s="148"/>
      <c r="K819" s="148"/>
      <c r="L819" s="148"/>
      <c r="M819" s="148"/>
    </row>
    <row r="820" ht="15.75" customHeight="1">
      <c r="A820" s="147"/>
      <c r="B820" s="147"/>
      <c r="C820" s="147"/>
      <c r="D820" s="147"/>
      <c r="E820" s="147"/>
      <c r="F820" s="148"/>
      <c r="G820" s="148"/>
      <c r="H820" s="148"/>
      <c r="I820" s="148"/>
      <c r="J820" s="148"/>
      <c r="K820" s="148"/>
      <c r="L820" s="148"/>
      <c r="M820" s="148"/>
    </row>
    <row r="821" ht="15.75" customHeight="1">
      <c r="A821" s="147"/>
      <c r="B821" s="147"/>
      <c r="C821" s="147"/>
      <c r="D821" s="147"/>
      <c r="E821" s="147"/>
      <c r="F821" s="148"/>
      <c r="G821" s="148"/>
      <c r="H821" s="148"/>
      <c r="I821" s="148"/>
      <c r="J821" s="148"/>
      <c r="K821" s="148"/>
      <c r="L821" s="148"/>
      <c r="M821" s="148"/>
    </row>
    <row r="822" ht="15.75" customHeight="1">
      <c r="A822" s="147"/>
      <c r="B822" s="147"/>
      <c r="C822" s="147"/>
      <c r="D822" s="147"/>
      <c r="E822" s="147"/>
      <c r="F822" s="148"/>
      <c r="G822" s="148"/>
      <c r="H822" s="148"/>
      <c r="I822" s="148"/>
      <c r="J822" s="148"/>
      <c r="K822" s="148"/>
      <c r="L822" s="148"/>
      <c r="M822" s="148"/>
    </row>
    <row r="823" ht="15.75" customHeight="1">
      <c r="A823" s="147"/>
      <c r="B823" s="147"/>
      <c r="C823" s="147"/>
      <c r="D823" s="147"/>
      <c r="E823" s="147"/>
      <c r="F823" s="148"/>
      <c r="G823" s="148"/>
      <c r="H823" s="148"/>
      <c r="I823" s="148"/>
      <c r="J823" s="148"/>
      <c r="K823" s="148"/>
      <c r="L823" s="148"/>
      <c r="M823" s="148"/>
    </row>
    <row r="824" ht="15.75" customHeight="1">
      <c r="A824" s="147"/>
      <c r="B824" s="147"/>
      <c r="C824" s="147"/>
      <c r="D824" s="147"/>
      <c r="E824" s="147"/>
      <c r="F824" s="148"/>
      <c r="G824" s="148"/>
      <c r="H824" s="148"/>
      <c r="I824" s="148"/>
      <c r="J824" s="148"/>
      <c r="K824" s="148"/>
      <c r="L824" s="148"/>
      <c r="M824" s="148"/>
    </row>
    <row r="825" ht="15.75" customHeight="1">
      <c r="A825" s="147"/>
      <c r="B825" s="147"/>
      <c r="C825" s="147"/>
      <c r="D825" s="147"/>
      <c r="E825" s="147"/>
      <c r="F825" s="148"/>
      <c r="G825" s="148"/>
      <c r="H825" s="148"/>
      <c r="I825" s="148"/>
      <c r="J825" s="148"/>
      <c r="K825" s="148"/>
      <c r="L825" s="148"/>
      <c r="M825" s="148"/>
    </row>
    <row r="826" ht="15.75" customHeight="1">
      <c r="A826" s="147"/>
      <c r="B826" s="147"/>
      <c r="C826" s="147"/>
      <c r="D826" s="147"/>
      <c r="E826" s="147"/>
      <c r="F826" s="148"/>
      <c r="G826" s="148"/>
      <c r="H826" s="148"/>
      <c r="I826" s="148"/>
      <c r="J826" s="148"/>
      <c r="K826" s="148"/>
      <c r="L826" s="148"/>
      <c r="M826" s="148"/>
    </row>
    <row r="827" ht="15.75" customHeight="1">
      <c r="A827" s="147"/>
      <c r="B827" s="147"/>
      <c r="C827" s="147"/>
      <c r="D827" s="147"/>
      <c r="E827" s="147"/>
      <c r="F827" s="148"/>
      <c r="G827" s="148"/>
      <c r="H827" s="148"/>
      <c r="I827" s="148"/>
      <c r="J827" s="148"/>
      <c r="K827" s="148"/>
      <c r="L827" s="148"/>
      <c r="M827" s="148"/>
    </row>
    <row r="828" ht="15.75" customHeight="1">
      <c r="A828" s="147"/>
      <c r="B828" s="147"/>
      <c r="C828" s="147"/>
      <c r="D828" s="147"/>
      <c r="E828" s="147"/>
      <c r="F828" s="148"/>
      <c r="G828" s="148"/>
      <c r="H828" s="148"/>
      <c r="I828" s="148"/>
      <c r="J828" s="148"/>
      <c r="K828" s="148"/>
      <c r="L828" s="148"/>
      <c r="M828" s="148"/>
    </row>
    <row r="829" ht="15.75" customHeight="1">
      <c r="A829" s="147"/>
      <c r="B829" s="147"/>
      <c r="C829" s="147"/>
      <c r="D829" s="147"/>
      <c r="E829" s="147"/>
      <c r="F829" s="148"/>
      <c r="G829" s="148"/>
      <c r="H829" s="148"/>
      <c r="I829" s="148"/>
      <c r="J829" s="148"/>
      <c r="K829" s="148"/>
      <c r="L829" s="148"/>
      <c r="M829" s="148"/>
    </row>
    <row r="830" ht="15.75" customHeight="1">
      <c r="A830" s="147"/>
      <c r="B830" s="147"/>
      <c r="C830" s="147"/>
      <c r="D830" s="147"/>
      <c r="E830" s="147"/>
      <c r="F830" s="148"/>
      <c r="G830" s="148"/>
      <c r="H830" s="148"/>
      <c r="I830" s="148"/>
      <c r="J830" s="148"/>
      <c r="K830" s="148"/>
      <c r="L830" s="148"/>
      <c r="M830" s="148"/>
    </row>
    <row r="831" ht="15.75" customHeight="1">
      <c r="A831" s="147"/>
      <c r="B831" s="147"/>
      <c r="C831" s="147"/>
      <c r="D831" s="147"/>
      <c r="E831" s="147"/>
      <c r="F831" s="148"/>
      <c r="G831" s="148"/>
      <c r="H831" s="148"/>
      <c r="I831" s="148"/>
      <c r="J831" s="148"/>
      <c r="K831" s="148"/>
      <c r="L831" s="148"/>
      <c r="M831" s="148"/>
    </row>
    <row r="832" ht="15.75" customHeight="1">
      <c r="A832" s="147"/>
      <c r="B832" s="147"/>
      <c r="C832" s="147"/>
      <c r="D832" s="147"/>
      <c r="E832" s="147"/>
      <c r="F832" s="148"/>
      <c r="G832" s="148"/>
      <c r="H832" s="148"/>
      <c r="I832" s="148"/>
      <c r="J832" s="148"/>
      <c r="K832" s="148"/>
      <c r="L832" s="148"/>
      <c r="M832" s="148"/>
    </row>
    <row r="833" ht="15.75" customHeight="1">
      <c r="A833" s="147"/>
      <c r="B833" s="147"/>
      <c r="C833" s="147"/>
      <c r="D833" s="147"/>
      <c r="E833" s="147"/>
      <c r="F833" s="148"/>
      <c r="G833" s="148"/>
      <c r="H833" s="148"/>
      <c r="I833" s="148"/>
      <c r="J833" s="148"/>
      <c r="K833" s="148"/>
      <c r="L833" s="148"/>
      <c r="M833" s="148"/>
    </row>
    <row r="834" ht="15.75" customHeight="1">
      <c r="A834" s="147"/>
      <c r="B834" s="147"/>
      <c r="C834" s="147"/>
      <c r="D834" s="147"/>
      <c r="E834" s="147"/>
      <c r="F834" s="148"/>
      <c r="G834" s="148"/>
      <c r="H834" s="148"/>
      <c r="I834" s="148"/>
      <c r="J834" s="148"/>
      <c r="K834" s="148"/>
      <c r="L834" s="148"/>
      <c r="M834" s="148"/>
    </row>
    <row r="835" ht="15.75" customHeight="1">
      <c r="A835" s="147"/>
      <c r="B835" s="147"/>
      <c r="C835" s="147"/>
      <c r="D835" s="147"/>
      <c r="E835" s="147"/>
      <c r="F835" s="148"/>
      <c r="G835" s="148"/>
      <c r="H835" s="148"/>
      <c r="I835" s="148"/>
      <c r="J835" s="148"/>
      <c r="K835" s="148"/>
      <c r="L835" s="148"/>
      <c r="M835" s="148"/>
    </row>
    <row r="836" ht="15.75" customHeight="1">
      <c r="A836" s="147"/>
      <c r="B836" s="147"/>
      <c r="C836" s="147"/>
      <c r="D836" s="147"/>
      <c r="E836" s="147"/>
      <c r="F836" s="148"/>
      <c r="G836" s="148"/>
      <c r="H836" s="148"/>
      <c r="I836" s="148"/>
      <c r="J836" s="148"/>
      <c r="K836" s="148"/>
      <c r="L836" s="148"/>
      <c r="M836" s="148"/>
    </row>
    <row r="837" ht="15.75" customHeight="1">
      <c r="A837" s="147"/>
      <c r="B837" s="147"/>
      <c r="C837" s="147"/>
      <c r="D837" s="147"/>
      <c r="E837" s="147"/>
      <c r="F837" s="148"/>
      <c r="G837" s="148"/>
      <c r="H837" s="148"/>
      <c r="I837" s="148"/>
      <c r="J837" s="148"/>
      <c r="K837" s="148"/>
      <c r="L837" s="148"/>
      <c r="M837" s="148"/>
    </row>
    <row r="838" ht="15.75" customHeight="1">
      <c r="A838" s="147"/>
      <c r="B838" s="147"/>
      <c r="C838" s="147"/>
      <c r="D838" s="147"/>
      <c r="E838" s="147"/>
      <c r="F838" s="148"/>
      <c r="G838" s="148"/>
      <c r="H838" s="148"/>
      <c r="I838" s="148"/>
      <c r="J838" s="148"/>
      <c r="K838" s="148"/>
      <c r="L838" s="148"/>
      <c r="M838" s="148"/>
    </row>
    <row r="839" ht="15.75" customHeight="1">
      <c r="A839" s="147"/>
      <c r="B839" s="147"/>
      <c r="C839" s="147"/>
      <c r="D839" s="147"/>
      <c r="E839" s="147"/>
      <c r="F839" s="148"/>
      <c r="G839" s="148"/>
      <c r="H839" s="148"/>
      <c r="I839" s="148"/>
      <c r="J839" s="148"/>
      <c r="K839" s="148"/>
      <c r="L839" s="148"/>
      <c r="M839" s="148"/>
    </row>
    <row r="840" ht="15.75" customHeight="1">
      <c r="A840" s="147"/>
      <c r="B840" s="147"/>
      <c r="C840" s="147"/>
      <c r="D840" s="147"/>
      <c r="E840" s="147"/>
      <c r="F840" s="148"/>
      <c r="G840" s="148"/>
      <c r="H840" s="148"/>
      <c r="I840" s="148"/>
      <c r="J840" s="148"/>
      <c r="K840" s="148"/>
      <c r="L840" s="148"/>
      <c r="M840" s="148"/>
    </row>
    <row r="841" ht="15.75" customHeight="1">
      <c r="A841" s="147"/>
      <c r="B841" s="147"/>
      <c r="C841" s="147"/>
      <c r="D841" s="147"/>
      <c r="E841" s="147"/>
      <c r="F841" s="148"/>
      <c r="G841" s="148"/>
      <c r="H841" s="148"/>
      <c r="I841" s="148"/>
      <c r="J841" s="148"/>
      <c r="K841" s="148"/>
      <c r="L841" s="148"/>
      <c r="M841" s="148"/>
    </row>
    <row r="842" ht="15.75" customHeight="1">
      <c r="A842" s="147"/>
      <c r="B842" s="147"/>
      <c r="C842" s="147"/>
      <c r="D842" s="147"/>
      <c r="E842" s="147"/>
      <c r="F842" s="148"/>
      <c r="G842" s="148"/>
      <c r="H842" s="148"/>
      <c r="I842" s="148"/>
      <c r="J842" s="148"/>
      <c r="K842" s="148"/>
      <c r="L842" s="148"/>
      <c r="M842" s="148"/>
    </row>
    <row r="843" ht="15.75" customHeight="1">
      <c r="A843" s="147"/>
      <c r="B843" s="147"/>
      <c r="C843" s="147"/>
      <c r="D843" s="147"/>
      <c r="E843" s="147"/>
      <c r="F843" s="148"/>
      <c r="G843" s="148"/>
      <c r="H843" s="148"/>
      <c r="I843" s="148"/>
      <c r="J843" s="148"/>
      <c r="K843" s="148"/>
      <c r="L843" s="148"/>
      <c r="M843" s="148"/>
    </row>
    <row r="844" ht="15.75" customHeight="1">
      <c r="A844" s="147"/>
      <c r="B844" s="147"/>
      <c r="C844" s="147"/>
      <c r="D844" s="147"/>
      <c r="E844" s="147"/>
      <c r="F844" s="148"/>
      <c r="G844" s="148"/>
      <c r="H844" s="148"/>
      <c r="I844" s="148"/>
      <c r="J844" s="148"/>
      <c r="K844" s="148"/>
      <c r="L844" s="148"/>
      <c r="M844" s="148"/>
    </row>
    <row r="845" ht="15.75" customHeight="1">
      <c r="A845" s="147"/>
      <c r="B845" s="147"/>
      <c r="C845" s="147"/>
      <c r="D845" s="147"/>
      <c r="E845" s="147"/>
      <c r="F845" s="148"/>
      <c r="G845" s="148"/>
      <c r="H845" s="148"/>
      <c r="I845" s="148"/>
      <c r="J845" s="148"/>
      <c r="K845" s="148"/>
      <c r="L845" s="148"/>
      <c r="M845" s="148"/>
    </row>
    <row r="846" ht="15.75" customHeight="1">
      <c r="A846" s="147"/>
      <c r="B846" s="147"/>
      <c r="C846" s="147"/>
      <c r="D846" s="147"/>
      <c r="E846" s="147"/>
      <c r="F846" s="148"/>
      <c r="G846" s="148"/>
      <c r="H846" s="148"/>
      <c r="I846" s="148"/>
      <c r="J846" s="148"/>
      <c r="K846" s="148"/>
      <c r="L846" s="148"/>
      <c r="M846" s="148"/>
    </row>
    <row r="847" ht="15.75" customHeight="1">
      <c r="A847" s="147"/>
      <c r="B847" s="147"/>
      <c r="C847" s="147"/>
      <c r="D847" s="147"/>
      <c r="E847" s="147"/>
      <c r="F847" s="148"/>
      <c r="G847" s="148"/>
      <c r="H847" s="148"/>
      <c r="I847" s="148"/>
      <c r="J847" s="148"/>
      <c r="K847" s="148"/>
      <c r="L847" s="148"/>
      <c r="M847" s="148"/>
    </row>
    <row r="848" ht="15.75" customHeight="1">
      <c r="A848" s="147"/>
      <c r="B848" s="147"/>
      <c r="C848" s="147"/>
      <c r="D848" s="147"/>
      <c r="E848" s="147"/>
      <c r="F848" s="148"/>
      <c r="G848" s="148"/>
      <c r="H848" s="148"/>
      <c r="I848" s="148"/>
      <c r="J848" s="148"/>
      <c r="K848" s="148"/>
      <c r="L848" s="148"/>
      <c r="M848" s="148"/>
    </row>
    <row r="849" ht="15.75" customHeight="1">
      <c r="A849" s="147"/>
      <c r="B849" s="147"/>
      <c r="C849" s="147"/>
      <c r="D849" s="147"/>
      <c r="E849" s="147"/>
      <c r="F849" s="148"/>
      <c r="G849" s="148"/>
      <c r="H849" s="148"/>
      <c r="I849" s="148"/>
      <c r="J849" s="148"/>
      <c r="K849" s="148"/>
      <c r="L849" s="148"/>
      <c r="M849" s="148"/>
    </row>
    <row r="850" ht="15.75" customHeight="1">
      <c r="A850" s="147"/>
      <c r="B850" s="147"/>
      <c r="C850" s="147"/>
      <c r="D850" s="147"/>
      <c r="E850" s="147"/>
      <c r="F850" s="148"/>
      <c r="G850" s="148"/>
      <c r="H850" s="148"/>
      <c r="I850" s="148"/>
      <c r="J850" s="148"/>
      <c r="K850" s="148"/>
      <c r="L850" s="148"/>
      <c r="M850" s="148"/>
    </row>
    <row r="851" ht="15.75" customHeight="1">
      <c r="A851" s="147"/>
      <c r="B851" s="147"/>
      <c r="C851" s="147"/>
      <c r="D851" s="147"/>
      <c r="E851" s="147"/>
      <c r="F851" s="148"/>
      <c r="G851" s="148"/>
      <c r="H851" s="148"/>
      <c r="I851" s="148"/>
      <c r="J851" s="148"/>
      <c r="K851" s="148"/>
      <c r="L851" s="148"/>
      <c r="M851" s="148"/>
    </row>
    <row r="852" ht="15.75" customHeight="1">
      <c r="A852" s="147"/>
      <c r="B852" s="147"/>
      <c r="C852" s="147"/>
      <c r="D852" s="147"/>
      <c r="E852" s="147"/>
      <c r="F852" s="148"/>
      <c r="G852" s="148"/>
      <c r="H852" s="148"/>
      <c r="I852" s="148"/>
      <c r="J852" s="148"/>
      <c r="K852" s="148"/>
      <c r="L852" s="148"/>
      <c r="M852" s="148"/>
    </row>
    <row r="853" ht="15.75" customHeight="1">
      <c r="A853" s="147"/>
      <c r="B853" s="147"/>
      <c r="C853" s="147"/>
      <c r="D853" s="147"/>
      <c r="E853" s="147"/>
      <c r="F853" s="148"/>
      <c r="G853" s="148"/>
      <c r="H853" s="148"/>
      <c r="I853" s="148"/>
      <c r="J853" s="148"/>
      <c r="K853" s="148"/>
      <c r="L853" s="148"/>
      <c r="M853" s="148"/>
    </row>
    <row r="854" ht="15.75" customHeight="1">
      <c r="A854" s="147"/>
      <c r="B854" s="147"/>
      <c r="C854" s="147"/>
      <c r="D854" s="147"/>
      <c r="E854" s="147"/>
      <c r="F854" s="148"/>
      <c r="G854" s="148"/>
      <c r="H854" s="148"/>
      <c r="I854" s="148"/>
      <c r="J854" s="148"/>
      <c r="K854" s="148"/>
      <c r="L854" s="148"/>
      <c r="M854" s="148"/>
    </row>
    <row r="855" ht="15.75" customHeight="1">
      <c r="A855" s="147"/>
      <c r="B855" s="147"/>
      <c r="C855" s="147"/>
      <c r="D855" s="147"/>
      <c r="E855" s="147"/>
      <c r="F855" s="148"/>
      <c r="G855" s="148"/>
      <c r="H855" s="148"/>
      <c r="I855" s="148"/>
      <c r="J855" s="148"/>
      <c r="K855" s="148"/>
      <c r="L855" s="148"/>
      <c r="M855" s="148"/>
    </row>
    <row r="856" ht="15.75" customHeight="1">
      <c r="A856" s="147"/>
      <c r="B856" s="147"/>
      <c r="C856" s="147"/>
      <c r="D856" s="147"/>
      <c r="E856" s="147"/>
      <c r="F856" s="148"/>
      <c r="G856" s="148"/>
      <c r="H856" s="148"/>
      <c r="I856" s="148"/>
      <c r="J856" s="148"/>
      <c r="K856" s="148"/>
      <c r="L856" s="148"/>
      <c r="M856" s="148"/>
    </row>
    <row r="857" ht="15.75" customHeight="1">
      <c r="A857" s="147"/>
      <c r="B857" s="147"/>
      <c r="C857" s="147"/>
      <c r="D857" s="147"/>
      <c r="E857" s="147"/>
      <c r="F857" s="148"/>
      <c r="G857" s="148"/>
      <c r="H857" s="148"/>
      <c r="I857" s="148"/>
      <c r="J857" s="148"/>
      <c r="K857" s="148"/>
      <c r="L857" s="148"/>
      <c r="M857" s="148"/>
    </row>
    <row r="858" ht="15.75" customHeight="1">
      <c r="A858" s="147"/>
      <c r="B858" s="147"/>
      <c r="C858" s="147"/>
      <c r="D858" s="147"/>
      <c r="E858" s="147"/>
      <c r="F858" s="148"/>
      <c r="G858" s="148"/>
      <c r="H858" s="148"/>
      <c r="I858" s="148"/>
      <c r="J858" s="148"/>
      <c r="K858" s="148"/>
      <c r="L858" s="148"/>
      <c r="M858" s="148"/>
    </row>
    <row r="859" ht="15.75" customHeight="1">
      <c r="A859" s="147"/>
      <c r="B859" s="147"/>
      <c r="C859" s="147"/>
      <c r="D859" s="147"/>
      <c r="E859" s="147"/>
      <c r="F859" s="148"/>
      <c r="G859" s="148"/>
      <c r="H859" s="148"/>
      <c r="I859" s="148"/>
      <c r="J859" s="148"/>
      <c r="K859" s="148"/>
      <c r="L859" s="148"/>
      <c r="M859" s="148"/>
    </row>
    <row r="860" ht="15.75" customHeight="1">
      <c r="A860" s="147"/>
      <c r="B860" s="147"/>
      <c r="C860" s="147"/>
      <c r="D860" s="147"/>
      <c r="E860" s="147"/>
      <c r="F860" s="148"/>
      <c r="G860" s="148"/>
      <c r="H860" s="148"/>
      <c r="I860" s="148"/>
      <c r="J860" s="148"/>
      <c r="K860" s="148"/>
      <c r="L860" s="148"/>
      <c r="M860" s="148"/>
    </row>
    <row r="861" ht="15.75" customHeight="1">
      <c r="A861" s="147"/>
      <c r="B861" s="147"/>
      <c r="C861" s="147"/>
      <c r="D861" s="147"/>
      <c r="E861" s="147"/>
      <c r="F861" s="148"/>
      <c r="G861" s="148"/>
      <c r="H861" s="148"/>
      <c r="I861" s="148"/>
      <c r="J861" s="148"/>
      <c r="K861" s="148"/>
      <c r="L861" s="148"/>
      <c r="M861" s="148"/>
    </row>
    <row r="862" ht="15.75" customHeight="1">
      <c r="A862" s="147"/>
      <c r="B862" s="147"/>
      <c r="C862" s="147"/>
      <c r="D862" s="147"/>
      <c r="E862" s="147"/>
      <c r="F862" s="148"/>
      <c r="G862" s="148"/>
      <c r="H862" s="148"/>
      <c r="I862" s="148"/>
      <c r="J862" s="148"/>
      <c r="K862" s="148"/>
      <c r="L862" s="148"/>
      <c r="M862" s="148"/>
    </row>
    <row r="863" ht="15.75" customHeight="1">
      <c r="A863" s="147"/>
      <c r="B863" s="147"/>
      <c r="C863" s="147"/>
      <c r="D863" s="147"/>
      <c r="E863" s="147"/>
      <c r="F863" s="148"/>
      <c r="G863" s="148"/>
      <c r="H863" s="148"/>
      <c r="I863" s="148"/>
      <c r="J863" s="148"/>
      <c r="K863" s="148"/>
      <c r="L863" s="148"/>
      <c r="M863" s="148"/>
    </row>
    <row r="864" ht="15.75" customHeight="1">
      <c r="A864" s="147"/>
      <c r="B864" s="147"/>
      <c r="C864" s="147"/>
      <c r="D864" s="147"/>
      <c r="E864" s="147"/>
      <c r="F864" s="148"/>
      <c r="G864" s="148"/>
      <c r="H864" s="148"/>
      <c r="I864" s="148"/>
      <c r="J864" s="148"/>
      <c r="K864" s="148"/>
      <c r="L864" s="148"/>
      <c r="M864" s="148"/>
    </row>
    <row r="865" ht="15.75" customHeight="1">
      <c r="A865" s="147"/>
      <c r="B865" s="147"/>
      <c r="C865" s="147"/>
      <c r="D865" s="147"/>
      <c r="E865" s="147"/>
      <c r="F865" s="148"/>
      <c r="G865" s="148"/>
      <c r="H865" s="148"/>
      <c r="I865" s="148"/>
      <c r="J865" s="148"/>
      <c r="K865" s="148"/>
      <c r="L865" s="148"/>
      <c r="M865" s="148"/>
    </row>
    <row r="866" ht="15.75" customHeight="1">
      <c r="A866" s="147"/>
      <c r="B866" s="147"/>
      <c r="C866" s="147"/>
      <c r="D866" s="147"/>
      <c r="E866" s="147"/>
      <c r="F866" s="148"/>
      <c r="G866" s="148"/>
      <c r="H866" s="148"/>
      <c r="I866" s="148"/>
      <c r="J866" s="148"/>
      <c r="K866" s="148"/>
      <c r="L866" s="148"/>
      <c r="M866" s="148"/>
    </row>
    <row r="867" ht="15.75" customHeight="1">
      <c r="A867" s="147"/>
      <c r="B867" s="147"/>
      <c r="C867" s="147"/>
      <c r="D867" s="147"/>
      <c r="E867" s="147"/>
      <c r="F867" s="148"/>
      <c r="G867" s="148"/>
      <c r="H867" s="148"/>
      <c r="I867" s="148"/>
      <c r="J867" s="148"/>
      <c r="K867" s="148"/>
      <c r="L867" s="148"/>
      <c r="M867" s="148"/>
    </row>
    <row r="868" ht="15.75" customHeight="1">
      <c r="A868" s="147"/>
      <c r="B868" s="147"/>
      <c r="C868" s="147"/>
      <c r="D868" s="147"/>
      <c r="E868" s="147"/>
      <c r="F868" s="148"/>
      <c r="G868" s="148"/>
      <c r="H868" s="148"/>
      <c r="I868" s="148"/>
      <c r="J868" s="148"/>
      <c r="K868" s="148"/>
      <c r="L868" s="148"/>
      <c r="M868" s="148"/>
    </row>
    <row r="869" ht="15.75" customHeight="1">
      <c r="A869" s="147"/>
      <c r="B869" s="147"/>
      <c r="C869" s="147"/>
      <c r="D869" s="147"/>
      <c r="E869" s="147"/>
      <c r="F869" s="148"/>
      <c r="G869" s="148"/>
      <c r="H869" s="148"/>
      <c r="I869" s="148"/>
      <c r="J869" s="148"/>
      <c r="K869" s="148"/>
      <c r="L869" s="148"/>
      <c r="M869" s="148"/>
    </row>
    <row r="870" ht="15.75" customHeight="1">
      <c r="A870" s="147"/>
      <c r="B870" s="147"/>
      <c r="C870" s="147"/>
      <c r="D870" s="147"/>
      <c r="E870" s="147"/>
      <c r="F870" s="148"/>
      <c r="G870" s="148"/>
      <c r="H870" s="148"/>
      <c r="I870" s="148"/>
      <c r="J870" s="148"/>
      <c r="K870" s="148"/>
      <c r="L870" s="148"/>
      <c r="M870" s="148"/>
    </row>
    <row r="871" ht="15.75" customHeight="1">
      <c r="A871" s="147"/>
      <c r="B871" s="147"/>
      <c r="C871" s="147"/>
      <c r="D871" s="147"/>
      <c r="E871" s="147"/>
      <c r="F871" s="148"/>
      <c r="G871" s="148"/>
      <c r="H871" s="148"/>
      <c r="I871" s="148"/>
      <c r="J871" s="148"/>
      <c r="K871" s="148"/>
      <c r="L871" s="148"/>
      <c r="M871" s="148"/>
    </row>
    <row r="872" ht="15.75" customHeight="1">
      <c r="A872" s="147"/>
      <c r="B872" s="147"/>
      <c r="C872" s="147"/>
      <c r="D872" s="147"/>
      <c r="E872" s="147"/>
      <c r="F872" s="148"/>
      <c r="G872" s="148"/>
      <c r="H872" s="148"/>
      <c r="I872" s="148"/>
      <c r="J872" s="148"/>
      <c r="K872" s="148"/>
      <c r="L872" s="148"/>
      <c r="M872" s="148"/>
    </row>
    <row r="873" ht="15.75" customHeight="1">
      <c r="A873" s="147"/>
      <c r="B873" s="147"/>
      <c r="C873" s="147"/>
      <c r="D873" s="147"/>
      <c r="E873" s="147"/>
      <c r="F873" s="148"/>
      <c r="G873" s="148"/>
      <c r="H873" s="148"/>
      <c r="I873" s="148"/>
      <c r="J873" s="148"/>
      <c r="K873" s="148"/>
      <c r="L873" s="148"/>
      <c r="M873" s="148"/>
    </row>
    <row r="874" ht="15.75" customHeight="1">
      <c r="A874" s="147"/>
      <c r="B874" s="147"/>
      <c r="C874" s="147"/>
      <c r="D874" s="147"/>
      <c r="E874" s="147"/>
      <c r="F874" s="148"/>
      <c r="G874" s="148"/>
      <c r="H874" s="148"/>
      <c r="I874" s="148"/>
      <c r="J874" s="148"/>
      <c r="K874" s="148"/>
      <c r="L874" s="148"/>
      <c r="M874" s="148"/>
    </row>
    <row r="875" ht="15.75" customHeight="1">
      <c r="A875" s="147"/>
      <c r="B875" s="147"/>
      <c r="C875" s="147"/>
      <c r="D875" s="147"/>
      <c r="E875" s="147"/>
      <c r="F875" s="148"/>
      <c r="G875" s="148"/>
      <c r="H875" s="148"/>
      <c r="I875" s="148"/>
      <c r="J875" s="148"/>
      <c r="K875" s="148"/>
      <c r="L875" s="148"/>
      <c r="M875" s="148"/>
    </row>
    <row r="876" ht="15.75" customHeight="1">
      <c r="A876" s="147"/>
      <c r="B876" s="147"/>
      <c r="C876" s="147"/>
      <c r="D876" s="147"/>
      <c r="E876" s="147"/>
      <c r="F876" s="148"/>
      <c r="G876" s="148"/>
      <c r="H876" s="148"/>
      <c r="I876" s="148"/>
      <c r="J876" s="148"/>
      <c r="K876" s="148"/>
      <c r="L876" s="148"/>
      <c r="M876" s="148"/>
    </row>
    <row r="877" ht="15.75" customHeight="1">
      <c r="A877" s="147"/>
      <c r="B877" s="147"/>
      <c r="C877" s="147"/>
      <c r="D877" s="147"/>
      <c r="E877" s="147"/>
      <c r="F877" s="148"/>
      <c r="G877" s="148"/>
      <c r="H877" s="148"/>
      <c r="I877" s="148"/>
      <c r="J877" s="148"/>
      <c r="K877" s="148"/>
      <c r="L877" s="148"/>
      <c r="M877" s="148"/>
    </row>
    <row r="878" ht="15.75" customHeight="1">
      <c r="A878" s="147"/>
      <c r="B878" s="147"/>
      <c r="C878" s="147"/>
      <c r="D878" s="147"/>
      <c r="E878" s="147"/>
      <c r="F878" s="148"/>
      <c r="G878" s="148"/>
      <c r="H878" s="148"/>
      <c r="I878" s="148"/>
      <c r="J878" s="148"/>
      <c r="K878" s="148"/>
      <c r="L878" s="148"/>
      <c r="M878" s="148"/>
    </row>
    <row r="879" ht="15.75" customHeight="1">
      <c r="A879" s="147"/>
      <c r="B879" s="147"/>
      <c r="C879" s="147"/>
      <c r="D879" s="147"/>
      <c r="E879" s="147"/>
      <c r="F879" s="148"/>
      <c r="G879" s="148"/>
      <c r="H879" s="148"/>
      <c r="I879" s="148"/>
      <c r="J879" s="148"/>
      <c r="K879" s="148"/>
      <c r="L879" s="148"/>
      <c r="M879" s="148"/>
    </row>
    <row r="880" ht="15.75" customHeight="1">
      <c r="A880" s="147"/>
      <c r="B880" s="147"/>
      <c r="C880" s="147"/>
      <c r="D880" s="147"/>
      <c r="E880" s="147"/>
      <c r="F880" s="148"/>
      <c r="G880" s="148"/>
      <c r="H880" s="148"/>
      <c r="I880" s="148"/>
      <c r="J880" s="148"/>
      <c r="K880" s="148"/>
      <c r="L880" s="148"/>
      <c r="M880" s="148"/>
    </row>
    <row r="881" ht="15.75" customHeight="1">
      <c r="A881" s="147"/>
      <c r="B881" s="147"/>
      <c r="C881" s="147"/>
      <c r="D881" s="147"/>
      <c r="E881" s="147"/>
      <c r="F881" s="148"/>
      <c r="G881" s="148"/>
      <c r="H881" s="148"/>
      <c r="I881" s="148"/>
      <c r="J881" s="148"/>
      <c r="K881" s="148"/>
      <c r="L881" s="148"/>
      <c r="M881" s="148"/>
    </row>
    <row r="882" ht="15.75" customHeight="1">
      <c r="A882" s="147"/>
      <c r="B882" s="147"/>
      <c r="C882" s="147"/>
      <c r="D882" s="147"/>
      <c r="E882" s="147"/>
      <c r="F882" s="148"/>
      <c r="G882" s="148"/>
      <c r="H882" s="148"/>
      <c r="I882" s="148"/>
      <c r="J882" s="148"/>
      <c r="K882" s="148"/>
      <c r="L882" s="148"/>
      <c r="M882" s="148"/>
    </row>
    <row r="883" ht="15.75" customHeight="1">
      <c r="A883" s="147"/>
      <c r="B883" s="147"/>
      <c r="C883" s="147"/>
      <c r="D883" s="147"/>
      <c r="E883" s="147"/>
      <c r="F883" s="148"/>
      <c r="G883" s="148"/>
      <c r="H883" s="148"/>
      <c r="I883" s="148"/>
      <c r="J883" s="148"/>
      <c r="K883" s="148"/>
      <c r="L883" s="148"/>
      <c r="M883" s="148"/>
    </row>
    <row r="884" ht="15.75" customHeight="1">
      <c r="A884" s="147"/>
      <c r="B884" s="147"/>
      <c r="C884" s="147"/>
      <c r="D884" s="147"/>
      <c r="E884" s="147"/>
      <c r="F884" s="148"/>
      <c r="G884" s="148"/>
      <c r="H884" s="148"/>
      <c r="I884" s="148"/>
      <c r="J884" s="148"/>
      <c r="K884" s="148"/>
      <c r="L884" s="148"/>
      <c r="M884" s="148"/>
    </row>
    <row r="885" ht="15.75" customHeight="1">
      <c r="A885" s="147"/>
      <c r="B885" s="147"/>
      <c r="C885" s="147"/>
      <c r="D885" s="147"/>
      <c r="E885" s="147"/>
      <c r="F885" s="148"/>
      <c r="G885" s="148"/>
      <c r="H885" s="148"/>
      <c r="I885" s="148"/>
      <c r="J885" s="148"/>
      <c r="K885" s="148"/>
      <c r="L885" s="148"/>
      <c r="M885" s="148"/>
    </row>
    <row r="886" ht="15.75" customHeight="1">
      <c r="A886" s="147"/>
      <c r="B886" s="147"/>
      <c r="C886" s="147"/>
      <c r="D886" s="147"/>
      <c r="E886" s="147"/>
      <c r="F886" s="148"/>
      <c r="G886" s="148"/>
      <c r="H886" s="148"/>
      <c r="I886" s="148"/>
      <c r="J886" s="148"/>
      <c r="K886" s="148"/>
      <c r="L886" s="148"/>
      <c r="M886" s="148"/>
    </row>
    <row r="887" ht="15.75" customHeight="1">
      <c r="A887" s="147"/>
      <c r="B887" s="147"/>
      <c r="C887" s="147"/>
      <c r="D887" s="147"/>
      <c r="E887" s="147"/>
      <c r="F887" s="148"/>
      <c r="G887" s="148"/>
      <c r="H887" s="148"/>
      <c r="I887" s="148"/>
      <c r="J887" s="148"/>
      <c r="K887" s="148"/>
      <c r="L887" s="148"/>
      <c r="M887" s="148"/>
    </row>
    <row r="888" ht="15.75" customHeight="1">
      <c r="A888" s="147"/>
      <c r="B888" s="147"/>
      <c r="C888" s="147"/>
      <c r="D888" s="147"/>
      <c r="E888" s="147"/>
      <c r="F888" s="148"/>
      <c r="G888" s="148"/>
      <c r="H888" s="148"/>
      <c r="I888" s="148"/>
      <c r="J888" s="148"/>
      <c r="K888" s="148"/>
      <c r="L888" s="148"/>
      <c r="M888" s="148"/>
    </row>
    <row r="889" ht="15.75" customHeight="1">
      <c r="A889" s="147"/>
      <c r="B889" s="147"/>
      <c r="C889" s="147"/>
      <c r="D889" s="147"/>
      <c r="E889" s="147"/>
      <c r="F889" s="148"/>
      <c r="G889" s="148"/>
      <c r="H889" s="148"/>
      <c r="I889" s="148"/>
      <c r="J889" s="148"/>
      <c r="K889" s="148"/>
      <c r="L889" s="148"/>
      <c r="M889" s="148"/>
    </row>
    <row r="890" ht="15.75" customHeight="1">
      <c r="A890" s="147"/>
      <c r="B890" s="147"/>
      <c r="C890" s="147"/>
      <c r="D890" s="147"/>
      <c r="E890" s="147"/>
      <c r="F890" s="148"/>
      <c r="G890" s="148"/>
      <c r="H890" s="148"/>
      <c r="I890" s="148"/>
      <c r="J890" s="148"/>
      <c r="K890" s="148"/>
      <c r="L890" s="148"/>
      <c r="M890" s="148"/>
    </row>
    <row r="891" ht="15.75" customHeight="1">
      <c r="A891" s="147"/>
      <c r="B891" s="147"/>
      <c r="C891" s="147"/>
      <c r="D891" s="147"/>
      <c r="E891" s="147"/>
      <c r="F891" s="148"/>
      <c r="G891" s="148"/>
      <c r="H891" s="148"/>
      <c r="I891" s="148"/>
      <c r="J891" s="148"/>
      <c r="K891" s="148"/>
      <c r="L891" s="148"/>
      <c r="M891" s="148"/>
    </row>
    <row r="892" ht="15.75" customHeight="1">
      <c r="A892" s="147"/>
      <c r="B892" s="147"/>
      <c r="C892" s="147"/>
      <c r="D892" s="147"/>
      <c r="E892" s="147"/>
      <c r="F892" s="148"/>
      <c r="G892" s="148"/>
      <c r="H892" s="148"/>
      <c r="I892" s="148"/>
      <c r="J892" s="148"/>
      <c r="K892" s="148"/>
      <c r="L892" s="148"/>
      <c r="M892" s="148"/>
    </row>
    <row r="893" ht="15.75" customHeight="1">
      <c r="A893" s="147"/>
      <c r="B893" s="147"/>
      <c r="C893" s="147"/>
      <c r="D893" s="147"/>
      <c r="E893" s="147"/>
      <c r="F893" s="148"/>
      <c r="G893" s="148"/>
      <c r="H893" s="148"/>
      <c r="I893" s="148"/>
      <c r="J893" s="148"/>
      <c r="K893" s="148"/>
      <c r="L893" s="148"/>
      <c r="M893" s="148"/>
    </row>
    <row r="894" ht="15.75" customHeight="1">
      <c r="A894" s="147"/>
      <c r="B894" s="147"/>
      <c r="C894" s="147"/>
      <c r="D894" s="147"/>
      <c r="E894" s="147"/>
      <c r="F894" s="148"/>
      <c r="G894" s="148"/>
      <c r="H894" s="148"/>
      <c r="I894" s="148"/>
      <c r="J894" s="148"/>
      <c r="K894" s="148"/>
      <c r="L894" s="148"/>
      <c r="M894" s="148"/>
    </row>
    <row r="895" ht="15.75" customHeight="1">
      <c r="A895" s="147"/>
      <c r="B895" s="147"/>
      <c r="C895" s="147"/>
      <c r="D895" s="147"/>
      <c r="E895" s="147"/>
      <c r="F895" s="148"/>
      <c r="G895" s="148"/>
      <c r="H895" s="148"/>
      <c r="I895" s="148"/>
      <c r="J895" s="148"/>
      <c r="K895" s="148"/>
      <c r="L895" s="148"/>
      <c r="M895" s="148"/>
    </row>
    <row r="896" ht="15.75" customHeight="1">
      <c r="A896" s="147"/>
      <c r="B896" s="147"/>
      <c r="C896" s="147"/>
      <c r="D896" s="147"/>
      <c r="E896" s="147"/>
      <c r="F896" s="148"/>
      <c r="G896" s="148"/>
      <c r="H896" s="148"/>
      <c r="I896" s="148"/>
      <c r="J896" s="148"/>
      <c r="K896" s="148"/>
      <c r="L896" s="148"/>
      <c r="M896" s="148"/>
    </row>
    <row r="897" ht="15.75" customHeight="1">
      <c r="A897" s="147"/>
      <c r="B897" s="147"/>
      <c r="C897" s="147"/>
      <c r="D897" s="147"/>
      <c r="E897" s="147"/>
      <c r="F897" s="148"/>
      <c r="G897" s="148"/>
      <c r="H897" s="148"/>
      <c r="I897" s="148"/>
      <c r="J897" s="148"/>
      <c r="K897" s="148"/>
      <c r="L897" s="148"/>
      <c r="M897" s="148"/>
    </row>
    <row r="898" ht="15.75" customHeight="1">
      <c r="A898" s="147"/>
      <c r="B898" s="147"/>
      <c r="C898" s="147"/>
      <c r="D898" s="147"/>
      <c r="E898" s="147"/>
      <c r="F898" s="148"/>
      <c r="G898" s="148"/>
      <c r="H898" s="148"/>
      <c r="I898" s="148"/>
      <c r="J898" s="148"/>
      <c r="K898" s="148"/>
      <c r="L898" s="148"/>
      <c r="M898" s="148"/>
    </row>
    <row r="899" ht="15.75" customHeight="1">
      <c r="A899" s="147"/>
      <c r="B899" s="147"/>
      <c r="C899" s="147"/>
      <c r="D899" s="147"/>
      <c r="E899" s="147"/>
      <c r="F899" s="148"/>
      <c r="G899" s="148"/>
      <c r="H899" s="148"/>
      <c r="I899" s="148"/>
      <c r="J899" s="148"/>
      <c r="K899" s="148"/>
      <c r="L899" s="148"/>
      <c r="M899" s="148"/>
    </row>
    <row r="900" ht="15.75" customHeight="1">
      <c r="A900" s="147"/>
      <c r="B900" s="147"/>
      <c r="C900" s="147"/>
      <c r="D900" s="147"/>
      <c r="E900" s="147"/>
      <c r="F900" s="148"/>
      <c r="G900" s="148"/>
      <c r="H900" s="148"/>
      <c r="I900" s="148"/>
      <c r="J900" s="148"/>
      <c r="K900" s="148"/>
      <c r="L900" s="148"/>
      <c r="M900" s="148"/>
    </row>
    <row r="901" ht="15.75" customHeight="1">
      <c r="A901" s="147"/>
      <c r="B901" s="147"/>
      <c r="C901" s="147"/>
      <c r="D901" s="147"/>
      <c r="E901" s="147"/>
      <c r="F901" s="148"/>
      <c r="G901" s="148"/>
      <c r="H901" s="148"/>
      <c r="I901" s="148"/>
      <c r="J901" s="148"/>
      <c r="K901" s="148"/>
      <c r="L901" s="148"/>
      <c r="M901" s="148"/>
    </row>
    <row r="902" ht="15.75" customHeight="1">
      <c r="A902" s="147"/>
      <c r="B902" s="147"/>
      <c r="C902" s="147"/>
      <c r="D902" s="147"/>
      <c r="E902" s="147"/>
      <c r="F902" s="148"/>
      <c r="G902" s="148"/>
      <c r="H902" s="148"/>
      <c r="I902" s="148"/>
      <c r="J902" s="148"/>
      <c r="K902" s="148"/>
      <c r="L902" s="148"/>
      <c r="M902" s="148"/>
    </row>
    <row r="903" ht="15.75" customHeight="1">
      <c r="A903" s="147"/>
      <c r="B903" s="147"/>
      <c r="C903" s="147"/>
      <c r="D903" s="147"/>
      <c r="E903" s="147"/>
      <c r="F903" s="148"/>
      <c r="G903" s="148"/>
      <c r="H903" s="148"/>
      <c r="I903" s="148"/>
      <c r="J903" s="148"/>
      <c r="K903" s="148"/>
      <c r="L903" s="148"/>
      <c r="M903" s="148"/>
    </row>
    <row r="904" ht="15.75" customHeight="1">
      <c r="A904" s="147"/>
      <c r="B904" s="147"/>
      <c r="C904" s="147"/>
      <c r="D904" s="147"/>
      <c r="E904" s="147"/>
      <c r="F904" s="148"/>
      <c r="G904" s="148"/>
      <c r="H904" s="148"/>
      <c r="I904" s="148"/>
      <c r="J904" s="148"/>
      <c r="K904" s="148"/>
      <c r="L904" s="148"/>
      <c r="M904" s="148"/>
    </row>
    <row r="905" ht="15.75" customHeight="1">
      <c r="A905" s="147"/>
      <c r="B905" s="147"/>
      <c r="C905" s="147"/>
      <c r="D905" s="147"/>
      <c r="E905" s="147"/>
      <c r="F905" s="148"/>
      <c r="G905" s="148"/>
      <c r="H905" s="148"/>
      <c r="I905" s="148"/>
      <c r="J905" s="148"/>
      <c r="K905" s="148"/>
      <c r="L905" s="148"/>
      <c r="M905" s="148"/>
    </row>
    <row r="906" ht="15.75" customHeight="1">
      <c r="A906" s="147"/>
      <c r="B906" s="147"/>
      <c r="C906" s="147"/>
      <c r="D906" s="147"/>
      <c r="E906" s="147"/>
      <c r="F906" s="148"/>
      <c r="G906" s="148"/>
      <c r="H906" s="148"/>
      <c r="I906" s="148"/>
      <c r="J906" s="148"/>
      <c r="K906" s="148"/>
      <c r="L906" s="148"/>
      <c r="M906" s="148"/>
    </row>
    <row r="907" ht="15.75" customHeight="1">
      <c r="A907" s="147"/>
      <c r="B907" s="147"/>
      <c r="C907" s="147"/>
      <c r="D907" s="147"/>
      <c r="E907" s="147"/>
      <c r="F907" s="148"/>
      <c r="G907" s="148"/>
      <c r="H907" s="148"/>
      <c r="I907" s="148"/>
      <c r="J907" s="148"/>
      <c r="K907" s="148"/>
      <c r="L907" s="148"/>
      <c r="M907" s="148"/>
    </row>
    <row r="908" ht="15.75" customHeight="1">
      <c r="A908" s="147"/>
      <c r="B908" s="147"/>
      <c r="C908" s="147"/>
      <c r="D908" s="147"/>
      <c r="E908" s="147"/>
      <c r="F908" s="148"/>
      <c r="G908" s="148"/>
      <c r="H908" s="148"/>
      <c r="I908" s="148"/>
      <c r="J908" s="148"/>
      <c r="K908" s="148"/>
      <c r="L908" s="148"/>
      <c r="M908" s="148"/>
    </row>
    <row r="909" ht="15.75" customHeight="1">
      <c r="A909" s="147"/>
      <c r="B909" s="147"/>
      <c r="C909" s="147"/>
      <c r="D909" s="147"/>
      <c r="E909" s="147"/>
      <c r="F909" s="148"/>
      <c r="G909" s="148"/>
      <c r="H909" s="148"/>
      <c r="I909" s="148"/>
      <c r="J909" s="148"/>
      <c r="K909" s="148"/>
      <c r="L909" s="148"/>
      <c r="M909" s="148"/>
    </row>
    <row r="910" ht="15.75" customHeight="1">
      <c r="A910" s="147"/>
      <c r="B910" s="147"/>
      <c r="C910" s="147"/>
      <c r="D910" s="147"/>
      <c r="E910" s="147"/>
      <c r="F910" s="148"/>
      <c r="G910" s="148"/>
      <c r="H910" s="148"/>
      <c r="I910" s="148"/>
      <c r="J910" s="148"/>
      <c r="K910" s="148"/>
      <c r="L910" s="148"/>
      <c r="M910" s="148"/>
    </row>
    <row r="911" ht="15.75" customHeight="1">
      <c r="A911" s="147"/>
      <c r="B911" s="147"/>
      <c r="C911" s="147"/>
      <c r="D911" s="147"/>
      <c r="E911" s="147"/>
      <c r="F911" s="148"/>
      <c r="G911" s="148"/>
      <c r="H911" s="148"/>
      <c r="I911" s="148"/>
      <c r="J911" s="148"/>
      <c r="K911" s="148"/>
      <c r="L911" s="148"/>
      <c r="M911" s="148"/>
    </row>
    <row r="912" ht="15.75" customHeight="1">
      <c r="A912" s="147"/>
      <c r="B912" s="147"/>
      <c r="C912" s="147"/>
      <c r="D912" s="147"/>
      <c r="E912" s="147"/>
      <c r="F912" s="148"/>
      <c r="G912" s="148"/>
      <c r="H912" s="148"/>
      <c r="I912" s="148"/>
      <c r="J912" s="148"/>
      <c r="K912" s="148"/>
      <c r="L912" s="148"/>
      <c r="M912" s="148"/>
    </row>
    <row r="913" ht="15.75" customHeight="1">
      <c r="A913" s="147"/>
      <c r="B913" s="147"/>
      <c r="C913" s="147"/>
      <c r="D913" s="147"/>
      <c r="E913" s="147"/>
      <c r="F913" s="148"/>
      <c r="G913" s="148"/>
      <c r="H913" s="148"/>
      <c r="I913" s="148"/>
      <c r="J913" s="148"/>
      <c r="K913" s="148"/>
      <c r="L913" s="148"/>
      <c r="M913" s="148"/>
    </row>
    <row r="914" ht="15.75" customHeight="1">
      <c r="A914" s="147"/>
      <c r="B914" s="147"/>
      <c r="C914" s="147"/>
      <c r="D914" s="147"/>
      <c r="E914" s="147"/>
      <c r="F914" s="148"/>
      <c r="G914" s="148"/>
      <c r="H914" s="148"/>
      <c r="I914" s="148"/>
      <c r="J914" s="148"/>
      <c r="K914" s="148"/>
      <c r="L914" s="148"/>
      <c r="M914" s="148"/>
    </row>
    <row r="915" ht="15.75" customHeight="1">
      <c r="A915" s="147"/>
      <c r="B915" s="147"/>
      <c r="C915" s="147"/>
      <c r="D915" s="147"/>
      <c r="E915" s="147"/>
      <c r="F915" s="148"/>
      <c r="G915" s="148"/>
      <c r="H915" s="148"/>
      <c r="I915" s="148"/>
      <c r="J915" s="148"/>
      <c r="K915" s="148"/>
      <c r="L915" s="148"/>
      <c r="M915" s="148"/>
    </row>
    <row r="916" ht="15.75" customHeight="1">
      <c r="A916" s="147"/>
      <c r="B916" s="147"/>
      <c r="C916" s="147"/>
      <c r="D916" s="147"/>
      <c r="E916" s="147"/>
      <c r="F916" s="148"/>
      <c r="G916" s="148"/>
      <c r="H916" s="148"/>
      <c r="I916" s="148"/>
      <c r="J916" s="148"/>
      <c r="K916" s="148"/>
      <c r="L916" s="148"/>
      <c r="M916" s="148"/>
    </row>
    <row r="917" ht="15.75" customHeight="1">
      <c r="A917" s="147"/>
      <c r="B917" s="147"/>
      <c r="C917" s="147"/>
      <c r="D917" s="147"/>
      <c r="E917" s="147"/>
      <c r="F917" s="148"/>
      <c r="G917" s="148"/>
      <c r="H917" s="148"/>
      <c r="I917" s="148"/>
      <c r="J917" s="148"/>
      <c r="K917" s="148"/>
      <c r="L917" s="148"/>
      <c r="M917" s="148"/>
    </row>
    <row r="918" ht="15.75" customHeight="1">
      <c r="A918" s="147"/>
      <c r="B918" s="147"/>
      <c r="C918" s="147"/>
      <c r="D918" s="147"/>
      <c r="E918" s="147"/>
      <c r="F918" s="148"/>
      <c r="G918" s="148"/>
      <c r="H918" s="148"/>
      <c r="I918" s="148"/>
      <c r="J918" s="148"/>
      <c r="K918" s="148"/>
      <c r="L918" s="148"/>
      <c r="M918" s="148"/>
    </row>
    <row r="919" ht="15.75" customHeight="1">
      <c r="A919" s="147"/>
      <c r="B919" s="147"/>
      <c r="C919" s="147"/>
      <c r="D919" s="147"/>
      <c r="E919" s="147"/>
      <c r="F919" s="148"/>
      <c r="G919" s="148"/>
      <c r="H919" s="148"/>
      <c r="I919" s="148"/>
      <c r="J919" s="148"/>
      <c r="K919" s="148"/>
      <c r="L919" s="148"/>
      <c r="M919" s="148"/>
    </row>
    <row r="920" ht="15.75" customHeight="1">
      <c r="A920" s="147"/>
      <c r="B920" s="147"/>
      <c r="C920" s="147"/>
      <c r="D920" s="147"/>
      <c r="E920" s="147"/>
      <c r="F920" s="148"/>
      <c r="G920" s="148"/>
      <c r="H920" s="148"/>
      <c r="I920" s="148"/>
      <c r="J920" s="148"/>
      <c r="K920" s="148"/>
      <c r="L920" s="148"/>
      <c r="M920" s="148"/>
    </row>
    <row r="921" ht="15.75" customHeight="1">
      <c r="A921" s="147"/>
      <c r="B921" s="147"/>
      <c r="C921" s="147"/>
      <c r="D921" s="147"/>
      <c r="E921" s="147"/>
      <c r="F921" s="148"/>
      <c r="G921" s="148"/>
      <c r="H921" s="148"/>
      <c r="I921" s="148"/>
      <c r="J921" s="148"/>
      <c r="K921" s="148"/>
      <c r="L921" s="148"/>
      <c r="M921" s="148"/>
    </row>
    <row r="922" ht="15.75" customHeight="1">
      <c r="A922" s="147"/>
      <c r="B922" s="147"/>
      <c r="C922" s="147"/>
      <c r="D922" s="147"/>
      <c r="E922" s="147"/>
      <c r="F922" s="148"/>
      <c r="G922" s="148"/>
      <c r="H922" s="148"/>
      <c r="I922" s="148"/>
      <c r="J922" s="148"/>
      <c r="K922" s="148"/>
      <c r="L922" s="148"/>
      <c r="M922" s="148"/>
    </row>
    <row r="923" ht="15.75" customHeight="1">
      <c r="A923" s="147"/>
      <c r="B923" s="147"/>
      <c r="C923" s="147"/>
      <c r="D923" s="147"/>
      <c r="E923" s="147"/>
      <c r="F923" s="148"/>
      <c r="G923" s="148"/>
      <c r="H923" s="148"/>
      <c r="I923" s="148"/>
      <c r="J923" s="148"/>
      <c r="K923" s="148"/>
      <c r="L923" s="148"/>
      <c r="M923" s="148"/>
    </row>
    <row r="924" ht="15.75" customHeight="1">
      <c r="A924" s="147"/>
      <c r="B924" s="147"/>
      <c r="C924" s="147"/>
      <c r="D924" s="147"/>
      <c r="E924" s="147"/>
      <c r="F924" s="148"/>
      <c r="G924" s="148"/>
      <c r="H924" s="148"/>
      <c r="I924" s="148"/>
      <c r="J924" s="148"/>
      <c r="K924" s="148"/>
      <c r="L924" s="148"/>
      <c r="M924" s="148"/>
    </row>
    <row r="925" ht="15.75" customHeight="1">
      <c r="A925" s="147"/>
      <c r="B925" s="147"/>
      <c r="C925" s="147"/>
      <c r="D925" s="147"/>
      <c r="E925" s="147"/>
      <c r="F925" s="148"/>
      <c r="G925" s="148"/>
      <c r="H925" s="148"/>
      <c r="I925" s="148"/>
      <c r="J925" s="148"/>
      <c r="K925" s="148"/>
      <c r="L925" s="148"/>
      <c r="M925" s="148"/>
    </row>
    <row r="926" ht="15.75" customHeight="1">
      <c r="A926" s="147"/>
      <c r="B926" s="147"/>
      <c r="C926" s="147"/>
      <c r="D926" s="147"/>
      <c r="E926" s="147"/>
      <c r="F926" s="148"/>
      <c r="G926" s="148"/>
      <c r="H926" s="148"/>
      <c r="I926" s="148"/>
      <c r="J926" s="148"/>
      <c r="K926" s="148"/>
      <c r="L926" s="148"/>
      <c r="M926" s="148"/>
    </row>
    <row r="927" ht="15.75" customHeight="1">
      <c r="A927" s="147"/>
      <c r="B927" s="147"/>
      <c r="C927" s="147"/>
      <c r="D927" s="147"/>
      <c r="E927" s="147"/>
      <c r="F927" s="148"/>
      <c r="G927" s="148"/>
      <c r="H927" s="148"/>
      <c r="I927" s="148"/>
      <c r="J927" s="148"/>
      <c r="K927" s="148"/>
      <c r="L927" s="148"/>
      <c r="M927" s="148"/>
    </row>
    <row r="928" ht="15.75" customHeight="1">
      <c r="A928" s="147"/>
      <c r="B928" s="147"/>
      <c r="C928" s="147"/>
      <c r="D928" s="147"/>
      <c r="E928" s="147"/>
      <c r="F928" s="148"/>
      <c r="G928" s="148"/>
      <c r="H928" s="148"/>
      <c r="I928" s="148"/>
      <c r="J928" s="148"/>
      <c r="K928" s="148"/>
      <c r="L928" s="148"/>
      <c r="M928" s="148"/>
    </row>
    <row r="929" ht="15.75" customHeight="1">
      <c r="A929" s="147"/>
      <c r="B929" s="147"/>
      <c r="C929" s="147"/>
      <c r="D929" s="147"/>
      <c r="E929" s="147"/>
      <c r="F929" s="148"/>
      <c r="G929" s="148"/>
      <c r="H929" s="148"/>
      <c r="I929" s="148"/>
      <c r="J929" s="148"/>
      <c r="K929" s="148"/>
      <c r="L929" s="148"/>
      <c r="M929" s="148"/>
    </row>
    <row r="930" ht="15.75" customHeight="1">
      <c r="A930" s="147"/>
      <c r="B930" s="147"/>
      <c r="C930" s="147"/>
      <c r="D930" s="147"/>
      <c r="E930" s="147"/>
      <c r="F930" s="148"/>
      <c r="G930" s="148"/>
      <c r="H930" s="148"/>
      <c r="I930" s="148"/>
      <c r="J930" s="148"/>
      <c r="K930" s="148"/>
      <c r="L930" s="148"/>
      <c r="M930" s="148"/>
    </row>
    <row r="931" ht="15.75" customHeight="1">
      <c r="A931" s="147"/>
      <c r="B931" s="147"/>
      <c r="C931" s="147"/>
      <c r="D931" s="147"/>
      <c r="E931" s="147"/>
      <c r="F931" s="148"/>
      <c r="G931" s="148"/>
      <c r="H931" s="148"/>
      <c r="I931" s="148"/>
      <c r="J931" s="148"/>
      <c r="K931" s="148"/>
      <c r="L931" s="148"/>
      <c r="M931" s="148"/>
    </row>
    <row r="932" ht="15.75" customHeight="1">
      <c r="A932" s="147"/>
      <c r="B932" s="147"/>
      <c r="C932" s="147"/>
      <c r="D932" s="147"/>
      <c r="E932" s="147"/>
      <c r="F932" s="148"/>
      <c r="G932" s="148"/>
      <c r="H932" s="148"/>
      <c r="I932" s="148"/>
      <c r="J932" s="148"/>
      <c r="K932" s="148"/>
      <c r="L932" s="148"/>
      <c r="M932" s="148"/>
    </row>
    <row r="933" ht="15.75" customHeight="1">
      <c r="A933" s="147"/>
      <c r="B933" s="147"/>
      <c r="C933" s="147"/>
      <c r="D933" s="147"/>
      <c r="E933" s="147"/>
      <c r="F933" s="148"/>
      <c r="G933" s="148"/>
      <c r="H933" s="148"/>
      <c r="I933" s="148"/>
      <c r="J933" s="148"/>
      <c r="K933" s="148"/>
      <c r="L933" s="148"/>
      <c r="M933" s="148"/>
    </row>
    <row r="934" ht="15.75" customHeight="1">
      <c r="A934" s="147"/>
      <c r="B934" s="147"/>
      <c r="C934" s="147"/>
      <c r="D934" s="147"/>
      <c r="E934" s="147"/>
      <c r="F934" s="148"/>
      <c r="G934" s="148"/>
      <c r="H934" s="148"/>
      <c r="I934" s="148"/>
      <c r="J934" s="148"/>
      <c r="K934" s="148"/>
      <c r="L934" s="148"/>
      <c r="M934" s="148"/>
    </row>
    <row r="935" ht="15.75" customHeight="1">
      <c r="A935" s="147"/>
      <c r="B935" s="147"/>
      <c r="C935" s="147"/>
      <c r="D935" s="147"/>
      <c r="E935" s="147"/>
      <c r="F935" s="148"/>
      <c r="G935" s="148"/>
      <c r="H935" s="148"/>
      <c r="I935" s="148"/>
      <c r="J935" s="148"/>
      <c r="K935" s="148"/>
      <c r="L935" s="148"/>
      <c r="M935" s="148"/>
    </row>
    <row r="936" ht="15.75" customHeight="1">
      <c r="A936" s="147"/>
      <c r="B936" s="147"/>
      <c r="C936" s="147"/>
      <c r="D936" s="147"/>
      <c r="E936" s="147"/>
      <c r="F936" s="148"/>
      <c r="G936" s="148"/>
      <c r="H936" s="148"/>
      <c r="I936" s="148"/>
      <c r="J936" s="148"/>
      <c r="K936" s="148"/>
      <c r="L936" s="148"/>
      <c r="M936" s="148"/>
    </row>
    <row r="937" ht="15.75" customHeight="1">
      <c r="A937" s="147"/>
      <c r="B937" s="147"/>
      <c r="C937" s="147"/>
      <c r="D937" s="147"/>
      <c r="E937" s="147"/>
      <c r="F937" s="148"/>
      <c r="G937" s="148"/>
      <c r="H937" s="148"/>
      <c r="I937" s="148"/>
      <c r="J937" s="148"/>
      <c r="K937" s="148"/>
      <c r="L937" s="148"/>
      <c r="M937" s="148"/>
    </row>
    <row r="938" ht="15.75" customHeight="1">
      <c r="A938" s="147"/>
      <c r="B938" s="147"/>
      <c r="C938" s="147"/>
      <c r="D938" s="147"/>
      <c r="E938" s="147"/>
      <c r="F938" s="148"/>
      <c r="G938" s="148"/>
      <c r="H938" s="148"/>
      <c r="I938" s="148"/>
      <c r="J938" s="148"/>
      <c r="K938" s="148"/>
      <c r="L938" s="148"/>
      <c r="M938" s="148"/>
    </row>
    <row r="939" ht="15.75" customHeight="1">
      <c r="A939" s="147"/>
      <c r="B939" s="147"/>
      <c r="C939" s="147"/>
      <c r="D939" s="147"/>
      <c r="E939" s="147"/>
      <c r="F939" s="148"/>
      <c r="G939" s="148"/>
      <c r="H939" s="148"/>
      <c r="I939" s="148"/>
      <c r="J939" s="148"/>
      <c r="K939" s="148"/>
      <c r="L939" s="148"/>
      <c r="M939" s="148"/>
    </row>
    <row r="940" ht="15.75" customHeight="1">
      <c r="A940" s="147"/>
      <c r="B940" s="147"/>
      <c r="C940" s="147"/>
      <c r="D940" s="147"/>
      <c r="E940" s="147"/>
      <c r="F940" s="148"/>
      <c r="G940" s="148"/>
      <c r="H940" s="148"/>
      <c r="I940" s="148"/>
      <c r="J940" s="148"/>
      <c r="K940" s="148"/>
      <c r="L940" s="148"/>
      <c r="M940" s="148"/>
    </row>
    <row r="941" ht="15.75" customHeight="1">
      <c r="A941" s="147"/>
      <c r="B941" s="147"/>
      <c r="C941" s="147"/>
      <c r="D941" s="147"/>
      <c r="E941" s="147"/>
      <c r="F941" s="148"/>
      <c r="G941" s="148"/>
      <c r="H941" s="148"/>
      <c r="I941" s="148"/>
      <c r="J941" s="148"/>
      <c r="K941" s="148"/>
      <c r="L941" s="148"/>
      <c r="M941" s="148"/>
    </row>
    <row r="942" ht="15.75" customHeight="1">
      <c r="A942" s="147"/>
      <c r="B942" s="147"/>
      <c r="C942" s="147"/>
      <c r="D942" s="147"/>
      <c r="E942" s="147"/>
      <c r="F942" s="148"/>
      <c r="G942" s="148"/>
      <c r="H942" s="148"/>
      <c r="I942" s="148"/>
      <c r="J942" s="148"/>
      <c r="K942" s="148"/>
      <c r="L942" s="148"/>
      <c r="M942" s="148"/>
    </row>
    <row r="943" ht="15.75" customHeight="1">
      <c r="A943" s="147"/>
      <c r="B943" s="147"/>
      <c r="C943" s="147"/>
      <c r="D943" s="147"/>
      <c r="E943" s="147"/>
      <c r="F943" s="148"/>
      <c r="G943" s="148"/>
      <c r="H943" s="148"/>
      <c r="I943" s="148"/>
      <c r="J943" s="148"/>
      <c r="K943" s="148"/>
      <c r="L943" s="148"/>
      <c r="M943" s="148"/>
    </row>
    <row r="944" ht="15.75" customHeight="1">
      <c r="A944" s="147"/>
      <c r="B944" s="147"/>
      <c r="C944" s="147"/>
      <c r="D944" s="147"/>
      <c r="E944" s="147"/>
      <c r="F944" s="148"/>
      <c r="G944" s="148"/>
      <c r="H944" s="148"/>
      <c r="I944" s="148"/>
      <c r="J944" s="148"/>
      <c r="K944" s="148"/>
      <c r="L944" s="148"/>
      <c r="M944" s="148"/>
    </row>
    <row r="945" ht="15.75" customHeight="1">
      <c r="A945" s="147"/>
      <c r="B945" s="147"/>
      <c r="C945" s="147"/>
      <c r="D945" s="147"/>
      <c r="E945" s="147"/>
      <c r="F945" s="148"/>
      <c r="G945" s="148"/>
      <c r="H945" s="148"/>
      <c r="I945" s="148"/>
      <c r="J945" s="148"/>
      <c r="K945" s="148"/>
      <c r="L945" s="148"/>
      <c r="M945" s="148"/>
    </row>
    <row r="946" ht="15.75" customHeight="1">
      <c r="A946" s="147"/>
      <c r="B946" s="147"/>
      <c r="C946" s="147"/>
      <c r="D946" s="147"/>
      <c r="E946" s="147"/>
      <c r="F946" s="148"/>
      <c r="G946" s="148"/>
      <c r="H946" s="148"/>
      <c r="I946" s="148"/>
      <c r="J946" s="148"/>
      <c r="K946" s="148"/>
      <c r="L946" s="148"/>
      <c r="M946" s="148"/>
    </row>
    <row r="947" ht="15.75" customHeight="1">
      <c r="A947" s="147"/>
      <c r="B947" s="147"/>
      <c r="C947" s="147"/>
      <c r="D947" s="147"/>
      <c r="E947" s="147"/>
      <c r="F947" s="148"/>
      <c r="G947" s="148"/>
      <c r="H947" s="148"/>
      <c r="I947" s="148"/>
      <c r="J947" s="148"/>
      <c r="K947" s="148"/>
      <c r="L947" s="148"/>
      <c r="M947" s="148"/>
    </row>
    <row r="948" ht="15.75" customHeight="1">
      <c r="A948" s="147"/>
      <c r="B948" s="147"/>
      <c r="C948" s="147"/>
      <c r="D948" s="147"/>
      <c r="E948" s="147"/>
      <c r="F948" s="148"/>
      <c r="G948" s="148"/>
      <c r="H948" s="148"/>
      <c r="I948" s="148"/>
      <c r="J948" s="148"/>
      <c r="K948" s="148"/>
      <c r="L948" s="148"/>
      <c r="M948" s="148"/>
    </row>
    <row r="949" ht="15.75" customHeight="1">
      <c r="A949" s="147"/>
      <c r="B949" s="147"/>
      <c r="C949" s="147"/>
      <c r="D949" s="147"/>
      <c r="E949" s="147"/>
      <c r="F949" s="148"/>
      <c r="G949" s="148"/>
      <c r="H949" s="148"/>
      <c r="I949" s="148"/>
      <c r="J949" s="148"/>
      <c r="K949" s="148"/>
      <c r="L949" s="148"/>
      <c r="M949" s="148"/>
    </row>
    <row r="950" ht="15.75" customHeight="1">
      <c r="A950" s="147"/>
      <c r="B950" s="147"/>
      <c r="C950" s="147"/>
      <c r="D950" s="147"/>
      <c r="E950" s="147"/>
      <c r="F950" s="148"/>
      <c r="G950" s="148"/>
      <c r="H950" s="148"/>
      <c r="I950" s="148"/>
      <c r="J950" s="148"/>
      <c r="K950" s="148"/>
      <c r="L950" s="148"/>
      <c r="M950" s="148"/>
    </row>
    <row r="951" ht="15.75" customHeight="1">
      <c r="A951" s="147"/>
      <c r="B951" s="147"/>
      <c r="C951" s="147"/>
      <c r="D951" s="147"/>
      <c r="E951" s="147"/>
      <c r="F951" s="148"/>
      <c r="G951" s="148"/>
      <c r="H951" s="148"/>
      <c r="I951" s="148"/>
      <c r="J951" s="148"/>
      <c r="K951" s="148"/>
      <c r="L951" s="148"/>
      <c r="M951" s="148"/>
    </row>
    <row r="952" ht="15.75" customHeight="1">
      <c r="A952" s="147"/>
      <c r="B952" s="147"/>
      <c r="C952" s="147"/>
      <c r="D952" s="147"/>
      <c r="E952" s="147"/>
      <c r="F952" s="148"/>
      <c r="G952" s="148"/>
      <c r="H952" s="148"/>
      <c r="I952" s="148"/>
      <c r="J952" s="148"/>
      <c r="K952" s="148"/>
      <c r="L952" s="148"/>
      <c r="M952" s="148"/>
    </row>
    <row r="953" ht="15.75" customHeight="1">
      <c r="A953" s="147"/>
      <c r="B953" s="147"/>
      <c r="C953" s="147"/>
      <c r="D953" s="147"/>
      <c r="E953" s="147"/>
      <c r="F953" s="148"/>
      <c r="G953" s="148"/>
      <c r="H953" s="148"/>
      <c r="I953" s="148"/>
      <c r="J953" s="148"/>
      <c r="K953" s="148"/>
      <c r="L953" s="148"/>
      <c r="M953" s="148"/>
    </row>
    <row r="954" ht="15.75" customHeight="1">
      <c r="A954" s="147"/>
      <c r="B954" s="147"/>
      <c r="C954" s="147"/>
      <c r="D954" s="147"/>
      <c r="E954" s="147"/>
      <c r="F954" s="148"/>
      <c r="G954" s="148"/>
      <c r="H954" s="148"/>
      <c r="I954" s="148"/>
      <c r="J954" s="148"/>
      <c r="K954" s="148"/>
      <c r="L954" s="148"/>
      <c r="M954" s="148"/>
    </row>
    <row r="955" ht="15.75" customHeight="1">
      <c r="A955" s="147"/>
      <c r="B955" s="147"/>
      <c r="C955" s="147"/>
      <c r="D955" s="147"/>
      <c r="E955" s="147"/>
      <c r="F955" s="148"/>
      <c r="G955" s="148"/>
      <c r="H955" s="148"/>
      <c r="I955" s="148"/>
      <c r="J955" s="148"/>
      <c r="K955" s="148"/>
      <c r="L955" s="148"/>
      <c r="M955" s="148"/>
    </row>
    <row r="956" ht="15.75" customHeight="1">
      <c r="A956" s="147"/>
      <c r="B956" s="147"/>
      <c r="C956" s="147"/>
      <c r="D956" s="147"/>
      <c r="E956" s="147"/>
      <c r="F956" s="148"/>
      <c r="G956" s="148"/>
      <c r="H956" s="148"/>
      <c r="I956" s="148"/>
      <c r="J956" s="148"/>
      <c r="K956" s="148"/>
      <c r="L956" s="148"/>
      <c r="M956" s="148"/>
    </row>
    <row r="957" ht="15.75" customHeight="1">
      <c r="A957" s="147"/>
      <c r="B957" s="147"/>
      <c r="C957" s="147"/>
      <c r="D957" s="147"/>
      <c r="E957" s="147"/>
      <c r="F957" s="148"/>
      <c r="G957" s="148"/>
      <c r="H957" s="148"/>
      <c r="I957" s="148"/>
      <c r="J957" s="148"/>
      <c r="K957" s="148"/>
      <c r="L957" s="148"/>
      <c r="M957" s="148"/>
    </row>
    <row r="958" ht="15.75" customHeight="1">
      <c r="A958" s="147"/>
      <c r="B958" s="147"/>
      <c r="C958" s="147"/>
      <c r="D958" s="147"/>
      <c r="E958" s="147"/>
      <c r="F958" s="148"/>
      <c r="G958" s="148"/>
      <c r="H958" s="148"/>
      <c r="I958" s="148"/>
      <c r="J958" s="148"/>
      <c r="K958" s="148"/>
      <c r="L958" s="148"/>
      <c r="M958" s="148"/>
    </row>
    <row r="959" ht="15.75" customHeight="1">
      <c r="A959" s="147"/>
      <c r="B959" s="147"/>
      <c r="C959" s="147"/>
      <c r="D959" s="147"/>
      <c r="E959" s="147"/>
      <c r="F959" s="148"/>
      <c r="G959" s="148"/>
      <c r="H959" s="148"/>
      <c r="I959" s="148"/>
      <c r="J959" s="148"/>
      <c r="K959" s="148"/>
      <c r="L959" s="148"/>
      <c r="M959" s="148"/>
    </row>
    <row r="960" ht="15.75" customHeight="1">
      <c r="A960" s="147"/>
      <c r="B960" s="147"/>
      <c r="C960" s="147"/>
      <c r="D960" s="147"/>
      <c r="E960" s="147"/>
      <c r="F960" s="148"/>
      <c r="G960" s="148"/>
      <c r="H960" s="148"/>
      <c r="I960" s="148"/>
      <c r="J960" s="148"/>
      <c r="K960" s="148"/>
      <c r="L960" s="148"/>
      <c r="M960" s="148"/>
    </row>
    <row r="961" ht="15.75" customHeight="1">
      <c r="A961" s="147"/>
      <c r="B961" s="147"/>
      <c r="C961" s="147"/>
      <c r="D961" s="147"/>
      <c r="E961" s="147"/>
      <c r="F961" s="148"/>
      <c r="G961" s="148"/>
      <c r="H961" s="148"/>
      <c r="I961" s="148"/>
      <c r="J961" s="148"/>
      <c r="K961" s="148"/>
      <c r="L961" s="148"/>
      <c r="M961" s="148"/>
    </row>
    <row r="962" ht="15.75" customHeight="1">
      <c r="A962" s="147"/>
      <c r="B962" s="147"/>
      <c r="C962" s="147"/>
      <c r="D962" s="147"/>
      <c r="E962" s="147"/>
      <c r="F962" s="148"/>
      <c r="G962" s="148"/>
      <c r="H962" s="148"/>
      <c r="I962" s="148"/>
      <c r="J962" s="148"/>
      <c r="K962" s="148"/>
      <c r="L962" s="148"/>
      <c r="M962" s="148"/>
    </row>
    <row r="963" ht="15.75" customHeight="1">
      <c r="A963" s="147"/>
      <c r="B963" s="147"/>
      <c r="C963" s="147"/>
      <c r="D963" s="147"/>
      <c r="E963" s="147"/>
      <c r="F963" s="148"/>
      <c r="G963" s="148"/>
      <c r="H963" s="148"/>
      <c r="I963" s="148"/>
      <c r="J963" s="148"/>
      <c r="K963" s="148"/>
      <c r="L963" s="148"/>
      <c r="M963" s="148"/>
    </row>
    <row r="964" ht="15.75" customHeight="1">
      <c r="A964" s="147"/>
      <c r="B964" s="147"/>
      <c r="C964" s="147"/>
      <c r="D964" s="147"/>
      <c r="E964" s="147"/>
      <c r="F964" s="148"/>
      <c r="G964" s="148"/>
      <c r="H964" s="148"/>
      <c r="I964" s="148"/>
      <c r="J964" s="148"/>
      <c r="K964" s="148"/>
      <c r="L964" s="148"/>
      <c r="M964" s="148"/>
    </row>
    <row r="965" ht="15.75" customHeight="1">
      <c r="A965" s="147"/>
      <c r="B965" s="147"/>
      <c r="C965" s="147"/>
      <c r="D965" s="147"/>
      <c r="E965" s="147"/>
      <c r="F965" s="148"/>
      <c r="G965" s="148"/>
      <c r="H965" s="148"/>
      <c r="I965" s="148"/>
      <c r="J965" s="148"/>
      <c r="K965" s="148"/>
      <c r="L965" s="148"/>
      <c r="M965" s="148"/>
    </row>
    <row r="966" ht="15.75" customHeight="1">
      <c r="A966" s="147"/>
      <c r="B966" s="147"/>
      <c r="C966" s="147"/>
      <c r="D966" s="147"/>
      <c r="E966" s="147"/>
      <c r="F966" s="148"/>
      <c r="G966" s="148"/>
      <c r="H966" s="148"/>
      <c r="I966" s="148"/>
      <c r="J966" s="148"/>
      <c r="K966" s="148"/>
      <c r="L966" s="148"/>
      <c r="M966" s="148"/>
    </row>
    <row r="967" ht="15.75" customHeight="1">
      <c r="A967" s="147"/>
      <c r="B967" s="147"/>
      <c r="C967" s="147"/>
      <c r="D967" s="147"/>
      <c r="E967" s="147"/>
      <c r="F967" s="148"/>
      <c r="G967" s="148"/>
      <c r="H967" s="148"/>
      <c r="I967" s="148"/>
      <c r="J967" s="148"/>
      <c r="K967" s="148"/>
      <c r="L967" s="148"/>
      <c r="M967" s="148"/>
    </row>
    <row r="968" ht="15.75" customHeight="1">
      <c r="A968" s="147"/>
      <c r="B968" s="147"/>
      <c r="C968" s="147"/>
      <c r="D968" s="147"/>
      <c r="E968" s="147"/>
      <c r="F968" s="148"/>
      <c r="G968" s="148"/>
      <c r="H968" s="148"/>
      <c r="I968" s="148"/>
      <c r="J968" s="148"/>
      <c r="K968" s="148"/>
      <c r="L968" s="148"/>
      <c r="M968" s="148"/>
    </row>
    <row r="969" ht="15.75" customHeight="1">
      <c r="A969" s="147"/>
      <c r="B969" s="147"/>
      <c r="C969" s="147"/>
      <c r="D969" s="147"/>
      <c r="E969" s="147"/>
      <c r="F969" s="148"/>
      <c r="G969" s="148"/>
      <c r="H969" s="148"/>
      <c r="I969" s="148"/>
      <c r="J969" s="148"/>
      <c r="K969" s="148"/>
      <c r="L969" s="148"/>
      <c r="M969" s="148"/>
    </row>
    <row r="970" ht="15.75" customHeight="1">
      <c r="A970" s="147"/>
      <c r="B970" s="147"/>
      <c r="C970" s="147"/>
      <c r="D970" s="147"/>
      <c r="E970" s="147"/>
      <c r="F970" s="148"/>
      <c r="G970" s="148"/>
      <c r="H970" s="148"/>
      <c r="I970" s="148"/>
      <c r="J970" s="148"/>
      <c r="K970" s="148"/>
      <c r="L970" s="148"/>
      <c r="M970" s="148"/>
    </row>
    <row r="971" ht="15.75" customHeight="1">
      <c r="A971" s="147"/>
      <c r="B971" s="147"/>
      <c r="C971" s="147"/>
      <c r="D971" s="147"/>
      <c r="E971" s="147"/>
      <c r="F971" s="148"/>
      <c r="G971" s="148"/>
      <c r="H971" s="148"/>
      <c r="I971" s="148"/>
      <c r="J971" s="148"/>
      <c r="K971" s="148"/>
      <c r="L971" s="148"/>
      <c r="M971" s="148"/>
    </row>
    <row r="972" ht="15.75" customHeight="1">
      <c r="A972" s="147"/>
      <c r="B972" s="147"/>
      <c r="C972" s="147"/>
      <c r="D972" s="147"/>
      <c r="E972" s="147"/>
      <c r="F972" s="148"/>
      <c r="G972" s="148"/>
      <c r="H972" s="148"/>
      <c r="I972" s="148"/>
      <c r="J972" s="148"/>
      <c r="K972" s="148"/>
      <c r="L972" s="148"/>
      <c r="M972" s="148"/>
    </row>
    <row r="973" ht="15.75" customHeight="1">
      <c r="A973" s="147"/>
      <c r="B973" s="147"/>
      <c r="C973" s="147"/>
      <c r="D973" s="147"/>
      <c r="E973" s="147"/>
      <c r="F973" s="148"/>
      <c r="G973" s="148"/>
      <c r="H973" s="148"/>
      <c r="I973" s="148"/>
      <c r="J973" s="148"/>
      <c r="K973" s="148"/>
      <c r="L973" s="148"/>
      <c r="M973" s="148"/>
    </row>
    <row r="974" ht="15.75" customHeight="1">
      <c r="A974" s="147"/>
      <c r="B974" s="147"/>
      <c r="C974" s="147"/>
      <c r="D974" s="147"/>
      <c r="E974" s="147"/>
      <c r="F974" s="148"/>
      <c r="G974" s="148"/>
      <c r="H974" s="148"/>
      <c r="I974" s="148"/>
      <c r="J974" s="148"/>
      <c r="K974" s="148"/>
      <c r="L974" s="148"/>
      <c r="M974" s="148"/>
    </row>
    <row r="975" ht="15.75" customHeight="1">
      <c r="A975" s="147"/>
      <c r="B975" s="147"/>
      <c r="C975" s="147"/>
      <c r="D975" s="147"/>
      <c r="E975" s="147"/>
      <c r="F975" s="148"/>
      <c r="G975" s="148"/>
      <c r="H975" s="148"/>
      <c r="I975" s="148"/>
      <c r="J975" s="148"/>
      <c r="K975" s="148"/>
      <c r="L975" s="148"/>
      <c r="M975" s="148"/>
    </row>
    <row r="976" ht="15.75" customHeight="1">
      <c r="A976" s="147"/>
      <c r="B976" s="147"/>
      <c r="C976" s="147"/>
      <c r="D976" s="147"/>
      <c r="E976" s="147"/>
      <c r="F976" s="148"/>
      <c r="G976" s="148"/>
      <c r="H976" s="148"/>
      <c r="I976" s="148"/>
      <c r="J976" s="148"/>
      <c r="K976" s="148"/>
      <c r="L976" s="148"/>
      <c r="M976" s="148"/>
    </row>
    <row r="977" ht="15.75" customHeight="1">
      <c r="A977" s="147"/>
      <c r="B977" s="147"/>
      <c r="C977" s="147"/>
      <c r="D977" s="147"/>
      <c r="E977" s="147"/>
      <c r="F977" s="148"/>
      <c r="G977" s="148"/>
      <c r="H977" s="148"/>
      <c r="I977" s="148"/>
      <c r="J977" s="148"/>
      <c r="K977" s="148"/>
      <c r="L977" s="148"/>
      <c r="M977" s="148"/>
    </row>
    <row r="978" ht="15.75" customHeight="1">
      <c r="A978" s="147"/>
      <c r="B978" s="147"/>
      <c r="C978" s="147"/>
      <c r="D978" s="147"/>
      <c r="E978" s="147"/>
      <c r="F978" s="148"/>
      <c r="G978" s="148"/>
      <c r="H978" s="148"/>
      <c r="I978" s="148"/>
      <c r="J978" s="148"/>
      <c r="K978" s="148"/>
      <c r="L978" s="148"/>
      <c r="M978" s="148"/>
    </row>
    <row r="979" ht="15.75" customHeight="1">
      <c r="A979" s="147"/>
      <c r="B979" s="147"/>
      <c r="C979" s="147"/>
      <c r="D979" s="147"/>
      <c r="E979" s="147"/>
      <c r="F979" s="148"/>
      <c r="G979" s="148"/>
      <c r="H979" s="148"/>
      <c r="I979" s="148"/>
      <c r="J979" s="148"/>
      <c r="K979" s="148"/>
      <c r="L979" s="148"/>
      <c r="M979" s="148"/>
    </row>
    <row r="980" ht="15.75" customHeight="1">
      <c r="A980" s="147"/>
      <c r="B980" s="147"/>
      <c r="C980" s="147"/>
      <c r="D980" s="147"/>
      <c r="E980" s="147"/>
      <c r="F980" s="148"/>
      <c r="G980" s="148"/>
      <c r="H980" s="148"/>
      <c r="I980" s="148"/>
      <c r="J980" s="148"/>
      <c r="K980" s="148"/>
      <c r="L980" s="148"/>
      <c r="M980" s="148"/>
    </row>
    <row r="981" ht="15.75" customHeight="1">
      <c r="A981" s="147"/>
      <c r="B981" s="147"/>
      <c r="C981" s="147"/>
      <c r="D981" s="147"/>
      <c r="E981" s="147"/>
      <c r="F981" s="148"/>
      <c r="G981" s="148"/>
      <c r="H981" s="148"/>
      <c r="I981" s="148"/>
      <c r="J981" s="148"/>
      <c r="K981" s="148"/>
      <c r="L981" s="148"/>
      <c r="M981" s="148"/>
    </row>
    <row r="982" ht="15.75" customHeight="1">
      <c r="A982" s="147"/>
      <c r="B982" s="147"/>
      <c r="C982" s="147"/>
      <c r="D982" s="147"/>
      <c r="E982" s="147"/>
      <c r="F982" s="148"/>
      <c r="G982" s="148"/>
      <c r="H982" s="148"/>
      <c r="I982" s="148"/>
      <c r="J982" s="148"/>
      <c r="K982" s="148"/>
      <c r="L982" s="148"/>
      <c r="M982" s="148"/>
    </row>
    <row r="983" ht="15.75" customHeight="1">
      <c r="A983" s="147"/>
      <c r="B983" s="147"/>
      <c r="C983" s="147"/>
      <c r="D983" s="147"/>
      <c r="E983" s="147"/>
      <c r="F983" s="148"/>
      <c r="G983" s="148"/>
      <c r="H983" s="148"/>
      <c r="I983" s="148"/>
      <c r="J983" s="148"/>
      <c r="K983" s="148"/>
      <c r="L983" s="148"/>
      <c r="M983" s="148"/>
    </row>
    <row r="984" ht="15.75" customHeight="1">
      <c r="A984" s="147"/>
      <c r="B984" s="147"/>
      <c r="C984" s="147"/>
      <c r="D984" s="147"/>
      <c r="E984" s="147"/>
      <c r="F984" s="148"/>
      <c r="G984" s="148"/>
      <c r="H984" s="148"/>
      <c r="I984" s="148"/>
      <c r="J984" s="148"/>
      <c r="K984" s="148"/>
      <c r="L984" s="148"/>
      <c r="M984" s="148"/>
    </row>
    <row r="985" ht="15.75" customHeight="1">
      <c r="A985" s="147"/>
      <c r="B985" s="147"/>
      <c r="C985" s="147"/>
      <c r="D985" s="147"/>
      <c r="E985" s="147"/>
      <c r="F985" s="148"/>
      <c r="G985" s="148"/>
      <c r="H985" s="148"/>
      <c r="I985" s="148"/>
      <c r="J985" s="148"/>
      <c r="K985" s="148"/>
      <c r="L985" s="148"/>
      <c r="M985" s="148"/>
    </row>
    <row r="986" ht="15.75" customHeight="1">
      <c r="A986" s="147"/>
      <c r="B986" s="147"/>
      <c r="C986" s="147"/>
      <c r="D986" s="147"/>
      <c r="E986" s="147"/>
      <c r="F986" s="148"/>
      <c r="G986" s="148"/>
      <c r="H986" s="148"/>
      <c r="I986" s="148"/>
      <c r="J986" s="148"/>
      <c r="K986" s="148"/>
      <c r="L986" s="148"/>
      <c r="M986" s="148"/>
    </row>
    <row r="987" ht="15.75" customHeight="1">
      <c r="A987" s="147"/>
      <c r="B987" s="147"/>
      <c r="C987" s="147"/>
      <c r="D987" s="147"/>
      <c r="E987" s="147"/>
      <c r="F987" s="148"/>
      <c r="G987" s="148"/>
      <c r="H987" s="148"/>
      <c r="I987" s="148"/>
      <c r="J987" s="148"/>
      <c r="K987" s="148"/>
      <c r="L987" s="148"/>
      <c r="M987" s="148"/>
    </row>
    <row r="988" ht="15.75" customHeight="1">
      <c r="A988" s="147"/>
      <c r="B988" s="147"/>
      <c r="C988" s="147"/>
      <c r="D988" s="147"/>
      <c r="E988" s="147"/>
      <c r="F988" s="148"/>
      <c r="G988" s="148"/>
      <c r="H988" s="148"/>
      <c r="I988" s="148"/>
      <c r="J988" s="148"/>
      <c r="K988" s="148"/>
      <c r="L988" s="148"/>
      <c r="M988" s="148"/>
    </row>
    <row r="989" ht="15.75" customHeight="1">
      <c r="A989" s="147"/>
      <c r="B989" s="147"/>
      <c r="C989" s="147"/>
      <c r="D989" s="147"/>
      <c r="E989" s="147"/>
      <c r="F989" s="148"/>
      <c r="G989" s="148"/>
      <c r="H989" s="148"/>
      <c r="I989" s="148"/>
      <c r="J989" s="148"/>
      <c r="K989" s="148"/>
      <c r="L989" s="148"/>
      <c r="M989" s="148"/>
    </row>
    <row r="990" ht="15.75" customHeight="1">
      <c r="A990" s="147"/>
      <c r="B990" s="147"/>
      <c r="C990" s="147"/>
      <c r="D990" s="147"/>
      <c r="E990" s="147"/>
      <c r="F990" s="148"/>
      <c r="G990" s="148"/>
      <c r="H990" s="148"/>
      <c r="I990" s="148"/>
      <c r="J990" s="148"/>
      <c r="K990" s="148"/>
      <c r="L990" s="148"/>
      <c r="M990" s="148"/>
    </row>
    <row r="991" ht="15.75" customHeight="1">
      <c r="A991" s="147"/>
      <c r="B991" s="147"/>
      <c r="C991" s="147"/>
      <c r="D991" s="147"/>
      <c r="E991" s="147"/>
      <c r="F991" s="148"/>
      <c r="G991" s="148"/>
      <c r="H991" s="148"/>
      <c r="I991" s="148"/>
      <c r="J991" s="148"/>
      <c r="K991" s="148"/>
      <c r="L991" s="148"/>
      <c r="M991" s="148"/>
    </row>
    <row r="992" ht="15.75" customHeight="1">
      <c r="A992" s="147"/>
      <c r="B992" s="147"/>
      <c r="C992" s="147"/>
      <c r="D992" s="147"/>
      <c r="E992" s="147"/>
      <c r="F992" s="148"/>
      <c r="G992" s="148"/>
      <c r="H992" s="148"/>
      <c r="I992" s="148"/>
      <c r="J992" s="148"/>
      <c r="K992" s="148"/>
      <c r="L992" s="148"/>
      <c r="M992" s="148"/>
    </row>
    <row r="993" ht="15.75" customHeight="1">
      <c r="A993" s="147"/>
      <c r="B993" s="147"/>
      <c r="C993" s="147"/>
      <c r="D993" s="147"/>
      <c r="E993" s="147"/>
      <c r="F993" s="148"/>
      <c r="G993" s="148"/>
      <c r="H993" s="148"/>
      <c r="I993" s="148"/>
      <c r="J993" s="148"/>
      <c r="K993" s="148"/>
      <c r="L993" s="148"/>
      <c r="M993" s="148"/>
    </row>
    <row r="994" ht="15.75" customHeight="1">
      <c r="A994" s="147"/>
      <c r="B994" s="147"/>
      <c r="C994" s="147"/>
      <c r="D994" s="147"/>
      <c r="E994" s="147"/>
      <c r="F994" s="148"/>
      <c r="G994" s="148"/>
      <c r="H994" s="148"/>
      <c r="I994" s="148"/>
      <c r="J994" s="148"/>
      <c r="K994" s="148"/>
      <c r="L994" s="148"/>
      <c r="M994" s="148"/>
    </row>
    <row r="995" ht="15.75" customHeight="1">
      <c r="A995" s="147"/>
      <c r="B995" s="147"/>
      <c r="C995" s="147"/>
      <c r="D995" s="147"/>
      <c r="E995" s="147"/>
      <c r="F995" s="148"/>
      <c r="G995" s="148"/>
      <c r="H995" s="148"/>
      <c r="I995" s="148"/>
      <c r="J995" s="148"/>
      <c r="K995" s="148"/>
      <c r="L995" s="148"/>
      <c r="M995" s="148"/>
    </row>
    <row r="996" ht="15.75" customHeight="1">
      <c r="A996" s="147"/>
      <c r="B996" s="147"/>
      <c r="C996" s="147"/>
      <c r="D996" s="147"/>
      <c r="E996" s="147"/>
      <c r="F996" s="148"/>
      <c r="G996" s="148"/>
      <c r="H996" s="148"/>
      <c r="I996" s="148"/>
      <c r="J996" s="148"/>
      <c r="K996" s="148"/>
      <c r="L996" s="148"/>
      <c r="M996" s="148"/>
    </row>
    <row r="997" ht="15.75" customHeight="1">
      <c r="A997" s="147"/>
      <c r="B997" s="147"/>
      <c r="C997" s="147"/>
      <c r="D997" s="147"/>
      <c r="E997" s="147"/>
      <c r="F997" s="148"/>
      <c r="G997" s="148"/>
      <c r="H997" s="148"/>
      <c r="I997" s="148"/>
      <c r="J997" s="148"/>
      <c r="K997" s="148"/>
      <c r="L997" s="148"/>
      <c r="M997" s="148"/>
    </row>
    <row r="998" ht="15.75" customHeight="1">
      <c r="A998" s="147"/>
      <c r="B998" s="147"/>
      <c r="C998" s="147"/>
      <c r="D998" s="147"/>
      <c r="E998" s="147"/>
      <c r="F998" s="148"/>
      <c r="G998" s="148"/>
      <c r="H998" s="148"/>
      <c r="I998" s="148"/>
      <c r="J998" s="148"/>
      <c r="K998" s="148"/>
      <c r="L998" s="148"/>
      <c r="M998" s="148"/>
    </row>
    <row r="999" ht="15.75" customHeight="1">
      <c r="A999" s="147"/>
      <c r="B999" s="147"/>
      <c r="C999" s="147"/>
      <c r="D999" s="147"/>
      <c r="E999" s="147"/>
      <c r="F999" s="148"/>
      <c r="G999" s="148"/>
      <c r="H999" s="148"/>
      <c r="I999" s="148"/>
      <c r="J999" s="148"/>
      <c r="K999" s="148"/>
      <c r="L999" s="148"/>
      <c r="M999" s="148"/>
    </row>
    <row r="1000" ht="15.75" customHeight="1">
      <c r="A1000" s="147"/>
      <c r="B1000" s="147"/>
      <c r="C1000" s="147"/>
      <c r="D1000" s="147"/>
      <c r="E1000" s="147"/>
      <c r="F1000" s="148"/>
      <c r="G1000" s="148"/>
      <c r="H1000" s="148"/>
      <c r="I1000" s="148"/>
      <c r="J1000" s="148"/>
      <c r="K1000" s="148"/>
      <c r="L1000" s="148"/>
      <c r="M1000" s="148"/>
    </row>
    <row r="1001" ht="15.75" customHeight="1">
      <c r="A1001" s="147"/>
      <c r="B1001" s="147"/>
      <c r="C1001" s="147"/>
      <c r="D1001" s="147"/>
      <c r="E1001" s="147"/>
      <c r="F1001" s="148"/>
      <c r="G1001" s="148"/>
      <c r="H1001" s="148"/>
      <c r="I1001" s="148"/>
      <c r="J1001" s="148"/>
      <c r="K1001" s="148"/>
      <c r="L1001" s="148"/>
      <c r="M1001" s="148"/>
    </row>
    <row r="1002" ht="15.75" customHeight="1">
      <c r="A1002" s="147"/>
      <c r="B1002" s="147"/>
      <c r="C1002" s="147"/>
      <c r="D1002" s="147"/>
      <c r="E1002" s="147"/>
      <c r="F1002" s="148"/>
      <c r="G1002" s="148"/>
      <c r="H1002" s="148"/>
      <c r="I1002" s="148"/>
      <c r="J1002" s="148"/>
      <c r="K1002" s="148"/>
      <c r="L1002" s="148"/>
      <c r="M1002" s="148"/>
    </row>
    <row r="1003" ht="15.75" customHeight="1">
      <c r="A1003" s="147"/>
      <c r="B1003" s="147"/>
      <c r="C1003" s="147"/>
      <c r="D1003" s="147"/>
      <c r="E1003" s="147"/>
      <c r="F1003" s="148"/>
      <c r="G1003" s="148"/>
      <c r="H1003" s="148"/>
      <c r="I1003" s="148"/>
      <c r="J1003" s="148"/>
      <c r="K1003" s="148"/>
      <c r="L1003" s="148"/>
      <c r="M1003" s="148"/>
    </row>
    <row r="1004" ht="15.75" customHeight="1">
      <c r="A1004" s="147"/>
      <c r="B1004" s="147"/>
      <c r="C1004" s="147"/>
      <c r="D1004" s="147"/>
      <c r="E1004" s="147"/>
      <c r="F1004" s="148"/>
      <c r="G1004" s="148"/>
      <c r="H1004" s="148"/>
      <c r="I1004" s="148"/>
      <c r="J1004" s="148"/>
      <c r="K1004" s="148"/>
      <c r="L1004" s="148"/>
      <c r="M1004" s="148"/>
    </row>
    <row r="1005" ht="15.75" customHeight="1">
      <c r="A1005" s="147"/>
      <c r="B1005" s="147"/>
      <c r="C1005" s="147"/>
      <c r="D1005" s="147"/>
      <c r="E1005" s="147"/>
      <c r="F1005" s="148"/>
      <c r="G1005" s="148"/>
      <c r="H1005" s="148"/>
      <c r="I1005" s="148"/>
      <c r="J1005" s="148"/>
      <c r="K1005" s="148"/>
      <c r="L1005" s="148"/>
      <c r="M1005" s="148"/>
    </row>
    <row r="1006" ht="15.75" customHeight="1">
      <c r="A1006" s="147"/>
      <c r="B1006" s="147"/>
      <c r="C1006" s="147"/>
      <c r="D1006" s="147"/>
      <c r="E1006" s="147"/>
      <c r="F1006" s="148"/>
      <c r="G1006" s="148"/>
      <c r="H1006" s="148"/>
      <c r="I1006" s="148"/>
      <c r="J1006" s="148"/>
      <c r="K1006" s="148"/>
      <c r="L1006" s="148"/>
      <c r="M1006" s="148"/>
    </row>
    <row r="1007" ht="15.75" customHeight="1">
      <c r="A1007" s="147"/>
      <c r="B1007" s="147"/>
      <c r="C1007" s="147"/>
      <c r="D1007" s="147"/>
      <c r="E1007" s="147"/>
      <c r="F1007" s="148"/>
      <c r="G1007" s="148"/>
      <c r="H1007" s="148"/>
      <c r="I1007" s="148"/>
      <c r="J1007" s="148"/>
      <c r="K1007" s="148"/>
      <c r="L1007" s="148"/>
      <c r="M1007" s="148"/>
    </row>
    <row r="1008" ht="15.75" customHeight="1">
      <c r="A1008" s="147"/>
      <c r="B1008" s="147"/>
      <c r="C1008" s="147"/>
      <c r="D1008" s="147"/>
      <c r="E1008" s="147"/>
      <c r="F1008" s="148"/>
      <c r="G1008" s="148"/>
      <c r="H1008" s="148"/>
      <c r="I1008" s="148"/>
      <c r="J1008" s="148"/>
      <c r="K1008" s="148"/>
      <c r="L1008" s="148"/>
      <c r="M1008" s="148"/>
    </row>
    <row r="1009" ht="15.75" customHeight="1">
      <c r="A1009" s="147"/>
      <c r="B1009" s="147"/>
      <c r="C1009" s="147"/>
      <c r="D1009" s="147"/>
      <c r="E1009" s="147"/>
      <c r="F1009" s="148"/>
      <c r="G1009" s="148"/>
      <c r="H1009" s="148"/>
      <c r="I1009" s="148"/>
      <c r="J1009" s="148"/>
      <c r="K1009" s="148"/>
      <c r="L1009" s="148"/>
      <c r="M1009" s="148"/>
    </row>
    <row r="1010" ht="15.75" customHeight="1">
      <c r="A1010" s="147"/>
      <c r="B1010" s="147"/>
      <c r="C1010" s="147"/>
      <c r="D1010" s="147"/>
      <c r="E1010" s="147"/>
      <c r="F1010" s="148"/>
      <c r="G1010" s="148"/>
      <c r="H1010" s="148"/>
      <c r="I1010" s="148"/>
      <c r="J1010" s="148"/>
      <c r="K1010" s="148"/>
      <c r="L1010" s="148"/>
      <c r="M1010" s="148"/>
    </row>
    <row r="1011" ht="15.75" customHeight="1">
      <c r="A1011" s="147"/>
      <c r="B1011" s="147"/>
      <c r="C1011" s="147"/>
      <c r="D1011" s="147"/>
      <c r="E1011" s="147"/>
      <c r="F1011" s="148"/>
      <c r="G1011" s="148"/>
      <c r="H1011" s="148"/>
      <c r="I1011" s="148"/>
      <c r="J1011" s="148"/>
      <c r="K1011" s="148"/>
      <c r="L1011" s="148"/>
      <c r="M1011" s="148"/>
    </row>
    <row r="1012" ht="15.75" customHeight="1">
      <c r="A1012" s="147"/>
      <c r="B1012" s="147"/>
      <c r="C1012" s="147"/>
      <c r="D1012" s="147"/>
      <c r="E1012" s="147"/>
      <c r="F1012" s="148"/>
      <c r="G1012" s="148"/>
      <c r="H1012" s="148"/>
      <c r="I1012" s="148"/>
      <c r="J1012" s="148"/>
      <c r="K1012" s="148"/>
      <c r="L1012" s="148"/>
      <c r="M1012" s="148"/>
    </row>
    <row r="1013" ht="15.75" customHeight="1">
      <c r="A1013" s="147"/>
      <c r="B1013" s="147"/>
      <c r="C1013" s="147"/>
      <c r="D1013" s="147"/>
      <c r="E1013" s="147"/>
      <c r="F1013" s="148"/>
      <c r="G1013" s="148"/>
      <c r="H1013" s="148"/>
      <c r="I1013" s="148"/>
      <c r="J1013" s="148"/>
      <c r="K1013" s="148"/>
      <c r="L1013" s="148"/>
      <c r="M1013" s="148"/>
    </row>
    <row r="1014" ht="15.75" customHeight="1">
      <c r="A1014" s="147"/>
      <c r="B1014" s="147"/>
      <c r="C1014" s="147"/>
      <c r="D1014" s="147"/>
      <c r="E1014" s="147"/>
      <c r="F1014" s="148"/>
      <c r="G1014" s="148"/>
      <c r="H1014" s="148"/>
      <c r="I1014" s="148"/>
      <c r="J1014" s="148"/>
      <c r="K1014" s="148"/>
      <c r="L1014" s="148"/>
      <c r="M1014" s="148"/>
    </row>
    <row r="1015" ht="15.75" customHeight="1">
      <c r="A1015" s="147"/>
      <c r="B1015" s="147"/>
      <c r="C1015" s="147"/>
      <c r="D1015" s="147"/>
      <c r="E1015" s="147"/>
      <c r="F1015" s="148"/>
      <c r="G1015" s="148"/>
      <c r="H1015" s="148"/>
      <c r="I1015" s="148"/>
      <c r="J1015" s="148"/>
      <c r="K1015" s="148"/>
      <c r="L1015" s="148"/>
      <c r="M1015" s="148"/>
    </row>
    <row r="1016" ht="15.75" customHeight="1">
      <c r="A1016" s="147"/>
      <c r="B1016" s="147"/>
      <c r="C1016" s="147"/>
      <c r="D1016" s="147"/>
      <c r="E1016" s="147"/>
      <c r="F1016" s="148"/>
      <c r="G1016" s="148"/>
      <c r="H1016" s="148"/>
      <c r="I1016" s="148"/>
      <c r="J1016" s="148"/>
      <c r="K1016" s="148"/>
      <c r="L1016" s="148"/>
      <c r="M1016" s="148"/>
    </row>
    <row r="1017" ht="15.75" customHeight="1">
      <c r="A1017" s="147"/>
      <c r="B1017" s="147"/>
      <c r="C1017" s="147"/>
      <c r="D1017" s="147"/>
      <c r="E1017" s="147"/>
      <c r="F1017" s="148"/>
      <c r="G1017" s="148"/>
      <c r="H1017" s="148"/>
      <c r="I1017" s="148"/>
      <c r="J1017" s="148"/>
      <c r="K1017" s="148"/>
      <c r="L1017" s="148"/>
      <c r="M1017" s="148"/>
    </row>
    <row r="1018" ht="15.75" customHeight="1">
      <c r="A1018" s="147"/>
      <c r="B1018" s="147"/>
      <c r="C1018" s="147"/>
      <c r="D1018" s="147"/>
      <c r="E1018" s="147"/>
      <c r="F1018" s="148"/>
      <c r="G1018" s="148"/>
      <c r="H1018" s="148"/>
      <c r="I1018" s="148"/>
      <c r="J1018" s="148"/>
      <c r="K1018" s="148"/>
      <c r="L1018" s="148"/>
      <c r="M1018" s="148"/>
    </row>
    <row r="1019" ht="15.75" customHeight="1">
      <c r="A1019" s="147"/>
      <c r="B1019" s="147"/>
      <c r="C1019" s="147"/>
      <c r="D1019" s="147"/>
      <c r="E1019" s="147"/>
      <c r="F1019" s="148"/>
      <c r="G1019" s="148"/>
      <c r="H1019" s="148"/>
      <c r="I1019" s="148"/>
      <c r="J1019" s="148"/>
      <c r="K1019" s="148"/>
      <c r="L1019" s="148"/>
      <c r="M1019" s="148"/>
    </row>
    <row r="1020" ht="15.75" customHeight="1">
      <c r="A1020" s="147"/>
      <c r="B1020" s="147"/>
      <c r="C1020" s="147"/>
      <c r="D1020" s="147"/>
      <c r="E1020" s="147"/>
      <c r="F1020" s="148"/>
      <c r="G1020" s="148"/>
      <c r="H1020" s="148"/>
      <c r="I1020" s="148"/>
      <c r="J1020" s="148"/>
      <c r="K1020" s="148"/>
      <c r="L1020" s="148"/>
      <c r="M1020" s="148"/>
    </row>
    <row r="1021" ht="15.75" customHeight="1">
      <c r="A1021" s="147"/>
      <c r="B1021" s="147"/>
      <c r="C1021" s="147"/>
      <c r="D1021" s="147"/>
      <c r="E1021" s="147"/>
      <c r="F1021" s="148"/>
      <c r="G1021" s="148"/>
      <c r="H1021" s="148"/>
      <c r="I1021" s="148"/>
      <c r="J1021" s="148"/>
      <c r="K1021" s="148"/>
      <c r="L1021" s="148"/>
      <c r="M1021" s="148"/>
    </row>
    <row r="1022" ht="15.75" customHeight="1">
      <c r="A1022" s="147"/>
      <c r="B1022" s="147"/>
      <c r="C1022" s="147"/>
      <c r="D1022" s="147"/>
      <c r="E1022" s="147"/>
      <c r="F1022" s="148"/>
      <c r="G1022" s="148"/>
      <c r="H1022" s="148"/>
      <c r="I1022" s="148"/>
      <c r="J1022" s="148"/>
      <c r="K1022" s="148"/>
      <c r="L1022" s="148"/>
      <c r="M1022" s="148"/>
    </row>
    <row r="1023" ht="15.75" customHeight="1">
      <c r="A1023" s="147"/>
      <c r="B1023" s="147"/>
      <c r="C1023" s="147"/>
      <c r="D1023" s="147"/>
      <c r="E1023" s="147"/>
      <c r="F1023" s="148"/>
      <c r="G1023" s="148"/>
      <c r="H1023" s="148"/>
      <c r="I1023" s="148"/>
      <c r="J1023" s="148"/>
      <c r="K1023" s="148"/>
      <c r="L1023" s="148"/>
      <c r="M1023" s="148"/>
    </row>
    <row r="1024" ht="15.75" customHeight="1">
      <c r="A1024" s="147"/>
      <c r="B1024" s="147"/>
      <c r="C1024" s="147"/>
      <c r="D1024" s="147"/>
      <c r="E1024" s="147"/>
      <c r="F1024" s="148"/>
      <c r="G1024" s="148"/>
      <c r="H1024" s="148"/>
      <c r="I1024" s="148"/>
      <c r="J1024" s="148"/>
      <c r="K1024" s="148"/>
      <c r="L1024" s="148"/>
      <c r="M1024" s="148"/>
    </row>
    <row r="1025" ht="15.75" customHeight="1">
      <c r="A1025" s="147"/>
      <c r="B1025" s="147"/>
      <c r="C1025" s="147"/>
      <c r="D1025" s="147"/>
      <c r="E1025" s="147"/>
      <c r="F1025" s="148"/>
      <c r="G1025" s="148"/>
      <c r="H1025" s="148"/>
      <c r="I1025" s="148"/>
      <c r="J1025" s="148"/>
      <c r="K1025" s="148"/>
      <c r="L1025" s="148"/>
      <c r="M1025" s="148"/>
    </row>
    <row r="1026" ht="15.75" customHeight="1">
      <c r="A1026" s="147"/>
      <c r="B1026" s="147"/>
      <c r="C1026" s="147"/>
      <c r="D1026" s="147"/>
      <c r="E1026" s="147"/>
      <c r="F1026" s="148"/>
      <c r="G1026" s="148"/>
      <c r="H1026" s="148"/>
      <c r="I1026" s="148"/>
      <c r="J1026" s="148"/>
      <c r="K1026" s="148"/>
      <c r="L1026" s="148"/>
      <c r="M1026" s="148"/>
    </row>
    <row r="1027" ht="15.75" customHeight="1">
      <c r="A1027" s="147"/>
      <c r="B1027" s="147"/>
      <c r="C1027" s="147"/>
      <c r="D1027" s="147"/>
      <c r="E1027" s="147"/>
      <c r="F1027" s="148"/>
      <c r="G1027" s="148"/>
      <c r="H1027" s="148"/>
      <c r="I1027" s="148"/>
      <c r="J1027" s="148"/>
      <c r="K1027" s="148"/>
      <c r="L1027" s="148"/>
      <c r="M1027" s="148"/>
    </row>
    <row r="1028" ht="15.75" customHeight="1">
      <c r="A1028" s="147"/>
      <c r="B1028" s="147"/>
      <c r="C1028" s="147"/>
      <c r="D1028" s="147"/>
      <c r="E1028" s="147"/>
      <c r="F1028" s="148"/>
      <c r="G1028" s="148"/>
      <c r="H1028" s="148"/>
      <c r="I1028" s="148"/>
      <c r="J1028" s="148"/>
      <c r="K1028" s="148"/>
      <c r="L1028" s="148"/>
      <c r="M1028" s="148"/>
    </row>
    <row r="1029" ht="15.75" customHeight="1">
      <c r="A1029" s="147"/>
      <c r="B1029" s="147"/>
      <c r="C1029" s="147"/>
      <c r="D1029" s="147"/>
      <c r="E1029" s="147"/>
      <c r="F1029" s="148"/>
      <c r="G1029" s="148"/>
      <c r="H1029" s="148"/>
      <c r="I1029" s="148"/>
      <c r="J1029" s="148"/>
      <c r="K1029" s="148"/>
      <c r="L1029" s="148"/>
      <c r="M1029" s="148"/>
    </row>
    <row r="1030" ht="15.75" customHeight="1">
      <c r="A1030" s="147"/>
      <c r="B1030" s="147"/>
      <c r="C1030" s="147"/>
      <c r="D1030" s="147"/>
      <c r="E1030" s="147"/>
      <c r="F1030" s="148"/>
      <c r="G1030" s="148"/>
      <c r="H1030" s="148"/>
      <c r="I1030" s="148"/>
      <c r="J1030" s="148"/>
      <c r="K1030" s="148"/>
      <c r="L1030" s="148"/>
      <c r="M1030" s="148"/>
    </row>
    <row r="1031" ht="15.75" customHeight="1">
      <c r="A1031" s="147"/>
      <c r="B1031" s="147"/>
      <c r="C1031" s="147"/>
      <c r="D1031" s="147"/>
      <c r="E1031" s="147"/>
      <c r="F1031" s="148"/>
      <c r="G1031" s="148"/>
      <c r="H1031" s="148"/>
      <c r="I1031" s="148"/>
      <c r="J1031" s="148"/>
      <c r="K1031" s="148"/>
      <c r="L1031" s="148"/>
      <c r="M1031" s="148"/>
    </row>
    <row r="1032" ht="15.75" customHeight="1">
      <c r="A1032" s="147"/>
      <c r="B1032" s="147"/>
      <c r="C1032" s="147"/>
      <c r="D1032" s="147"/>
      <c r="E1032" s="147"/>
      <c r="F1032" s="148"/>
      <c r="G1032" s="148"/>
      <c r="H1032" s="148"/>
      <c r="I1032" s="148"/>
      <c r="J1032" s="148"/>
      <c r="K1032" s="148"/>
      <c r="L1032" s="148"/>
      <c r="M1032" s="148"/>
    </row>
    <row r="1033" ht="15.75" customHeight="1">
      <c r="A1033" s="147"/>
      <c r="B1033" s="147"/>
      <c r="C1033" s="147"/>
      <c r="D1033" s="147"/>
      <c r="E1033" s="147"/>
      <c r="F1033" s="148"/>
      <c r="G1033" s="148"/>
      <c r="H1033" s="148"/>
      <c r="I1033" s="148"/>
      <c r="J1033" s="148"/>
      <c r="K1033" s="148"/>
      <c r="L1033" s="148"/>
      <c r="M1033" s="148"/>
    </row>
    <row r="1034" ht="15.75" customHeight="1">
      <c r="A1034" s="147"/>
      <c r="B1034" s="147"/>
      <c r="C1034" s="147"/>
      <c r="D1034" s="147"/>
      <c r="E1034" s="147"/>
      <c r="F1034" s="148"/>
      <c r="G1034" s="148"/>
      <c r="H1034" s="148"/>
      <c r="I1034" s="148"/>
      <c r="J1034" s="148"/>
      <c r="K1034" s="148"/>
      <c r="L1034" s="148"/>
      <c r="M1034" s="148"/>
    </row>
    <row r="1035" ht="15.75" customHeight="1">
      <c r="A1035" s="147"/>
      <c r="B1035" s="147"/>
      <c r="C1035" s="147"/>
      <c r="D1035" s="147"/>
      <c r="E1035" s="147"/>
      <c r="F1035" s="148"/>
      <c r="G1035" s="148"/>
      <c r="H1035" s="148"/>
      <c r="I1035" s="148"/>
      <c r="J1035" s="148"/>
      <c r="K1035" s="148"/>
      <c r="L1035" s="148"/>
      <c r="M1035" s="148"/>
    </row>
    <row r="1036" ht="15.75" customHeight="1">
      <c r="A1036" s="147"/>
      <c r="B1036" s="147"/>
      <c r="C1036" s="147"/>
      <c r="D1036" s="147"/>
      <c r="E1036" s="147"/>
      <c r="F1036" s="148"/>
      <c r="G1036" s="148"/>
      <c r="H1036" s="148"/>
      <c r="I1036" s="148"/>
      <c r="J1036" s="148"/>
      <c r="K1036" s="148"/>
      <c r="L1036" s="148"/>
      <c r="M1036" s="148"/>
    </row>
    <row r="1037" ht="15.75" customHeight="1">
      <c r="A1037" s="147"/>
      <c r="B1037" s="147"/>
      <c r="C1037" s="147"/>
      <c r="D1037" s="147"/>
      <c r="E1037" s="147"/>
      <c r="F1037" s="148"/>
      <c r="G1037" s="148"/>
      <c r="H1037" s="148"/>
      <c r="I1037" s="148"/>
      <c r="J1037" s="148"/>
      <c r="K1037" s="148"/>
      <c r="L1037" s="148"/>
      <c r="M1037" s="148"/>
    </row>
    <row r="1038" ht="15.75" customHeight="1">
      <c r="A1038" s="147"/>
      <c r="B1038" s="147"/>
      <c r="C1038" s="147"/>
      <c r="D1038" s="147"/>
      <c r="E1038" s="147"/>
      <c r="F1038" s="148"/>
      <c r="G1038" s="148"/>
      <c r="H1038" s="148"/>
      <c r="I1038" s="148"/>
      <c r="J1038" s="148"/>
      <c r="K1038" s="148"/>
      <c r="L1038" s="148"/>
      <c r="M1038" s="148"/>
    </row>
    <row r="1039" ht="15.75" customHeight="1">
      <c r="A1039" s="147"/>
      <c r="B1039" s="147"/>
      <c r="C1039" s="147"/>
      <c r="D1039" s="147"/>
      <c r="E1039" s="147"/>
      <c r="F1039" s="148"/>
      <c r="G1039" s="148"/>
      <c r="H1039" s="148"/>
      <c r="I1039" s="148"/>
      <c r="J1039" s="148"/>
      <c r="K1039" s="148"/>
      <c r="L1039" s="148"/>
      <c r="M1039" s="148"/>
    </row>
    <row r="1040" ht="15.75" customHeight="1">
      <c r="A1040" s="147"/>
      <c r="B1040" s="147"/>
      <c r="C1040" s="147"/>
      <c r="D1040" s="147"/>
      <c r="E1040" s="147"/>
      <c r="F1040" s="148"/>
      <c r="G1040" s="148"/>
      <c r="H1040" s="148"/>
      <c r="I1040" s="148"/>
      <c r="J1040" s="148"/>
      <c r="K1040" s="148"/>
      <c r="L1040" s="148"/>
      <c r="M1040" s="148"/>
    </row>
  </sheetData>
  <mergeCells count="58">
    <mergeCell ref="A261:E261"/>
    <mergeCell ref="D263:E263"/>
    <mergeCell ref="F263:G263"/>
    <mergeCell ref="A271:B271"/>
    <mergeCell ref="A272:B272"/>
    <mergeCell ref="A275:E275"/>
    <mergeCell ref="A206:D206"/>
    <mergeCell ref="A209:E209"/>
    <mergeCell ref="A243:E243"/>
    <mergeCell ref="D245:E245"/>
    <mergeCell ref="F245:G245"/>
    <mergeCell ref="H245:I245"/>
    <mergeCell ref="A252:E252"/>
    <mergeCell ref="F15:G15"/>
    <mergeCell ref="H17:I20"/>
    <mergeCell ref="H30:I31"/>
    <mergeCell ref="A3:E3"/>
    <mergeCell ref="D5:E5"/>
    <mergeCell ref="F5:G5"/>
    <mergeCell ref="A9:D9"/>
    <mergeCell ref="A10:D10"/>
    <mergeCell ref="A13:E13"/>
    <mergeCell ref="D15:E15"/>
    <mergeCell ref="A45:D45"/>
    <mergeCell ref="A46:D46"/>
    <mergeCell ref="A49:E49"/>
    <mergeCell ref="D51:E51"/>
    <mergeCell ref="F51:G51"/>
    <mergeCell ref="H53:I55"/>
    <mergeCell ref="A69:D69"/>
    <mergeCell ref="A70:D70"/>
    <mergeCell ref="A72:E72"/>
    <mergeCell ref="D74:E74"/>
    <mergeCell ref="F74:G74"/>
    <mergeCell ref="A80:D80"/>
    <mergeCell ref="A81:D81"/>
    <mergeCell ref="A83:E83"/>
    <mergeCell ref="F86:H87"/>
    <mergeCell ref="F89:H89"/>
    <mergeCell ref="F95:H95"/>
    <mergeCell ref="F97:H97"/>
    <mergeCell ref="A100:D100"/>
    <mergeCell ref="A101:D101"/>
    <mergeCell ref="A104:E104"/>
    <mergeCell ref="D106:E106"/>
    <mergeCell ref="F106:G106"/>
    <mergeCell ref="H106:I106"/>
    <mergeCell ref="A116:D116"/>
    <mergeCell ref="A117:D117"/>
    <mergeCell ref="D119:E119"/>
    <mergeCell ref="A139:E139"/>
    <mergeCell ref="D156:E156"/>
    <mergeCell ref="A191:E191"/>
    <mergeCell ref="D193:E193"/>
    <mergeCell ref="F193:G193"/>
    <mergeCell ref="H193:I193"/>
    <mergeCell ref="J195:N199"/>
    <mergeCell ref="A205:D205"/>
  </mergeCells>
  <printOptions/>
  <pageMargins bottom="0.787401575" footer="0.0" header="0.0" left="0.511811024" right="0.511811024" top="0.787401575"/>
  <pageSetup paperSize="9"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4.43" defaultRowHeight="15.0"/>
  <cols>
    <col customWidth="1" min="1" max="1" width="61.14"/>
    <col customWidth="1" min="2" max="17" width="13.0"/>
    <col customWidth="1" min="18" max="23" width="8.71"/>
  </cols>
  <sheetData>
    <row r="1">
      <c r="A1" s="3" t="s">
        <v>1491</v>
      </c>
      <c r="B1" s="238"/>
      <c r="C1" s="238"/>
      <c r="D1" s="238"/>
      <c r="E1" s="238"/>
      <c r="F1" s="238"/>
      <c r="G1" s="238"/>
      <c r="H1" s="238"/>
      <c r="I1" s="238"/>
      <c r="J1" s="238"/>
      <c r="K1" s="238"/>
      <c r="L1" s="238"/>
      <c r="M1" s="238"/>
      <c r="N1" s="238"/>
      <c r="O1" s="238"/>
      <c r="P1" s="238"/>
      <c r="Q1" s="238"/>
    </row>
    <row r="2">
      <c r="A2" s="239">
        <v>1.0</v>
      </c>
      <c r="B2" s="240">
        <v>2.0</v>
      </c>
      <c r="C2" s="240">
        <v>3.0</v>
      </c>
      <c r="D2" s="241">
        <v>4.0</v>
      </c>
      <c r="E2" s="241">
        <v>5.0</v>
      </c>
      <c r="F2" s="241">
        <v>6.0</v>
      </c>
      <c r="G2" s="241">
        <v>7.0</v>
      </c>
      <c r="H2" s="240">
        <v>8.0</v>
      </c>
      <c r="I2" s="240">
        <v>9.0</v>
      </c>
      <c r="J2" s="240">
        <v>10.0</v>
      </c>
      <c r="K2" s="241">
        <v>11.0</v>
      </c>
      <c r="L2" s="241">
        <v>12.0</v>
      </c>
      <c r="M2" s="241">
        <v>13.0</v>
      </c>
      <c r="N2" s="241">
        <v>14.0</v>
      </c>
      <c r="O2" s="241">
        <v>15.0</v>
      </c>
      <c r="P2" s="241">
        <v>16.0</v>
      </c>
      <c r="Q2" s="241">
        <v>17.0</v>
      </c>
    </row>
    <row r="3">
      <c r="A3" s="242" t="s">
        <v>1348</v>
      </c>
      <c r="B3" s="152" t="s">
        <v>1492</v>
      </c>
      <c r="C3" s="93"/>
      <c r="D3" s="152" t="s">
        <v>1493</v>
      </c>
      <c r="E3" s="93"/>
      <c r="F3" s="152" t="s">
        <v>1494</v>
      </c>
      <c r="G3" s="93"/>
      <c r="H3" s="152" t="s">
        <v>1495</v>
      </c>
      <c r="I3" s="93"/>
      <c r="J3" s="152" t="s">
        <v>1496</v>
      </c>
      <c r="K3" s="93"/>
      <c r="L3" s="152" t="s">
        <v>1497</v>
      </c>
      <c r="M3" s="93"/>
      <c r="N3" s="152" t="s">
        <v>1498</v>
      </c>
      <c r="O3" s="93"/>
      <c r="P3" s="152" t="s">
        <v>1499</v>
      </c>
      <c r="Q3" s="93"/>
    </row>
    <row r="4">
      <c r="A4" s="65"/>
      <c r="B4" s="206" t="s">
        <v>1346</v>
      </c>
      <c r="C4" s="206" t="s">
        <v>873</v>
      </c>
      <c r="D4" s="206" t="s">
        <v>1346</v>
      </c>
      <c r="E4" s="206" t="s">
        <v>873</v>
      </c>
      <c r="F4" s="206" t="s">
        <v>1346</v>
      </c>
      <c r="G4" s="206" t="s">
        <v>873</v>
      </c>
      <c r="H4" s="206" t="s">
        <v>1346</v>
      </c>
      <c r="I4" s="206" t="s">
        <v>873</v>
      </c>
      <c r="J4" s="206" t="s">
        <v>1346</v>
      </c>
      <c r="K4" s="206" t="s">
        <v>873</v>
      </c>
      <c r="L4" s="206" t="s">
        <v>1346</v>
      </c>
      <c r="M4" s="206" t="s">
        <v>873</v>
      </c>
      <c r="N4" s="206" t="s">
        <v>1346</v>
      </c>
      <c r="O4" s="206" t="s">
        <v>873</v>
      </c>
      <c r="P4" s="206" t="s">
        <v>1346</v>
      </c>
      <c r="Q4" s="206" t="s">
        <v>873</v>
      </c>
    </row>
    <row r="5">
      <c r="A5" s="243" t="s">
        <v>1302</v>
      </c>
      <c r="B5" s="244" t="s">
        <v>1353</v>
      </c>
      <c r="C5" s="244" t="s">
        <v>1353</v>
      </c>
      <c r="D5" s="244" t="s">
        <v>1353</v>
      </c>
      <c r="E5" s="244" t="s">
        <v>1353</v>
      </c>
      <c r="F5" s="244" t="s">
        <v>1353</v>
      </c>
      <c r="G5" s="244" t="s">
        <v>1353</v>
      </c>
      <c r="H5" s="244">
        <v>1.0</v>
      </c>
      <c r="I5" s="244">
        <f>MIN('Base de alimentos'!$A$954:$B$957)</f>
        <v>0.06195416625</v>
      </c>
      <c r="J5" s="244" t="s">
        <v>1353</v>
      </c>
      <c r="K5" s="244" t="s">
        <v>1353</v>
      </c>
      <c r="L5" s="244" t="s">
        <v>1353</v>
      </c>
      <c r="M5" s="244" t="s">
        <v>1353</v>
      </c>
      <c r="N5" s="244" t="s">
        <v>1353</v>
      </c>
      <c r="O5" s="244" t="s">
        <v>1353</v>
      </c>
      <c r="P5" s="244" t="s">
        <v>1353</v>
      </c>
      <c r="Q5" s="244" t="s">
        <v>1353</v>
      </c>
    </row>
    <row r="6">
      <c r="A6" s="243" t="s">
        <v>1500</v>
      </c>
      <c r="B6" s="244" t="s">
        <v>1353</v>
      </c>
      <c r="C6" s="244" t="s">
        <v>1353</v>
      </c>
      <c r="D6" s="244" t="s">
        <v>1472</v>
      </c>
      <c r="E6" s="244">
        <f>'Refeições'!$E$247</f>
        <v>0.6030945279</v>
      </c>
      <c r="F6" s="244" t="s">
        <v>1353</v>
      </c>
      <c r="G6" s="244" t="s">
        <v>1353</v>
      </c>
      <c r="H6" s="244" t="s">
        <v>1353</v>
      </c>
      <c r="I6" s="244" t="s">
        <v>1353</v>
      </c>
      <c r="J6" s="244" t="s">
        <v>1353</v>
      </c>
      <c r="K6" s="244" t="s">
        <v>1353</v>
      </c>
      <c r="L6" s="244" t="s">
        <v>1353</v>
      </c>
      <c r="M6" s="244" t="s">
        <v>1353</v>
      </c>
      <c r="N6" s="244" t="s">
        <v>1353</v>
      </c>
      <c r="O6" s="244" t="s">
        <v>1353</v>
      </c>
      <c r="P6" s="244" t="s">
        <v>1353</v>
      </c>
      <c r="Q6" s="244" t="s">
        <v>1353</v>
      </c>
    </row>
    <row r="7">
      <c r="A7" s="243" t="s">
        <v>1501</v>
      </c>
      <c r="B7" s="244" t="s">
        <v>1472</v>
      </c>
      <c r="C7" s="244">
        <f>'Refeições'!$E$248</f>
        <v>0.1320997339</v>
      </c>
      <c r="D7" s="244" t="s">
        <v>1353</v>
      </c>
      <c r="E7" s="244" t="s">
        <v>1353</v>
      </c>
      <c r="F7" s="244" t="s">
        <v>1473</v>
      </c>
      <c r="G7" s="244">
        <f>'Refeições'!$G$248</f>
        <v>0.08806648927</v>
      </c>
      <c r="H7" s="244" t="s">
        <v>1353</v>
      </c>
      <c r="I7" s="244" t="s">
        <v>1353</v>
      </c>
      <c r="J7" s="244" t="s">
        <v>1353</v>
      </c>
      <c r="K7" s="244" t="s">
        <v>1353</v>
      </c>
      <c r="L7" s="244" t="s">
        <v>1472</v>
      </c>
      <c r="M7" s="244">
        <f>'Refeições'!$E$248</f>
        <v>0.1320997339</v>
      </c>
      <c r="N7" s="244" t="s">
        <v>1472</v>
      </c>
      <c r="O7" s="244">
        <f>'Refeições'!$E$248</f>
        <v>0.1320997339</v>
      </c>
      <c r="P7" s="244" t="s">
        <v>1472</v>
      </c>
      <c r="Q7" s="244">
        <f>'Refeições'!$E$248</f>
        <v>0.1320997339</v>
      </c>
    </row>
    <row r="8">
      <c r="A8" s="243" t="s">
        <v>1502</v>
      </c>
      <c r="B8" s="244" t="s">
        <v>1353</v>
      </c>
      <c r="C8" s="244" t="s">
        <v>1353</v>
      </c>
      <c r="D8" s="244" t="s">
        <v>1353</v>
      </c>
      <c r="E8" s="244" t="s">
        <v>1353</v>
      </c>
      <c r="F8" s="244" t="s">
        <v>1353</v>
      </c>
      <c r="G8" s="244" t="s">
        <v>1353</v>
      </c>
      <c r="H8" s="244" t="s">
        <v>1474</v>
      </c>
      <c r="I8" s="244">
        <f>'Refeições'!$I$248</f>
        <v>0.03522659571</v>
      </c>
      <c r="J8" s="244" t="s">
        <v>1353</v>
      </c>
      <c r="K8" s="244" t="s">
        <v>1353</v>
      </c>
      <c r="L8" s="244" t="s">
        <v>1353</v>
      </c>
      <c r="M8" s="244" t="s">
        <v>1353</v>
      </c>
      <c r="N8" s="244" t="s">
        <v>1353</v>
      </c>
      <c r="O8" s="244" t="s">
        <v>1353</v>
      </c>
      <c r="P8" s="244" t="s">
        <v>1353</v>
      </c>
      <c r="Q8" s="244" t="s">
        <v>1353</v>
      </c>
    </row>
    <row r="9">
      <c r="A9" s="243" t="s">
        <v>903</v>
      </c>
      <c r="B9" s="244" t="s">
        <v>1353</v>
      </c>
      <c r="C9" s="244" t="s">
        <v>1353</v>
      </c>
      <c r="D9" s="244" t="s">
        <v>1353</v>
      </c>
      <c r="E9" s="244" t="s">
        <v>1353</v>
      </c>
      <c r="F9" s="244" t="s">
        <v>1353</v>
      </c>
      <c r="G9" s="244" t="s">
        <v>1353</v>
      </c>
      <c r="H9" s="244" t="s">
        <v>1353</v>
      </c>
      <c r="I9" s="244" t="s">
        <v>1353</v>
      </c>
      <c r="J9" s="244" t="s">
        <v>1503</v>
      </c>
      <c r="K9" s="244">
        <f>'Refeições'!D218*10</f>
        <v>0.6195416625</v>
      </c>
      <c r="L9" s="244" t="s">
        <v>1353</v>
      </c>
      <c r="M9" s="244" t="s">
        <v>1353</v>
      </c>
      <c r="N9" s="244" t="s">
        <v>1353</v>
      </c>
      <c r="O9" s="244" t="s">
        <v>1353</v>
      </c>
      <c r="P9" s="244" t="s">
        <v>1353</v>
      </c>
      <c r="Q9" s="244" t="s">
        <v>1353</v>
      </c>
    </row>
    <row r="10">
      <c r="A10" s="243" t="s">
        <v>1504</v>
      </c>
      <c r="B10" s="244" t="s">
        <v>1353</v>
      </c>
      <c r="C10" s="244" t="s">
        <v>1353</v>
      </c>
      <c r="D10" s="244" t="s">
        <v>1473</v>
      </c>
      <c r="E10" s="244">
        <f>'Refeições'!$E$88</f>
        <v>0.495</v>
      </c>
      <c r="F10" s="244" t="s">
        <v>1353</v>
      </c>
      <c r="G10" s="244" t="s">
        <v>1353</v>
      </c>
      <c r="H10" s="244" t="s">
        <v>1353</v>
      </c>
      <c r="I10" s="244" t="s">
        <v>1353</v>
      </c>
      <c r="J10" s="244" t="s">
        <v>1353</v>
      </c>
      <c r="K10" s="244" t="s">
        <v>1353</v>
      </c>
      <c r="L10" s="244" t="s">
        <v>1353</v>
      </c>
      <c r="M10" s="244" t="s">
        <v>1353</v>
      </c>
      <c r="N10" s="244" t="s">
        <v>1353</v>
      </c>
      <c r="O10" s="244" t="s">
        <v>1353</v>
      </c>
      <c r="P10" s="244" t="s">
        <v>1353</v>
      </c>
      <c r="Q10" s="244" t="s">
        <v>1353</v>
      </c>
    </row>
    <row r="11">
      <c r="A11" s="243" t="s">
        <v>1345</v>
      </c>
      <c r="B11" s="244">
        <v>1.0</v>
      </c>
      <c r="C11" s="244">
        <f>MIN('Refeições'!$E$9:$E$10)</f>
        <v>0.37656672</v>
      </c>
      <c r="D11" s="244">
        <v>1.0</v>
      </c>
      <c r="E11" s="244">
        <f>MIN('Refeições'!$G$9:$G$10)</f>
        <v>0.3138056</v>
      </c>
      <c r="F11" s="244">
        <v>1.0</v>
      </c>
      <c r="G11" s="244">
        <f>MIN('Refeições'!$E$9:$E$10)</f>
        <v>0.37656672</v>
      </c>
      <c r="H11" s="244" t="s">
        <v>1353</v>
      </c>
      <c r="I11" s="244" t="s">
        <v>1353</v>
      </c>
      <c r="J11" s="244" t="s">
        <v>1353</v>
      </c>
      <c r="K11" s="244" t="s">
        <v>1353</v>
      </c>
      <c r="L11" s="244">
        <v>1.0</v>
      </c>
      <c r="M11" s="244">
        <f>MIN('Refeições'!$E$9:$E$10)</f>
        <v>0.37656672</v>
      </c>
      <c r="N11" s="244">
        <v>1.0</v>
      </c>
      <c r="O11" s="244">
        <f>MIN('Refeições'!$E$9:$E$10)</f>
        <v>0.37656672</v>
      </c>
      <c r="P11" s="244">
        <v>1.0</v>
      </c>
      <c r="Q11" s="244">
        <f>MIN('Refeições'!$E$9:$E$10)</f>
        <v>0.37656672</v>
      </c>
    </row>
    <row r="12">
      <c r="A12" s="243" t="s">
        <v>1236</v>
      </c>
      <c r="B12" s="244">
        <v>1.0</v>
      </c>
      <c r="C12" s="244">
        <f>'Refeições'!$E$158</f>
        <v>6.080290452</v>
      </c>
      <c r="D12" s="244">
        <v>1.0</v>
      </c>
      <c r="E12" s="244">
        <f>'Refeições'!$E$158</f>
        <v>6.080290452</v>
      </c>
      <c r="F12" s="244">
        <v>1.0</v>
      </c>
      <c r="G12" s="244">
        <f>'Refeições'!$E$158</f>
        <v>6.080290452</v>
      </c>
      <c r="H12" s="244" t="s">
        <v>1353</v>
      </c>
      <c r="I12" s="244" t="s">
        <v>1353</v>
      </c>
      <c r="J12" s="244" t="s">
        <v>1353</v>
      </c>
      <c r="K12" s="244" t="s">
        <v>1353</v>
      </c>
      <c r="L12" s="244">
        <v>1.0</v>
      </c>
      <c r="M12" s="244">
        <f>'Refeições'!$E$158</f>
        <v>6.080290452</v>
      </c>
      <c r="N12" s="244">
        <v>1.0</v>
      </c>
      <c r="O12" s="244">
        <f>'Refeições'!$E$158</f>
        <v>6.080290452</v>
      </c>
      <c r="P12" s="244">
        <v>1.0</v>
      </c>
      <c r="Q12" s="244">
        <f>'Refeições'!$E$158</f>
        <v>6.080290452</v>
      </c>
    </row>
    <row r="13">
      <c r="A13" s="243" t="s">
        <v>1240</v>
      </c>
      <c r="B13" s="244">
        <v>1.0</v>
      </c>
      <c r="C13" s="244">
        <f>'Refeições'!$E$160</f>
        <v>0.2606268798</v>
      </c>
      <c r="D13" s="244">
        <v>1.0</v>
      </c>
      <c r="E13" s="244">
        <f>'Refeições'!$E$160</f>
        <v>0.2606268798</v>
      </c>
      <c r="F13" s="244">
        <v>1.0</v>
      </c>
      <c r="G13" s="244">
        <f>'Refeições'!$E$160</f>
        <v>0.2606268798</v>
      </c>
      <c r="H13" s="244" t="s">
        <v>1353</v>
      </c>
      <c r="I13" s="244" t="s">
        <v>1353</v>
      </c>
      <c r="J13" s="244" t="s">
        <v>1353</v>
      </c>
      <c r="K13" s="244" t="s">
        <v>1353</v>
      </c>
      <c r="L13" s="244">
        <v>1.0</v>
      </c>
      <c r="M13" s="244">
        <f>'Refeições'!$E$160</f>
        <v>0.2606268798</v>
      </c>
      <c r="N13" s="244">
        <v>1.0</v>
      </c>
      <c r="O13" s="244">
        <f>'Refeições'!$E$160</f>
        <v>0.2606268798</v>
      </c>
      <c r="P13" s="244">
        <v>1.0</v>
      </c>
      <c r="Q13" s="244">
        <f>'Refeições'!$E$160</f>
        <v>0.2606268798</v>
      </c>
    </row>
    <row r="14">
      <c r="A14" s="243" t="s">
        <v>1238</v>
      </c>
      <c r="B14" s="244">
        <v>1.0</v>
      </c>
      <c r="C14" s="244">
        <f>'Refeições'!$E$159</f>
        <v>6.19404513</v>
      </c>
      <c r="D14" s="244">
        <v>1.0</v>
      </c>
      <c r="E14" s="244">
        <f>'Refeições'!$E$159</f>
        <v>6.19404513</v>
      </c>
      <c r="F14" s="244">
        <v>1.0</v>
      </c>
      <c r="G14" s="244">
        <f>'Refeições'!$E$159</f>
        <v>6.19404513</v>
      </c>
      <c r="H14" s="244" t="s">
        <v>1353</v>
      </c>
      <c r="I14" s="244" t="s">
        <v>1353</v>
      </c>
      <c r="J14" s="244" t="s">
        <v>1353</v>
      </c>
      <c r="K14" s="244" t="s">
        <v>1353</v>
      </c>
      <c r="L14" s="244">
        <v>1.0</v>
      </c>
      <c r="M14" s="244">
        <f>'Refeições'!$E$159</f>
        <v>6.19404513</v>
      </c>
      <c r="N14" s="244">
        <v>1.0</v>
      </c>
      <c r="O14" s="244">
        <f>'Refeições'!$E$159</f>
        <v>6.19404513</v>
      </c>
      <c r="P14" s="244">
        <v>1.0</v>
      </c>
      <c r="Q14" s="244">
        <f>'Refeições'!$E$159</f>
        <v>6.19404513</v>
      </c>
    </row>
    <row r="15">
      <c r="A15" s="243" t="s">
        <v>1440</v>
      </c>
      <c r="B15" s="244" t="s">
        <v>1353</v>
      </c>
      <c r="C15" s="244" t="s">
        <v>1353</v>
      </c>
      <c r="D15" s="244" t="s">
        <v>1353</v>
      </c>
      <c r="E15" s="244" t="s">
        <v>1353</v>
      </c>
      <c r="F15" s="244" t="s">
        <v>1353</v>
      </c>
      <c r="G15" s="244" t="s">
        <v>1353</v>
      </c>
      <c r="H15" s="244" t="s">
        <v>1353</v>
      </c>
      <c r="I15" s="244" t="s">
        <v>1353</v>
      </c>
      <c r="J15" s="244" t="s">
        <v>1353</v>
      </c>
      <c r="K15" s="244" t="s">
        <v>1353</v>
      </c>
      <c r="L15" s="244" t="s">
        <v>1353</v>
      </c>
      <c r="M15" s="244" t="s">
        <v>1353</v>
      </c>
      <c r="N15" s="244" t="s">
        <v>1353</v>
      </c>
      <c r="O15" s="244" t="s">
        <v>1353</v>
      </c>
      <c r="P15" s="244" t="s">
        <v>1505</v>
      </c>
      <c r="Q15" s="244">
        <f>'Refeições'!$E$187</f>
        <v>1.800638848</v>
      </c>
    </row>
    <row r="16">
      <c r="A16" s="243" t="s">
        <v>1441</v>
      </c>
      <c r="B16" s="244" t="s">
        <v>1353</v>
      </c>
      <c r="C16" s="244" t="s">
        <v>1353</v>
      </c>
      <c r="D16" s="244" t="s">
        <v>1353</v>
      </c>
      <c r="E16" s="244" t="s">
        <v>1353</v>
      </c>
      <c r="F16" s="244" t="s">
        <v>1353</v>
      </c>
      <c r="G16" s="244" t="s">
        <v>1353</v>
      </c>
      <c r="H16" s="244" t="s">
        <v>1474</v>
      </c>
      <c r="I16" s="244">
        <f>'Refeições'!$E$188</f>
        <v>0.897902248</v>
      </c>
      <c r="J16" s="244" t="s">
        <v>1353</v>
      </c>
      <c r="K16" s="244" t="s">
        <v>1353</v>
      </c>
      <c r="L16" s="244" t="s">
        <v>1353</v>
      </c>
      <c r="M16" s="244" t="s">
        <v>1353</v>
      </c>
      <c r="N16" s="244" t="s">
        <v>1353</v>
      </c>
      <c r="O16" s="244" t="s">
        <v>1353</v>
      </c>
      <c r="P16" s="244" t="s">
        <v>1353</v>
      </c>
      <c r="Q16" s="244" t="s">
        <v>1353</v>
      </c>
    </row>
    <row r="17">
      <c r="A17" s="243" t="s">
        <v>1506</v>
      </c>
      <c r="B17" s="244">
        <v>1.0</v>
      </c>
      <c r="C17" s="244">
        <f>'Refeições'!$E$164</f>
        <v>4.39144496</v>
      </c>
      <c r="D17" s="244">
        <v>1.0</v>
      </c>
      <c r="E17" s="244">
        <f>'Refeições'!$E$164</f>
        <v>4.39144496</v>
      </c>
      <c r="F17" s="244">
        <v>1.0</v>
      </c>
      <c r="G17" s="244">
        <f>'Refeições'!$E$164</f>
        <v>4.39144496</v>
      </c>
      <c r="H17" s="244" t="s">
        <v>1353</v>
      </c>
      <c r="I17" s="244" t="s">
        <v>1353</v>
      </c>
      <c r="J17" s="244" t="s">
        <v>1353</v>
      </c>
      <c r="K17" s="244" t="s">
        <v>1353</v>
      </c>
      <c r="L17" s="244">
        <v>1.0</v>
      </c>
      <c r="M17" s="244">
        <f>'Refeições'!$E$164</f>
        <v>4.39144496</v>
      </c>
      <c r="N17" s="244">
        <v>1.0</v>
      </c>
      <c r="O17" s="244">
        <f>'Refeições'!$E$164</f>
        <v>4.39144496</v>
      </c>
      <c r="P17" s="244">
        <v>1.0</v>
      </c>
      <c r="Q17" s="244">
        <f>'Refeições'!$E$164</f>
        <v>4.39144496</v>
      </c>
    </row>
    <row r="18">
      <c r="A18" s="243" t="s">
        <v>1428</v>
      </c>
      <c r="B18" s="244" t="s">
        <v>1353</v>
      </c>
      <c r="C18" s="244" t="s">
        <v>1353</v>
      </c>
      <c r="D18" s="244" t="s">
        <v>1353</v>
      </c>
      <c r="E18" s="244" t="s">
        <v>1353</v>
      </c>
      <c r="F18" s="244" t="s">
        <v>1353</v>
      </c>
      <c r="G18" s="244" t="s">
        <v>1353</v>
      </c>
      <c r="H18" s="244" t="s">
        <v>1353</v>
      </c>
      <c r="I18" s="244" t="s">
        <v>1353</v>
      </c>
      <c r="J18" s="244" t="s">
        <v>1353</v>
      </c>
      <c r="K18" s="244" t="s">
        <v>1353</v>
      </c>
      <c r="L18" s="244" t="s">
        <v>1353</v>
      </c>
      <c r="M18" s="244" t="s">
        <v>1353</v>
      </c>
      <c r="N18" s="244" t="s">
        <v>1353</v>
      </c>
      <c r="O18" s="244" t="s">
        <v>1353</v>
      </c>
      <c r="P18" s="244">
        <v>1.0</v>
      </c>
      <c r="Q18" s="244">
        <f>'Refeições'!$E$168</f>
        <v>13.36042724</v>
      </c>
    </row>
    <row r="19">
      <c r="A19" s="243" t="s">
        <v>1423</v>
      </c>
      <c r="B19" s="244">
        <v>1.0</v>
      </c>
      <c r="C19" s="244">
        <f>'Refeições'!$E$161</f>
        <v>2.795931748</v>
      </c>
      <c r="D19" s="244">
        <v>1.0</v>
      </c>
      <c r="E19" s="244">
        <f>'Refeições'!$E$161</f>
        <v>2.795931748</v>
      </c>
      <c r="F19" s="244">
        <v>1.0</v>
      </c>
      <c r="G19" s="244">
        <f>'Refeições'!$E$161</f>
        <v>2.795931748</v>
      </c>
      <c r="H19" s="244" t="s">
        <v>1353</v>
      </c>
      <c r="I19" s="244" t="s">
        <v>1353</v>
      </c>
      <c r="J19" s="244" t="s">
        <v>1353</v>
      </c>
      <c r="K19" s="244" t="s">
        <v>1353</v>
      </c>
      <c r="L19" s="244">
        <v>1.0</v>
      </c>
      <c r="M19" s="244">
        <f>'Refeições'!$E$161</f>
        <v>2.795931748</v>
      </c>
      <c r="N19" s="244">
        <v>1.0</v>
      </c>
      <c r="O19" s="244">
        <f>'Refeições'!$E$161</f>
        <v>2.795931748</v>
      </c>
      <c r="P19" s="244">
        <v>1.0</v>
      </c>
      <c r="Q19" s="244">
        <f>'Refeições'!$E$161</f>
        <v>2.795931748</v>
      </c>
    </row>
    <row r="20">
      <c r="A20" s="243" t="s">
        <v>1339</v>
      </c>
      <c r="B20" s="244" t="s">
        <v>1353</v>
      </c>
      <c r="C20" s="244" t="s">
        <v>1353</v>
      </c>
      <c r="D20" s="244" t="s">
        <v>1507</v>
      </c>
      <c r="E20" s="244">
        <f>'Refeições'!$E$293</f>
        <v>2.1375</v>
      </c>
      <c r="F20" s="244" t="s">
        <v>1353</v>
      </c>
      <c r="G20" s="244" t="s">
        <v>1353</v>
      </c>
      <c r="H20" s="244" t="s">
        <v>1353</v>
      </c>
      <c r="I20" s="244" t="s">
        <v>1353</v>
      </c>
      <c r="J20" s="244" t="s">
        <v>1353</v>
      </c>
      <c r="K20" s="244" t="s">
        <v>1353</v>
      </c>
      <c r="L20" s="244" t="s">
        <v>1353</v>
      </c>
      <c r="M20" s="244" t="s">
        <v>1353</v>
      </c>
      <c r="N20" s="244" t="s">
        <v>1353</v>
      </c>
      <c r="O20" s="244" t="s">
        <v>1353</v>
      </c>
      <c r="P20" s="244" t="s">
        <v>1353</v>
      </c>
      <c r="Q20" s="244" t="s">
        <v>1353</v>
      </c>
    </row>
    <row r="21">
      <c r="A21" s="243" t="s">
        <v>1395</v>
      </c>
      <c r="B21" s="244" t="s">
        <v>1353</v>
      </c>
      <c r="C21" s="244" t="s">
        <v>1353</v>
      </c>
      <c r="D21" s="244" t="s">
        <v>1353</v>
      </c>
      <c r="E21" s="244" t="s">
        <v>1353</v>
      </c>
      <c r="F21" s="244" t="s">
        <v>1353</v>
      </c>
      <c r="G21" s="244" t="s">
        <v>1353</v>
      </c>
      <c r="H21" s="244" t="s">
        <v>1353</v>
      </c>
      <c r="I21" s="244" t="s">
        <v>1353</v>
      </c>
      <c r="J21" s="244">
        <v>1.0</v>
      </c>
      <c r="K21" s="244">
        <f>'Refeições'!$E$97</f>
        <v>1.09885749</v>
      </c>
      <c r="L21" s="244" t="s">
        <v>1353</v>
      </c>
      <c r="M21" s="244" t="s">
        <v>1353</v>
      </c>
      <c r="N21" s="244" t="s">
        <v>1353</v>
      </c>
      <c r="O21" s="244" t="s">
        <v>1353</v>
      </c>
      <c r="P21" s="244" t="s">
        <v>1353</v>
      </c>
      <c r="Q21" s="244" t="s">
        <v>1353</v>
      </c>
    </row>
    <row r="22">
      <c r="A22" s="243" t="s">
        <v>1393</v>
      </c>
      <c r="B22" s="244" t="s">
        <v>1353</v>
      </c>
      <c r="C22" s="244" t="s">
        <v>1353</v>
      </c>
      <c r="D22" s="244" t="s">
        <v>1353</v>
      </c>
      <c r="E22" s="244" t="s">
        <v>1353</v>
      </c>
      <c r="F22" s="244" t="s">
        <v>1353</v>
      </c>
      <c r="G22" s="244" t="s">
        <v>1353</v>
      </c>
      <c r="H22" s="244" t="s">
        <v>1353</v>
      </c>
      <c r="I22" s="244" t="s">
        <v>1353</v>
      </c>
      <c r="J22" s="244">
        <v>1.0</v>
      </c>
      <c r="K22" s="244">
        <f>'Refeições'!$E$95</f>
        <v>1.1</v>
      </c>
      <c r="L22" s="244" t="s">
        <v>1353</v>
      </c>
      <c r="M22" s="244" t="s">
        <v>1353</v>
      </c>
      <c r="N22" s="244" t="s">
        <v>1353</v>
      </c>
      <c r="O22" s="244" t="s">
        <v>1353</v>
      </c>
      <c r="P22" s="244" t="s">
        <v>1353</v>
      </c>
      <c r="Q22" s="244" t="s">
        <v>1353</v>
      </c>
    </row>
    <row r="23">
      <c r="A23" s="243" t="s">
        <v>1311</v>
      </c>
      <c r="B23" s="244" t="s">
        <v>1472</v>
      </c>
      <c r="C23" s="244">
        <f>'Refeições'!$E$249</f>
        <v>0.4325410053</v>
      </c>
      <c r="D23" s="244" t="s">
        <v>1353</v>
      </c>
      <c r="E23" s="244" t="s">
        <v>1353</v>
      </c>
      <c r="F23" s="244" t="s">
        <v>1473</v>
      </c>
      <c r="G23" s="244">
        <f>'Refeições'!$G$249</f>
        <v>0.2883606702</v>
      </c>
      <c r="H23" s="244" t="s">
        <v>1353</v>
      </c>
      <c r="I23" s="244" t="s">
        <v>1353</v>
      </c>
      <c r="J23" s="244" t="s">
        <v>1353</v>
      </c>
      <c r="K23" s="244" t="s">
        <v>1353</v>
      </c>
      <c r="L23" s="244" t="s">
        <v>1473</v>
      </c>
      <c r="M23" s="244">
        <f>'Refeições'!$G$249</f>
        <v>0.2883606702</v>
      </c>
      <c r="N23" s="244" t="s">
        <v>1473</v>
      </c>
      <c r="O23" s="244">
        <f>'Refeições'!$G$249</f>
        <v>0.2883606702</v>
      </c>
      <c r="P23" s="244" t="s">
        <v>1473</v>
      </c>
      <c r="Q23" s="244">
        <f>'Refeições'!$G$249</f>
        <v>0.2883606702</v>
      </c>
    </row>
    <row r="24">
      <c r="A24" s="243" t="s">
        <v>1508</v>
      </c>
      <c r="B24" s="244" t="s">
        <v>1353</v>
      </c>
      <c r="C24" s="244" t="s">
        <v>1353</v>
      </c>
      <c r="D24" s="244" t="s">
        <v>1473</v>
      </c>
      <c r="E24" s="244">
        <f>'Refeições'!$G$249</f>
        <v>0.2883606702</v>
      </c>
      <c r="F24" s="244" t="s">
        <v>1353</v>
      </c>
      <c r="G24" s="244" t="s">
        <v>1353</v>
      </c>
      <c r="H24" s="244" t="s">
        <v>1353</v>
      </c>
      <c r="I24" s="244" t="s">
        <v>1353</v>
      </c>
      <c r="J24" s="244" t="s">
        <v>1353</v>
      </c>
      <c r="K24" s="244" t="s">
        <v>1353</v>
      </c>
      <c r="L24" s="244" t="s">
        <v>1353</v>
      </c>
      <c r="M24" s="244" t="s">
        <v>1353</v>
      </c>
      <c r="N24" s="244" t="s">
        <v>1353</v>
      </c>
      <c r="O24" s="244" t="s">
        <v>1353</v>
      </c>
      <c r="P24" s="244" t="s">
        <v>1353</v>
      </c>
      <c r="Q24" s="244" t="s">
        <v>1353</v>
      </c>
    </row>
    <row r="25">
      <c r="A25" s="243" t="s">
        <v>1509</v>
      </c>
      <c r="B25" s="244" t="s">
        <v>1353</v>
      </c>
      <c r="C25" s="244" t="s">
        <v>1353</v>
      </c>
      <c r="D25" s="244" t="s">
        <v>1353</v>
      </c>
      <c r="E25" s="244" t="s">
        <v>1353</v>
      </c>
      <c r="F25" s="244" t="s">
        <v>1353</v>
      </c>
      <c r="G25" s="244" t="s">
        <v>1353</v>
      </c>
      <c r="H25" s="244" t="s">
        <v>1474</v>
      </c>
      <c r="I25" s="244">
        <f>'Refeições'!$I$249</f>
        <v>0.1153442681</v>
      </c>
      <c r="J25" s="244" t="s">
        <v>1353</v>
      </c>
      <c r="K25" s="244" t="s">
        <v>1353</v>
      </c>
      <c r="L25" s="244" t="s">
        <v>1353</v>
      </c>
      <c r="M25" s="244" t="s">
        <v>1353</v>
      </c>
      <c r="N25" s="244" t="s">
        <v>1353</v>
      </c>
      <c r="O25" s="244" t="s">
        <v>1353</v>
      </c>
      <c r="P25" s="244" t="s">
        <v>1353</v>
      </c>
      <c r="Q25" s="244" t="s">
        <v>1353</v>
      </c>
    </row>
    <row r="26">
      <c r="A26" s="243" t="s">
        <v>1510</v>
      </c>
      <c r="B26" s="244">
        <v>1.0</v>
      </c>
      <c r="C26" s="244">
        <f>MIN('Refeições'!$E$100:$E$101)</f>
        <v>0.9892482263</v>
      </c>
      <c r="D26" s="244">
        <v>1.0</v>
      </c>
      <c r="E26" s="244">
        <f>MIN('Refeições'!$E$100:$E$101)</f>
        <v>0.9892482263</v>
      </c>
      <c r="F26" s="244">
        <v>1.0</v>
      </c>
      <c r="G26" s="244">
        <f>MIN('Refeições'!$E$100:$E$101)</f>
        <v>0.9892482263</v>
      </c>
      <c r="H26" s="244" t="s">
        <v>1353</v>
      </c>
      <c r="I26" s="244" t="s">
        <v>1353</v>
      </c>
      <c r="J26" s="244" t="s">
        <v>1353</v>
      </c>
      <c r="K26" s="244" t="s">
        <v>1353</v>
      </c>
      <c r="L26" s="244">
        <v>1.0</v>
      </c>
      <c r="M26" s="244">
        <f>MIN('Refeições'!$E$100:$E$101)</f>
        <v>0.9892482263</v>
      </c>
      <c r="N26" s="244">
        <v>1.0</v>
      </c>
      <c r="O26" s="244">
        <f>MIN('Refeições'!$E$100:$E$101)</f>
        <v>0.9892482263</v>
      </c>
      <c r="P26" s="244">
        <v>1.0</v>
      </c>
      <c r="Q26" s="244">
        <f>MIN('Refeições'!$E$100:$E$101)</f>
        <v>0.9892482263</v>
      </c>
    </row>
    <row r="27">
      <c r="A27" s="243" t="s">
        <v>1511</v>
      </c>
      <c r="B27" s="244" t="s">
        <v>1353</v>
      </c>
      <c r="C27" s="244" t="s">
        <v>1353</v>
      </c>
      <c r="D27" s="244" t="s">
        <v>1353</v>
      </c>
      <c r="E27" s="244" t="s">
        <v>1353</v>
      </c>
      <c r="F27" s="244" t="s">
        <v>1353</v>
      </c>
      <c r="G27" s="244" t="s">
        <v>1353</v>
      </c>
      <c r="H27" s="244">
        <v>1.0</v>
      </c>
      <c r="I27" s="244">
        <f>'Refeições'!$E$95</f>
        <v>1.1</v>
      </c>
      <c r="J27" s="244" t="s">
        <v>1353</v>
      </c>
      <c r="K27" s="244" t="s">
        <v>1353</v>
      </c>
      <c r="L27" s="244" t="s">
        <v>1353</v>
      </c>
      <c r="M27" s="244" t="s">
        <v>1353</v>
      </c>
      <c r="N27" s="244" t="s">
        <v>1353</v>
      </c>
      <c r="O27" s="244" t="s">
        <v>1353</v>
      </c>
      <c r="P27" s="244" t="s">
        <v>1353</v>
      </c>
      <c r="Q27" s="244" t="s">
        <v>1353</v>
      </c>
    </row>
    <row r="28">
      <c r="A28" s="243" t="s">
        <v>1512</v>
      </c>
      <c r="B28" s="244">
        <v>1.0</v>
      </c>
      <c r="C28" s="244">
        <f>MIN(AVERAGE('Refeições'!$E$86:$E$91,'Refeições'!$E$95),MEDIAN('Refeições'!$E$86:$E$91,'Refeições'!$E$95))</f>
        <v>0.97358976</v>
      </c>
      <c r="D28" s="244" t="s">
        <v>1353</v>
      </c>
      <c r="E28" s="244" t="s">
        <v>1353</v>
      </c>
      <c r="F28" s="244" t="s">
        <v>1353</v>
      </c>
      <c r="G28" s="244" t="s">
        <v>1353</v>
      </c>
      <c r="H28" s="244" t="s">
        <v>1353</v>
      </c>
      <c r="I28" s="244" t="s">
        <v>1353</v>
      </c>
      <c r="J28" s="244" t="s">
        <v>1353</v>
      </c>
      <c r="K28" s="244" t="s">
        <v>1353</v>
      </c>
      <c r="L28" s="244" t="s">
        <v>1353</v>
      </c>
      <c r="M28" s="244" t="s">
        <v>1353</v>
      </c>
      <c r="N28" s="244" t="s">
        <v>1353</v>
      </c>
      <c r="O28" s="244" t="s">
        <v>1353</v>
      </c>
      <c r="P28" s="244" t="s">
        <v>1353</v>
      </c>
      <c r="Q28" s="244" t="s">
        <v>1353</v>
      </c>
    </row>
    <row r="29">
      <c r="A29" s="243" t="s">
        <v>1513</v>
      </c>
      <c r="B29" s="244" t="s">
        <v>1353</v>
      </c>
      <c r="C29" s="244" t="s">
        <v>1353</v>
      </c>
      <c r="D29" s="244">
        <v>1.0</v>
      </c>
      <c r="E29" s="244">
        <f>MIN(AVERAGE('Refeições'!$E$86:$E$91),MEDIAN('Refeições'!$E$86:$E$91))</f>
        <v>0.9520209617</v>
      </c>
      <c r="F29" s="244" t="s">
        <v>1353</v>
      </c>
      <c r="G29" s="244" t="s">
        <v>1353</v>
      </c>
      <c r="H29" s="244" t="s">
        <v>1353</v>
      </c>
      <c r="I29" s="244" t="s">
        <v>1353</v>
      </c>
      <c r="J29" s="244" t="s">
        <v>1353</v>
      </c>
      <c r="K29" s="244" t="s">
        <v>1353</v>
      </c>
      <c r="L29" s="244" t="s">
        <v>1353</v>
      </c>
      <c r="M29" s="244" t="s">
        <v>1353</v>
      </c>
      <c r="N29" s="244" t="s">
        <v>1353</v>
      </c>
      <c r="O29" s="244" t="s">
        <v>1353</v>
      </c>
      <c r="P29" s="244" t="s">
        <v>1353</v>
      </c>
      <c r="Q29" s="244" t="s">
        <v>1353</v>
      </c>
    </row>
    <row r="30">
      <c r="A30" s="243" t="s">
        <v>1514</v>
      </c>
      <c r="B30" s="244" t="s">
        <v>1353</v>
      </c>
      <c r="C30" s="244" t="s">
        <v>1353</v>
      </c>
      <c r="D30" s="244" t="s">
        <v>1353</v>
      </c>
      <c r="E30" s="244" t="s">
        <v>1353</v>
      </c>
      <c r="F30" s="244" t="s">
        <v>1353</v>
      </c>
      <c r="G30" s="244" t="s">
        <v>1353</v>
      </c>
      <c r="H30" s="244" t="s">
        <v>1353</v>
      </c>
      <c r="I30" s="244" t="s">
        <v>1353</v>
      </c>
      <c r="J30" s="244" t="s">
        <v>1353</v>
      </c>
      <c r="K30" s="244" t="s">
        <v>1353</v>
      </c>
      <c r="L30" s="244">
        <v>1.0</v>
      </c>
      <c r="M30" s="244">
        <f>MIN('Refeições'!$E$100:$E$101,'Refeições'!$E$205:$E$206)</f>
        <v>0.9892482263</v>
      </c>
      <c r="N30" s="244">
        <v>1.0</v>
      </c>
      <c r="O30" s="244">
        <f>MIN('Refeições'!$E$100:$E$101,'Refeições'!$E$205:$E$206)</f>
        <v>0.9892482263</v>
      </c>
      <c r="P30" s="244" t="s">
        <v>1353</v>
      </c>
      <c r="Q30" s="244" t="s">
        <v>1353</v>
      </c>
    </row>
    <row r="31">
      <c r="A31" s="243" t="s">
        <v>1478</v>
      </c>
      <c r="B31" s="244">
        <v>1.0</v>
      </c>
      <c r="C31" s="244">
        <f>MIN('Refeições'!$E$271:$E$272)</f>
        <v>0.5879915325</v>
      </c>
      <c r="D31" s="244" t="s">
        <v>1353</v>
      </c>
      <c r="E31" s="244" t="s">
        <v>1353</v>
      </c>
      <c r="F31" s="244">
        <v>1.0</v>
      </c>
      <c r="G31" s="244">
        <f>MIN('Refeições'!$G$271:$G$272)</f>
        <v>0.33922605</v>
      </c>
      <c r="H31" s="244" t="s">
        <v>1353</v>
      </c>
      <c r="I31" s="244" t="s">
        <v>1353</v>
      </c>
      <c r="J31" s="244" t="s">
        <v>1353</v>
      </c>
      <c r="K31" s="244" t="s">
        <v>1353</v>
      </c>
      <c r="L31" s="244">
        <v>1.0</v>
      </c>
      <c r="M31" s="244">
        <f>MIN('Refeições'!$E$271:$E$272)</f>
        <v>0.5879915325</v>
      </c>
      <c r="N31" s="244">
        <v>1.0</v>
      </c>
      <c r="O31" s="244">
        <f>MIN('Refeições'!$E$271:$E$272)</f>
        <v>0.5879915325</v>
      </c>
      <c r="P31" s="244">
        <v>1.0</v>
      </c>
      <c r="Q31" s="244">
        <f>MIN('Refeições'!$E$271:$E$272)</f>
        <v>0.5879915325</v>
      </c>
    </row>
    <row r="32">
      <c r="A32" s="243" t="s">
        <v>1465</v>
      </c>
      <c r="B32" s="244" t="s">
        <v>1353</v>
      </c>
      <c r="C32" s="244" t="s">
        <v>1353</v>
      </c>
      <c r="D32" s="244" t="s">
        <v>1473</v>
      </c>
      <c r="E32" s="244">
        <f>'Refeições'!$E$240</f>
        <v>0.4407282248</v>
      </c>
      <c r="F32" s="244" t="s">
        <v>1353</v>
      </c>
      <c r="G32" s="244" t="s">
        <v>1353</v>
      </c>
      <c r="H32" s="244" t="s">
        <v>1353</v>
      </c>
      <c r="I32" s="244" t="s">
        <v>1353</v>
      </c>
      <c r="J32" s="244" t="s">
        <v>1353</v>
      </c>
      <c r="K32" s="244" t="s">
        <v>1353</v>
      </c>
      <c r="L32" s="244" t="s">
        <v>1353</v>
      </c>
      <c r="M32" s="244" t="s">
        <v>1353</v>
      </c>
      <c r="N32" s="244" t="s">
        <v>1353</v>
      </c>
      <c r="O32" s="244" t="s">
        <v>1353</v>
      </c>
      <c r="P32" s="244" t="s">
        <v>1353</v>
      </c>
      <c r="Q32" s="244" t="s">
        <v>1353</v>
      </c>
    </row>
    <row r="33">
      <c r="A33" s="243" t="s">
        <v>1515</v>
      </c>
      <c r="B33" s="244" t="s">
        <v>1353</v>
      </c>
      <c r="C33" s="244" t="s">
        <v>1353</v>
      </c>
      <c r="D33" s="244" t="s">
        <v>1516</v>
      </c>
      <c r="E33" s="244">
        <f>MIN(AVERAGE('Refeições'!$G$31,'Refeições'!$G$39),MEDIAN('Refeições'!$G$31,'Refeições'!$G$39))</f>
        <v>5.01101535</v>
      </c>
      <c r="F33" s="244" t="s">
        <v>1353</v>
      </c>
      <c r="G33" s="244" t="s">
        <v>1353</v>
      </c>
      <c r="H33" s="244" t="s">
        <v>1353</v>
      </c>
      <c r="I33" s="244" t="s">
        <v>1353</v>
      </c>
      <c r="J33" s="244" t="s">
        <v>1353</v>
      </c>
      <c r="K33" s="244" t="s">
        <v>1353</v>
      </c>
      <c r="L33" s="244" t="s">
        <v>1353</v>
      </c>
      <c r="M33" s="244" t="s">
        <v>1353</v>
      </c>
      <c r="N33" s="244" t="s">
        <v>1353</v>
      </c>
      <c r="O33" s="244" t="s">
        <v>1353</v>
      </c>
      <c r="P33" s="244" t="s">
        <v>1353</v>
      </c>
      <c r="Q33" s="244" t="s">
        <v>1353</v>
      </c>
    </row>
    <row r="34">
      <c r="A34" s="243" t="s">
        <v>1517</v>
      </c>
      <c r="B34" s="244" t="s">
        <v>1353</v>
      </c>
      <c r="C34" s="244" t="s">
        <v>1353</v>
      </c>
      <c r="D34" s="244" t="s">
        <v>1353</v>
      </c>
      <c r="E34" s="244" t="s">
        <v>1353</v>
      </c>
      <c r="F34" s="244" t="s">
        <v>1353</v>
      </c>
      <c r="G34" s="244" t="s">
        <v>1353</v>
      </c>
      <c r="H34" s="244" t="s">
        <v>1353</v>
      </c>
      <c r="I34" s="244" t="s">
        <v>1353</v>
      </c>
      <c r="J34" s="244" t="s">
        <v>1353</v>
      </c>
      <c r="K34" s="244" t="s">
        <v>1353</v>
      </c>
      <c r="L34" s="244" t="s">
        <v>1353</v>
      </c>
      <c r="M34" s="244" t="s">
        <v>1353</v>
      </c>
      <c r="N34" s="244" t="s">
        <v>1353</v>
      </c>
      <c r="O34" s="244" t="s">
        <v>1353</v>
      </c>
      <c r="P34" s="244" t="s">
        <v>1518</v>
      </c>
      <c r="Q34" s="244">
        <f>MIN(AVERAGE('Refeições'!$C$17:$C$20)*150,MEDIAN('Refeições'!$C$17:$C$20)*150)</f>
        <v>2.622987503</v>
      </c>
    </row>
    <row r="35">
      <c r="A35" s="243" t="s">
        <v>1519</v>
      </c>
      <c r="B35" s="244" t="s">
        <v>1353</v>
      </c>
      <c r="C35" s="244" t="s">
        <v>1353</v>
      </c>
      <c r="D35" s="244" t="s">
        <v>1353</v>
      </c>
      <c r="E35" s="244" t="s">
        <v>1353</v>
      </c>
      <c r="F35" s="244" t="s">
        <v>1353</v>
      </c>
      <c r="G35" s="244" t="s">
        <v>1353</v>
      </c>
      <c r="H35" s="244" t="s">
        <v>1353</v>
      </c>
      <c r="I35" s="244" t="s">
        <v>1353</v>
      </c>
      <c r="J35" s="244">
        <v>1.0</v>
      </c>
      <c r="K35" s="244">
        <f>'Refeições'!$E$21</f>
        <v>4.946159364</v>
      </c>
      <c r="L35" s="244" t="s">
        <v>1353</v>
      </c>
      <c r="M35" s="244" t="s">
        <v>1353</v>
      </c>
      <c r="N35" s="244" t="s">
        <v>1353</v>
      </c>
      <c r="O35" s="244" t="s">
        <v>1353</v>
      </c>
      <c r="P35" s="244" t="s">
        <v>1353</v>
      </c>
      <c r="Q35" s="244" t="s">
        <v>1353</v>
      </c>
    </row>
    <row r="36">
      <c r="A36" s="243" t="s">
        <v>1355</v>
      </c>
      <c r="B36" s="244">
        <v>1.0</v>
      </c>
      <c r="C36" s="244">
        <f>MIN('Refeições'!$E$45:$E$46)</f>
        <v>3.390594766</v>
      </c>
      <c r="D36" s="244" t="s">
        <v>1353</v>
      </c>
      <c r="E36" s="244" t="s">
        <v>1353</v>
      </c>
      <c r="F36" s="244">
        <v>1.0</v>
      </c>
      <c r="G36" s="244">
        <f>MIN('Refeições'!$G$45:$G$46)</f>
        <v>5.363373616</v>
      </c>
      <c r="H36" s="244" t="s">
        <v>1353</v>
      </c>
      <c r="I36" s="244" t="s">
        <v>1353</v>
      </c>
      <c r="J36" s="244">
        <v>1.0</v>
      </c>
      <c r="K36" s="244">
        <f>MIN('Refeições'!$E$45:$E$46)</f>
        <v>3.390594766</v>
      </c>
      <c r="L36" s="244" t="s">
        <v>1353</v>
      </c>
      <c r="M36" s="244" t="s">
        <v>1353</v>
      </c>
      <c r="N36" s="244">
        <v>1.0</v>
      </c>
      <c r="O36" s="244">
        <f>MIN('Refeições'!$E$45:$E$46)</f>
        <v>3.390594766</v>
      </c>
      <c r="P36" s="244">
        <v>1.0</v>
      </c>
      <c r="Q36" s="244">
        <f>MIN('Refeições'!$E$45:$E$46)</f>
        <v>3.390594766</v>
      </c>
    </row>
    <row r="37">
      <c r="A37" s="243" t="s">
        <v>1520</v>
      </c>
      <c r="B37" s="244" t="s">
        <v>1353</v>
      </c>
      <c r="C37" s="244" t="s">
        <v>1353</v>
      </c>
      <c r="D37" s="244" t="s">
        <v>1353</v>
      </c>
      <c r="E37" s="244" t="s">
        <v>1353</v>
      </c>
      <c r="F37" s="244" t="s">
        <v>1353</v>
      </c>
      <c r="G37" s="244" t="s">
        <v>1353</v>
      </c>
      <c r="H37" s="244" t="s">
        <v>1353</v>
      </c>
      <c r="I37" s="244" t="s">
        <v>1353</v>
      </c>
      <c r="J37" s="244">
        <v>1.0</v>
      </c>
      <c r="K37" s="244">
        <f>'Refeições'!$E$40</f>
        <v>4.525599372</v>
      </c>
      <c r="L37" s="244" t="s">
        <v>1353</v>
      </c>
      <c r="M37" s="244" t="s">
        <v>1353</v>
      </c>
      <c r="N37" s="244" t="s">
        <v>1353</v>
      </c>
      <c r="O37" s="244" t="s">
        <v>1353</v>
      </c>
      <c r="P37" s="244" t="s">
        <v>1353</v>
      </c>
      <c r="Q37" s="244" t="s">
        <v>1353</v>
      </c>
    </row>
    <row r="38">
      <c r="A38" s="243" t="s">
        <v>1521</v>
      </c>
      <c r="B38" s="244" t="s">
        <v>1353</v>
      </c>
      <c r="C38" s="244" t="s">
        <v>1353</v>
      </c>
      <c r="D38" s="244" t="s">
        <v>1353</v>
      </c>
      <c r="E38" s="244" t="s">
        <v>1353</v>
      </c>
      <c r="F38" s="244" t="s">
        <v>1353</v>
      </c>
      <c r="G38" s="244" t="s">
        <v>1353</v>
      </c>
      <c r="H38" s="244" t="s">
        <v>1353</v>
      </c>
      <c r="I38" s="244" t="s">
        <v>1353</v>
      </c>
      <c r="J38" s="74" t="s">
        <v>1522</v>
      </c>
      <c r="K38" s="244">
        <f>MIN(AVERAGE('Refeições'!$E$17:$E$20),MEDIAN('Refeições'!$E$17:$E$20))*(1+30%)</f>
        <v>4.546511671</v>
      </c>
      <c r="L38" s="244" t="s">
        <v>1353</v>
      </c>
      <c r="M38" s="244" t="s">
        <v>1353</v>
      </c>
      <c r="N38" s="244" t="s">
        <v>1353</v>
      </c>
      <c r="O38" s="244" t="s">
        <v>1353</v>
      </c>
      <c r="P38" s="244" t="s">
        <v>1353</v>
      </c>
      <c r="Q38" s="244" t="s">
        <v>1353</v>
      </c>
      <c r="R38" s="245" t="s">
        <v>1523</v>
      </c>
    </row>
    <row r="39">
      <c r="A39" s="243" t="s">
        <v>1524</v>
      </c>
      <c r="B39" s="244" t="s">
        <v>1353</v>
      </c>
      <c r="C39" s="244" t="s">
        <v>1353</v>
      </c>
      <c r="D39" s="244" t="s">
        <v>1353</v>
      </c>
      <c r="E39" s="244" t="s">
        <v>1353</v>
      </c>
      <c r="F39" s="244" t="s">
        <v>1353</v>
      </c>
      <c r="G39" s="244" t="s">
        <v>1353</v>
      </c>
      <c r="H39" s="244" t="s">
        <v>1353</v>
      </c>
      <c r="I39" s="244" t="s">
        <v>1353</v>
      </c>
      <c r="J39" s="244" t="s">
        <v>1353</v>
      </c>
      <c r="K39" s="244" t="s">
        <v>1353</v>
      </c>
      <c r="L39" s="244" t="s">
        <v>1525</v>
      </c>
      <c r="M39" s="244">
        <f>MIN(AVERAGE('Refeições'!$E$17:$E$21),MEDIAN('Refeições'!$E$17:$E$21))</f>
        <v>4.159587112</v>
      </c>
      <c r="N39" s="244" t="s">
        <v>1525</v>
      </c>
      <c r="O39" s="244">
        <f>MIN(AVERAGE('Refeições'!$E$17:$E$21),MEDIAN('Refeições'!$E$17:$E$21))</f>
        <v>4.159587112</v>
      </c>
      <c r="P39" s="244" t="s">
        <v>1525</v>
      </c>
      <c r="Q39" s="244">
        <f>MIN(AVERAGE('Refeições'!$E$17:$E$21),MEDIAN('Refeições'!$E$17:$E$21))</f>
        <v>4.159587112</v>
      </c>
    </row>
    <row r="40">
      <c r="A40" s="243" t="s">
        <v>1526</v>
      </c>
      <c r="B40" s="244" t="s">
        <v>1353</v>
      </c>
      <c r="C40" s="244" t="s">
        <v>1353</v>
      </c>
      <c r="D40" s="244" t="s">
        <v>1473</v>
      </c>
      <c r="E40" s="244">
        <f>'Refeições'!$G$68</f>
        <v>0.93985695</v>
      </c>
      <c r="F40" s="244" t="s">
        <v>1353</v>
      </c>
      <c r="G40" s="244" t="s">
        <v>1353</v>
      </c>
      <c r="H40" s="244" t="s">
        <v>1353</v>
      </c>
      <c r="I40" s="244" t="s">
        <v>1353</v>
      </c>
      <c r="J40" s="244" t="s">
        <v>1353</v>
      </c>
      <c r="K40" s="244" t="s">
        <v>1353</v>
      </c>
      <c r="L40" s="244" t="s">
        <v>1353</v>
      </c>
      <c r="M40" s="244" t="s">
        <v>1353</v>
      </c>
      <c r="N40" s="244" t="s">
        <v>1353</v>
      </c>
      <c r="O40" s="244" t="s">
        <v>1353</v>
      </c>
      <c r="P40" s="244" t="s">
        <v>1353</v>
      </c>
      <c r="Q40" s="244" t="s">
        <v>1353</v>
      </c>
    </row>
    <row r="41">
      <c r="A41" s="243" t="s">
        <v>1527</v>
      </c>
      <c r="B41" s="244" t="s">
        <v>1353</v>
      </c>
      <c r="C41" s="244" t="s">
        <v>1353</v>
      </c>
      <c r="D41" s="244" t="s">
        <v>1473</v>
      </c>
      <c r="E41" s="244">
        <f>100*'Refeições'!$E$216</f>
        <v>0.3555762628</v>
      </c>
      <c r="F41" s="244" t="s">
        <v>1353</v>
      </c>
      <c r="G41" s="244" t="s">
        <v>1353</v>
      </c>
      <c r="H41" s="244" t="s">
        <v>1353</v>
      </c>
      <c r="I41" s="244" t="s">
        <v>1353</v>
      </c>
      <c r="J41" s="244" t="s">
        <v>1353</v>
      </c>
      <c r="K41" s="244" t="s">
        <v>1353</v>
      </c>
      <c r="L41" s="244" t="s">
        <v>1353</v>
      </c>
      <c r="M41" s="244" t="s">
        <v>1353</v>
      </c>
      <c r="N41" s="244" t="s">
        <v>1353</v>
      </c>
      <c r="O41" s="244" t="s">
        <v>1353</v>
      </c>
      <c r="P41" s="244" t="s">
        <v>1353</v>
      </c>
      <c r="Q41" s="244" t="s">
        <v>1353</v>
      </c>
    </row>
    <row r="42">
      <c r="A42" s="243" t="s">
        <v>1528</v>
      </c>
      <c r="B42" s="244" t="s">
        <v>1353</v>
      </c>
      <c r="C42" s="244" t="s">
        <v>1353</v>
      </c>
      <c r="D42" s="244" t="s">
        <v>1353</v>
      </c>
      <c r="E42" s="244" t="s">
        <v>1353</v>
      </c>
      <c r="F42" s="244" t="s">
        <v>1353</v>
      </c>
      <c r="G42" s="244" t="s">
        <v>1353</v>
      </c>
      <c r="H42" s="244" t="s">
        <v>1353</v>
      </c>
      <c r="I42" s="244" t="s">
        <v>1353</v>
      </c>
      <c r="J42" s="244" t="s">
        <v>1353</v>
      </c>
      <c r="K42" s="244" t="s">
        <v>1353</v>
      </c>
      <c r="L42" s="244" t="s">
        <v>1353</v>
      </c>
      <c r="M42" s="244" t="s">
        <v>1353</v>
      </c>
      <c r="N42" s="244" t="s">
        <v>1353</v>
      </c>
      <c r="O42" s="244" t="s">
        <v>1353</v>
      </c>
      <c r="P42" s="244" t="s">
        <v>1529</v>
      </c>
      <c r="Q42" s="244">
        <f>MIN(AVERAGE('Refeições'!$E$76:$E$77),MEDIAN('Refeições'!$E$76:$E$77))</f>
        <v>0.1046187454</v>
      </c>
    </row>
    <row r="43">
      <c r="A43" s="243" t="s">
        <v>1530</v>
      </c>
      <c r="B43" s="244" t="s">
        <v>1353</v>
      </c>
      <c r="C43" s="244" t="s">
        <v>1353</v>
      </c>
      <c r="D43" s="244" t="s">
        <v>1353</v>
      </c>
      <c r="E43" s="244" t="s">
        <v>1353</v>
      </c>
      <c r="F43" s="244" t="s">
        <v>1353</v>
      </c>
      <c r="G43" s="244" t="s">
        <v>1353</v>
      </c>
      <c r="H43" s="244" t="s">
        <v>1353</v>
      </c>
      <c r="I43" s="244" t="s">
        <v>1353</v>
      </c>
      <c r="J43" s="244" t="s">
        <v>1353</v>
      </c>
      <c r="K43" s="244" t="s">
        <v>1353</v>
      </c>
      <c r="L43" s="244" t="s">
        <v>1529</v>
      </c>
      <c r="M43" s="244">
        <f>MIN(AVERAGE('Refeições'!$E$76:$E$77),MEDIAN('Refeições'!$E$76:$E$77))</f>
        <v>0.1046187454</v>
      </c>
      <c r="N43" s="244" t="s">
        <v>1529</v>
      </c>
      <c r="O43" s="244">
        <f>MIN(AVERAGE('Refeições'!$E$76:$E$77),MEDIAN('Refeições'!$E$76:$E$77))</f>
        <v>0.1046187454</v>
      </c>
      <c r="P43" s="244" t="s">
        <v>1529</v>
      </c>
      <c r="Q43" s="244">
        <f>MIN(AVERAGE('Refeições'!$E$76:$E$77),MEDIAN('Refeições'!$E$76:$E$77))</f>
        <v>0.1046187454</v>
      </c>
    </row>
    <row r="44">
      <c r="A44" s="243" t="s">
        <v>1385</v>
      </c>
      <c r="B44" s="244">
        <v>1.0</v>
      </c>
      <c r="C44" s="244">
        <f>MIN('Refeições'!$E$80:$E$81)</f>
        <v>0.2670699205</v>
      </c>
      <c r="D44" s="244">
        <v>1.0</v>
      </c>
      <c r="E44" s="244">
        <f>MIN('Refeições'!$G$80:$G$81)</f>
        <v>0.2623895453</v>
      </c>
      <c r="F44" s="244">
        <v>1.0</v>
      </c>
      <c r="G44" s="244">
        <f>MIN('Refeições'!$E$80:$E$81)</f>
        <v>0.2670699205</v>
      </c>
      <c r="H44" s="244" t="s">
        <v>1353</v>
      </c>
      <c r="I44" s="244" t="s">
        <v>1353</v>
      </c>
      <c r="J44" s="244" t="s">
        <v>1353</v>
      </c>
      <c r="K44" s="244" t="s">
        <v>1353</v>
      </c>
      <c r="L44" s="244" t="s">
        <v>1353</v>
      </c>
      <c r="M44" s="244" t="s">
        <v>1353</v>
      </c>
      <c r="N44" s="244">
        <v>1.0</v>
      </c>
      <c r="O44" s="244">
        <f>MIN('Refeições'!$E$80:$E$81)</f>
        <v>0.2670699205</v>
      </c>
      <c r="P44" s="244" t="s">
        <v>1353</v>
      </c>
      <c r="Q44" s="244" t="s">
        <v>1353</v>
      </c>
    </row>
    <row r="45">
      <c r="A45" s="243" t="s">
        <v>1531</v>
      </c>
      <c r="B45" s="244" t="s">
        <v>1353</v>
      </c>
      <c r="C45" s="244" t="s">
        <v>1353</v>
      </c>
      <c r="D45" s="244">
        <v>1.0</v>
      </c>
      <c r="E45" s="244">
        <f>3*'Refeições'!$E$182</f>
        <v>1.215</v>
      </c>
      <c r="F45" s="244" t="s">
        <v>1353</v>
      </c>
      <c r="G45" s="244" t="s">
        <v>1353</v>
      </c>
      <c r="H45" s="244">
        <v>1.0</v>
      </c>
      <c r="I45" s="244">
        <f>'Refeições'!$E$182</f>
        <v>0.405</v>
      </c>
      <c r="J45" s="244" t="s">
        <v>1353</v>
      </c>
      <c r="K45" s="244" t="s">
        <v>1353</v>
      </c>
      <c r="L45" s="244" t="s">
        <v>1353</v>
      </c>
      <c r="M45" s="244" t="s">
        <v>1353</v>
      </c>
      <c r="N45" s="244" t="s">
        <v>1353</v>
      </c>
      <c r="O45" s="244" t="s">
        <v>1353</v>
      </c>
      <c r="P45" s="244" t="s">
        <v>1353</v>
      </c>
      <c r="Q45" s="244" t="s">
        <v>1353</v>
      </c>
    </row>
    <row r="46">
      <c r="A46" s="243" t="s">
        <v>1438</v>
      </c>
      <c r="B46" s="244">
        <v>1.0</v>
      </c>
      <c r="C46" s="244">
        <f>'Refeições'!$E$182</f>
        <v>0.405</v>
      </c>
      <c r="D46" s="244">
        <v>1.0</v>
      </c>
      <c r="E46" s="244">
        <f>3*'Refeições'!$E$182</f>
        <v>1.215</v>
      </c>
      <c r="F46" s="244">
        <v>1.0</v>
      </c>
      <c r="G46" s="244">
        <f>'Refeições'!$E$182</f>
        <v>0.405</v>
      </c>
      <c r="H46" s="244" t="s">
        <v>1353</v>
      </c>
      <c r="I46" s="244" t="s">
        <v>1353</v>
      </c>
      <c r="J46" s="244" t="s">
        <v>1353</v>
      </c>
      <c r="K46" s="244" t="s">
        <v>1353</v>
      </c>
      <c r="L46" s="244" t="s">
        <v>1353</v>
      </c>
      <c r="M46" s="244" t="s">
        <v>1353</v>
      </c>
      <c r="N46" s="244" t="s">
        <v>1353</v>
      </c>
      <c r="O46" s="244" t="s">
        <v>1353</v>
      </c>
      <c r="P46" s="244" t="s">
        <v>1353</v>
      </c>
      <c r="Q46" s="244" t="s">
        <v>1353</v>
      </c>
    </row>
    <row r="47">
      <c r="A47" s="243" t="s">
        <v>1532</v>
      </c>
      <c r="B47" s="244" t="s">
        <v>1353</v>
      </c>
      <c r="C47" s="244" t="s">
        <v>1353</v>
      </c>
      <c r="D47" s="244">
        <v>1.0</v>
      </c>
      <c r="E47" s="244">
        <f>MIN(AVERAGE(E45,E48),MEDIAN(E45,E48))</f>
        <v>1.396815038</v>
      </c>
      <c r="F47" s="244" t="s">
        <v>1353</v>
      </c>
      <c r="G47" s="244" t="s">
        <v>1353</v>
      </c>
      <c r="H47" s="244" t="s">
        <v>1353</v>
      </c>
      <c r="I47" s="244" t="s">
        <v>1353</v>
      </c>
      <c r="J47" s="244" t="s">
        <v>1353</v>
      </c>
      <c r="K47" s="244" t="s">
        <v>1353</v>
      </c>
      <c r="L47" s="244" t="s">
        <v>1353</v>
      </c>
      <c r="M47" s="244" t="s">
        <v>1353</v>
      </c>
      <c r="N47" s="244" t="s">
        <v>1353</v>
      </c>
      <c r="O47" s="244" t="s">
        <v>1353</v>
      </c>
      <c r="P47" s="244" t="s">
        <v>1353</v>
      </c>
      <c r="Q47" s="244" t="s">
        <v>1353</v>
      </c>
    </row>
    <row r="48">
      <c r="A48" s="243" t="s">
        <v>1533</v>
      </c>
      <c r="B48" s="244" t="s">
        <v>1353</v>
      </c>
      <c r="C48" s="244" t="s">
        <v>1353</v>
      </c>
      <c r="D48" s="244">
        <v>1.0</v>
      </c>
      <c r="E48" s="244">
        <f>'Refeições'!$E$183</f>
        <v>1.578630076</v>
      </c>
      <c r="F48" s="244" t="s">
        <v>1353</v>
      </c>
      <c r="G48" s="244" t="s">
        <v>1353</v>
      </c>
      <c r="H48" s="244" t="s">
        <v>1353</v>
      </c>
      <c r="I48" s="244" t="s">
        <v>1353</v>
      </c>
      <c r="J48" s="244" t="s">
        <v>1353</v>
      </c>
      <c r="K48" s="244" t="s">
        <v>1353</v>
      </c>
      <c r="L48" s="244" t="s">
        <v>1353</v>
      </c>
      <c r="M48" s="244" t="s">
        <v>1353</v>
      </c>
      <c r="N48" s="244" t="s">
        <v>1353</v>
      </c>
      <c r="O48" s="244" t="s">
        <v>1353</v>
      </c>
      <c r="P48" s="244" t="s">
        <v>1353</v>
      </c>
      <c r="Q48" s="244" t="s">
        <v>1353</v>
      </c>
    </row>
    <row r="49">
      <c r="A49" s="243" t="s">
        <v>1378</v>
      </c>
      <c r="B49" s="244">
        <v>1.0</v>
      </c>
      <c r="C49" s="244">
        <f>MIN('Refeições'!$E$69:$E$70)</f>
        <v>0.54796029</v>
      </c>
      <c r="D49" s="244">
        <v>1.0</v>
      </c>
      <c r="E49" s="244">
        <f>MIN('Refeições'!$G$69:$G$70)</f>
        <v>0.5655</v>
      </c>
      <c r="F49" s="244">
        <v>1.0</v>
      </c>
      <c r="G49" s="244">
        <f>MIN('Refeições'!$E$69:$E$70)</f>
        <v>0.54796029</v>
      </c>
      <c r="H49" s="244" t="s">
        <v>1353</v>
      </c>
      <c r="I49" s="244" t="s">
        <v>1353</v>
      </c>
      <c r="J49" s="244" t="s">
        <v>1353</v>
      </c>
      <c r="K49" s="244" t="s">
        <v>1353</v>
      </c>
      <c r="L49" s="244" t="s">
        <v>1353</v>
      </c>
      <c r="M49" s="244" t="s">
        <v>1353</v>
      </c>
      <c r="N49" s="244" t="s">
        <v>1353</v>
      </c>
      <c r="O49" s="244" t="s">
        <v>1353</v>
      </c>
      <c r="P49" s="244" t="s">
        <v>1353</v>
      </c>
      <c r="Q49" s="244" t="s">
        <v>1353</v>
      </c>
    </row>
    <row r="50">
      <c r="A50" s="243" t="s">
        <v>1534</v>
      </c>
      <c r="B50" s="244" t="s">
        <v>1353</v>
      </c>
      <c r="C50" s="244" t="s">
        <v>1353</v>
      </c>
      <c r="D50" s="244" t="s">
        <v>1353</v>
      </c>
      <c r="E50" s="244" t="s">
        <v>1353</v>
      </c>
      <c r="F50" s="244">
        <v>1.0</v>
      </c>
      <c r="G50" s="244">
        <f>MIN('Refeições'!$E$69:$E$70)</f>
        <v>0.54796029</v>
      </c>
      <c r="H50" s="244" t="s">
        <v>1353</v>
      </c>
      <c r="I50" s="244" t="s">
        <v>1353</v>
      </c>
      <c r="J50" s="244" t="s">
        <v>1353</v>
      </c>
      <c r="K50" s="244" t="s">
        <v>1353</v>
      </c>
      <c r="L50" s="244" t="s">
        <v>1353</v>
      </c>
      <c r="M50" s="244" t="s">
        <v>1353</v>
      </c>
      <c r="N50" s="244">
        <v>1.0</v>
      </c>
      <c r="O50" s="244">
        <f>MIN('Refeições'!$E$69:$E$70)</f>
        <v>0.54796029</v>
      </c>
      <c r="P50" s="244" t="s">
        <v>1353</v>
      </c>
      <c r="Q50" s="244" t="s">
        <v>1353</v>
      </c>
    </row>
    <row r="51">
      <c r="A51" s="243" t="s">
        <v>1535</v>
      </c>
      <c r="B51" s="244" t="s">
        <v>1353</v>
      </c>
      <c r="C51" s="244" t="s">
        <v>1353</v>
      </c>
      <c r="D51" s="244" t="s">
        <v>1353</v>
      </c>
      <c r="E51" s="244" t="s">
        <v>1353</v>
      </c>
      <c r="F51" s="244" t="s">
        <v>1353</v>
      </c>
      <c r="G51" s="244" t="s">
        <v>1353</v>
      </c>
      <c r="H51" s="244" t="s">
        <v>1353</v>
      </c>
      <c r="I51" s="244" t="s">
        <v>1353</v>
      </c>
      <c r="J51" s="244" t="s">
        <v>1353</v>
      </c>
      <c r="K51" s="244" t="s">
        <v>1353</v>
      </c>
      <c r="L51" s="244" t="s">
        <v>1353</v>
      </c>
      <c r="M51" s="244" t="s">
        <v>1353</v>
      </c>
      <c r="N51" s="244" t="s">
        <v>1353</v>
      </c>
      <c r="O51" s="244" t="s">
        <v>1353</v>
      </c>
      <c r="P51" s="244" t="s">
        <v>1536</v>
      </c>
      <c r="Q51" s="244">
        <f>MIN(AVERAGE('Refeições'!$E$53:$E$55),MEDIAN('Refeições'!$E$53:$E$55))</f>
        <v>0.4570699</v>
      </c>
    </row>
    <row r="52">
      <c r="A52" s="243" t="s">
        <v>1537</v>
      </c>
      <c r="B52" s="244" t="s">
        <v>1353</v>
      </c>
      <c r="C52" s="244" t="s">
        <v>1353</v>
      </c>
      <c r="D52" s="244" t="s">
        <v>1353</v>
      </c>
      <c r="E52" s="244" t="s">
        <v>1353</v>
      </c>
      <c r="F52" s="244" t="s">
        <v>1353</v>
      </c>
      <c r="G52" s="244" t="s">
        <v>1353</v>
      </c>
      <c r="H52" s="244" t="s">
        <v>1353</v>
      </c>
      <c r="I52" s="244" t="s">
        <v>1353</v>
      </c>
      <c r="J52" s="244" t="s">
        <v>1353</v>
      </c>
      <c r="K52" s="244" t="s">
        <v>1353</v>
      </c>
      <c r="L52" s="244" t="s">
        <v>1536</v>
      </c>
      <c r="M52" s="244">
        <f>MIN(AVERAGE('Refeições'!$E$53:$E$55),MEDIAN('Refeições'!$E$53:$E$55))</f>
        <v>0.4570699</v>
      </c>
      <c r="N52" s="244" t="s">
        <v>1536</v>
      </c>
      <c r="O52" s="244">
        <f>MIN(AVERAGE('Refeições'!$E$53:$E$55),MEDIAN('Refeições'!$E$53:$E$55))</f>
        <v>0.4570699</v>
      </c>
      <c r="P52" s="244" t="s">
        <v>1536</v>
      </c>
      <c r="Q52" s="244">
        <f>MIN(AVERAGE('Refeições'!$E$53:$E$55),MEDIAN('Refeições'!$E$53:$E$55))</f>
        <v>0.4570699</v>
      </c>
    </row>
    <row r="53">
      <c r="A53" s="243" t="s">
        <v>1461</v>
      </c>
      <c r="B53" s="244" t="s">
        <v>1353</v>
      </c>
      <c r="C53" s="244" t="s">
        <v>1353</v>
      </c>
      <c r="D53" s="244" t="s">
        <v>1353</v>
      </c>
      <c r="E53" s="244" t="s">
        <v>1353</v>
      </c>
      <c r="F53" s="244" t="s">
        <v>1353</v>
      </c>
      <c r="G53" s="244" t="s">
        <v>1353</v>
      </c>
      <c r="H53" s="244" t="s">
        <v>1474</v>
      </c>
      <c r="I53" s="244">
        <f>'Refeições'!$E$238</f>
        <v>0.1787025799</v>
      </c>
      <c r="J53" s="244" t="s">
        <v>1353</v>
      </c>
      <c r="K53" s="244" t="s">
        <v>1353</v>
      </c>
      <c r="L53" s="244" t="s">
        <v>1353</v>
      </c>
      <c r="M53" s="244" t="s">
        <v>1353</v>
      </c>
      <c r="N53" s="244" t="s">
        <v>1353</v>
      </c>
      <c r="O53" s="244" t="s">
        <v>1353</v>
      </c>
      <c r="P53" s="244" t="s">
        <v>1353</v>
      </c>
      <c r="Q53" s="244" t="s">
        <v>1353</v>
      </c>
    </row>
    <row r="54">
      <c r="A54" s="243" t="s">
        <v>1463</v>
      </c>
      <c r="B54" s="244" t="s">
        <v>1353</v>
      </c>
      <c r="C54" s="244" t="s">
        <v>1353</v>
      </c>
      <c r="D54" s="244" t="s">
        <v>1353</v>
      </c>
      <c r="E54" s="244" t="s">
        <v>1353</v>
      </c>
      <c r="F54" s="244" t="s">
        <v>1353</v>
      </c>
      <c r="G54" s="244" t="s">
        <v>1353</v>
      </c>
      <c r="H54" s="244" t="s">
        <v>1474</v>
      </c>
      <c r="I54" s="244">
        <f>'Refeições'!$E$239</f>
        <v>0.1422305051</v>
      </c>
      <c r="J54" s="244" t="s">
        <v>1353</v>
      </c>
      <c r="K54" s="244" t="s">
        <v>1353</v>
      </c>
      <c r="L54" s="244" t="s">
        <v>1353</v>
      </c>
      <c r="M54" s="244" t="s">
        <v>1353</v>
      </c>
      <c r="N54" s="244" t="s">
        <v>1353</v>
      </c>
      <c r="O54" s="244" t="s">
        <v>1353</v>
      </c>
      <c r="P54" s="244" t="s">
        <v>1353</v>
      </c>
      <c r="Q54" s="244" t="s">
        <v>1353</v>
      </c>
    </row>
    <row r="55">
      <c r="A55" s="243" t="s">
        <v>1315</v>
      </c>
      <c r="B55" s="244" t="s">
        <v>1353</v>
      </c>
      <c r="C55" s="244" t="s">
        <v>1353</v>
      </c>
      <c r="D55" s="244" t="s">
        <v>1353</v>
      </c>
      <c r="E55" s="244" t="s">
        <v>1353</v>
      </c>
      <c r="F55" s="244" t="s">
        <v>1353</v>
      </c>
      <c r="G55" s="244" t="s">
        <v>1353</v>
      </c>
      <c r="H55" s="244" t="s">
        <v>1353</v>
      </c>
      <c r="I55" s="244" t="s">
        <v>1353</v>
      </c>
      <c r="J55" s="244" t="s">
        <v>1353</v>
      </c>
      <c r="K55" s="244" t="s">
        <v>1353</v>
      </c>
      <c r="L55" s="244" t="s">
        <v>1353</v>
      </c>
      <c r="M55" s="244" t="s">
        <v>1353</v>
      </c>
      <c r="N55" s="244" t="s">
        <v>1353</v>
      </c>
      <c r="O55" s="244" t="s">
        <v>1353</v>
      </c>
      <c r="P55" s="244" t="s">
        <v>1538</v>
      </c>
      <c r="Q55" s="244">
        <f>'Refeições'!$E$255</f>
        <v>3.5</v>
      </c>
    </row>
    <row r="56">
      <c r="A56" s="243" t="s">
        <v>1539</v>
      </c>
      <c r="B56" s="244" t="s">
        <v>1353</v>
      </c>
      <c r="C56" s="244" t="s">
        <v>1353</v>
      </c>
      <c r="D56" s="244" t="s">
        <v>1353</v>
      </c>
      <c r="E56" s="244" t="s">
        <v>1353</v>
      </c>
      <c r="F56" s="244" t="s">
        <v>1353</v>
      </c>
      <c r="G56" s="244" t="s">
        <v>1353</v>
      </c>
      <c r="H56" s="244" t="s">
        <v>1353</v>
      </c>
      <c r="I56" s="244" t="s">
        <v>1353</v>
      </c>
      <c r="J56" s="244" t="s">
        <v>1353</v>
      </c>
      <c r="K56" s="244" t="s">
        <v>1353</v>
      </c>
      <c r="L56" s="244" t="s">
        <v>1353</v>
      </c>
      <c r="M56" s="244" t="s">
        <v>1353</v>
      </c>
      <c r="N56" s="244" t="s">
        <v>1353</v>
      </c>
      <c r="O56" s="244" t="s">
        <v>1353</v>
      </c>
      <c r="P56" s="244" t="s">
        <v>1474</v>
      </c>
      <c r="Q56" s="244">
        <f>SUM('Refeições'!$E$179:$E$180)</f>
        <v>1.09101959</v>
      </c>
    </row>
    <row r="57">
      <c r="A57" s="243" t="s">
        <v>1257</v>
      </c>
      <c r="B57" s="244" t="s">
        <v>1353</v>
      </c>
      <c r="C57" s="244" t="s">
        <v>1353</v>
      </c>
      <c r="D57" s="244" t="s">
        <v>1353</v>
      </c>
      <c r="E57" s="244" t="s">
        <v>1353</v>
      </c>
      <c r="F57" s="244" t="s">
        <v>1353</v>
      </c>
      <c r="G57" s="244" t="s">
        <v>1353</v>
      </c>
      <c r="H57" s="244" t="s">
        <v>1353</v>
      </c>
      <c r="I57" s="244" t="s">
        <v>1353</v>
      </c>
      <c r="J57" s="244" t="s">
        <v>1353</v>
      </c>
      <c r="K57" s="244" t="s">
        <v>1353</v>
      </c>
      <c r="L57" s="244" t="s">
        <v>1353</v>
      </c>
      <c r="M57" s="244" t="s">
        <v>1353</v>
      </c>
      <c r="N57" s="244" t="s">
        <v>1353</v>
      </c>
      <c r="O57" s="244" t="s">
        <v>1353</v>
      </c>
      <c r="P57" s="244">
        <v>1.0</v>
      </c>
      <c r="Q57" s="244">
        <f>'Refeições'!$E$171</f>
        <v>3</v>
      </c>
    </row>
    <row r="58">
      <c r="A58" s="243" t="s">
        <v>1263</v>
      </c>
      <c r="B58" s="244" t="s">
        <v>1474</v>
      </c>
      <c r="C58" s="244">
        <f>'Refeições'!$E$288</f>
        <v>1.2253333</v>
      </c>
      <c r="D58" s="244" t="s">
        <v>1353</v>
      </c>
      <c r="E58" s="244" t="s">
        <v>1353</v>
      </c>
      <c r="F58" s="244" t="s">
        <v>1474</v>
      </c>
      <c r="G58" s="244">
        <f>'Refeições'!$E$288</f>
        <v>1.2253333</v>
      </c>
      <c r="H58" s="244" t="s">
        <v>1353</v>
      </c>
      <c r="I58" s="244" t="s">
        <v>1353</v>
      </c>
      <c r="J58" s="244" t="s">
        <v>1353</v>
      </c>
      <c r="K58" s="244" t="s">
        <v>1353</v>
      </c>
      <c r="L58" s="244" t="s">
        <v>1353</v>
      </c>
      <c r="M58" s="244" t="s">
        <v>1353</v>
      </c>
      <c r="N58" s="244" t="s">
        <v>1353</v>
      </c>
      <c r="O58" s="244" t="s">
        <v>1353</v>
      </c>
      <c r="P58" s="244" t="s">
        <v>1474</v>
      </c>
      <c r="Q58" s="244">
        <f>'Refeições'!$E$288</f>
        <v>1.2253333</v>
      </c>
    </row>
    <row r="59">
      <c r="A59" s="243" t="s">
        <v>1540</v>
      </c>
      <c r="B59" s="244" t="s">
        <v>1353</v>
      </c>
      <c r="C59" s="244" t="s">
        <v>1353</v>
      </c>
      <c r="D59" s="244" t="s">
        <v>1353</v>
      </c>
      <c r="E59" s="244" t="s">
        <v>1353</v>
      </c>
      <c r="F59" s="244" t="s">
        <v>1353</v>
      </c>
      <c r="G59" s="244" t="s">
        <v>1353</v>
      </c>
      <c r="H59" s="244" t="s">
        <v>1353</v>
      </c>
      <c r="I59" s="244" t="s">
        <v>1353</v>
      </c>
      <c r="J59" s="244" t="s">
        <v>1353</v>
      </c>
      <c r="K59" s="244" t="s">
        <v>1353</v>
      </c>
      <c r="L59" s="244" t="s">
        <v>1353</v>
      </c>
      <c r="M59" s="244" t="s">
        <v>1353</v>
      </c>
      <c r="N59" s="244" t="s">
        <v>1353</v>
      </c>
      <c r="O59" s="244" t="s">
        <v>1353</v>
      </c>
      <c r="P59" s="244" t="s">
        <v>1473</v>
      </c>
      <c r="Q59" s="244">
        <f>'Refeições'!$E$222</f>
        <v>0.5131240069</v>
      </c>
    </row>
    <row r="60">
      <c r="A60" s="243" t="s">
        <v>1452</v>
      </c>
      <c r="B60" s="244" t="s">
        <v>1353</v>
      </c>
      <c r="C60" s="244" t="s">
        <v>1353</v>
      </c>
      <c r="D60" s="244" t="s">
        <v>1473</v>
      </c>
      <c r="E60" s="244">
        <f>'Refeições'!$E$221</f>
        <v>0.7609406719</v>
      </c>
      <c r="F60" s="244" t="s">
        <v>1353</v>
      </c>
      <c r="G60" s="244" t="s">
        <v>1353</v>
      </c>
      <c r="H60" s="244" t="s">
        <v>1353</v>
      </c>
      <c r="I60" s="244" t="s">
        <v>1353</v>
      </c>
      <c r="J60" s="244" t="s">
        <v>1353</v>
      </c>
      <c r="K60" s="244" t="s">
        <v>1353</v>
      </c>
      <c r="L60" s="244" t="s">
        <v>1353</v>
      </c>
      <c r="M60" s="244" t="s">
        <v>1353</v>
      </c>
      <c r="N60" s="244" t="s">
        <v>1353</v>
      </c>
      <c r="O60" s="244" t="s">
        <v>1353</v>
      </c>
      <c r="P60" s="244" t="s">
        <v>1353</v>
      </c>
      <c r="Q60" s="244" t="s">
        <v>1353</v>
      </c>
    </row>
    <row r="61">
      <c r="A61" s="243" t="s">
        <v>1454</v>
      </c>
      <c r="B61" s="244" t="s">
        <v>1473</v>
      </c>
      <c r="C61" s="244">
        <f>'Refeições'!$E$223</f>
        <v>0.8890588519</v>
      </c>
      <c r="D61" s="244" t="s">
        <v>1353</v>
      </c>
      <c r="E61" s="244" t="s">
        <v>1353</v>
      </c>
      <c r="F61" s="244" t="s">
        <v>1541</v>
      </c>
      <c r="G61" s="244">
        <f>'Refeições'!E224</f>
        <v>0.6838092492</v>
      </c>
      <c r="H61" s="244" t="s">
        <v>1353</v>
      </c>
      <c r="I61" s="244" t="s">
        <v>1353</v>
      </c>
      <c r="J61" s="244" t="s">
        <v>1353</v>
      </c>
      <c r="K61" s="244" t="s">
        <v>1353</v>
      </c>
      <c r="L61" s="244" t="s">
        <v>1473</v>
      </c>
      <c r="M61" s="244">
        <f>'Refeições'!$E$223</f>
        <v>0.8890588519</v>
      </c>
      <c r="N61" s="244" t="s">
        <v>1473</v>
      </c>
      <c r="O61" s="244">
        <f>'Refeições'!$E$223</f>
        <v>0.8890588519</v>
      </c>
      <c r="P61" s="244" t="s">
        <v>1353</v>
      </c>
      <c r="Q61" s="244" t="s">
        <v>1353</v>
      </c>
    </row>
    <row r="62">
      <c r="A62" s="243" t="s">
        <v>1451</v>
      </c>
      <c r="B62" s="244" t="s">
        <v>1353</v>
      </c>
      <c r="C62" s="244" t="s">
        <v>1353</v>
      </c>
      <c r="D62" s="244" t="s">
        <v>1353</v>
      </c>
      <c r="E62" s="244" t="s">
        <v>1353</v>
      </c>
      <c r="F62" s="244" t="s">
        <v>1353</v>
      </c>
      <c r="G62" s="244" t="s">
        <v>1353</v>
      </c>
      <c r="H62" s="244" t="s">
        <v>1353</v>
      </c>
      <c r="I62" s="244" t="s">
        <v>1353</v>
      </c>
      <c r="J62" s="244" t="s">
        <v>1353</v>
      </c>
      <c r="K62" s="244" t="s">
        <v>1353</v>
      </c>
      <c r="L62" s="244" t="s">
        <v>1353</v>
      </c>
      <c r="M62" s="244" t="s">
        <v>1353</v>
      </c>
      <c r="N62" s="244" t="s">
        <v>1353</v>
      </c>
      <c r="O62" s="244" t="s">
        <v>1353</v>
      </c>
      <c r="P62" s="244" t="s">
        <v>1473</v>
      </c>
      <c r="Q62" s="244">
        <f>'Refeições'!$E$220</f>
        <v>0.6279137652</v>
      </c>
    </row>
    <row r="63">
      <c r="A63" s="243" t="s">
        <v>1265</v>
      </c>
      <c r="B63" s="244" t="s">
        <v>1353</v>
      </c>
      <c r="C63" s="244" t="s">
        <v>1353</v>
      </c>
      <c r="D63" s="244" t="s">
        <v>1353</v>
      </c>
      <c r="E63" s="244" t="s">
        <v>1353</v>
      </c>
      <c r="F63" s="244" t="s">
        <v>1353</v>
      </c>
      <c r="G63" s="244" t="s">
        <v>1353</v>
      </c>
      <c r="H63" s="244" t="s">
        <v>1353</v>
      </c>
      <c r="I63" s="244" t="s">
        <v>1353</v>
      </c>
      <c r="J63" s="244" t="s">
        <v>1353</v>
      </c>
      <c r="K63" s="244" t="s">
        <v>1353</v>
      </c>
      <c r="L63" s="244" t="s">
        <v>1353</v>
      </c>
      <c r="M63" s="244" t="s">
        <v>1353</v>
      </c>
      <c r="N63" s="244" t="s">
        <v>1353</v>
      </c>
      <c r="O63" s="244" t="s">
        <v>1353</v>
      </c>
      <c r="P63" s="244" t="s">
        <v>1536</v>
      </c>
      <c r="Q63" s="244">
        <f>'Refeições'!$E$181</f>
        <v>1.15515</v>
      </c>
    </row>
    <row r="64">
      <c r="A64" s="243" t="s">
        <v>1400</v>
      </c>
      <c r="B64" s="244" t="s">
        <v>1353</v>
      </c>
      <c r="C64" s="244" t="s">
        <v>1353</v>
      </c>
      <c r="D64" s="244" t="s">
        <v>1542</v>
      </c>
      <c r="E64" s="244">
        <f>'Refeições'!$E$121</f>
        <v>1.617925784</v>
      </c>
      <c r="F64" s="244" t="s">
        <v>1353</v>
      </c>
      <c r="G64" s="244" t="s">
        <v>1353</v>
      </c>
      <c r="H64" s="244" t="s">
        <v>1353</v>
      </c>
      <c r="I64" s="244" t="s">
        <v>1353</v>
      </c>
      <c r="J64" s="244" t="s">
        <v>1353</v>
      </c>
      <c r="K64" s="244" t="s">
        <v>1353</v>
      </c>
      <c r="L64" s="244" t="s">
        <v>1353</v>
      </c>
      <c r="M64" s="244" t="s">
        <v>1353</v>
      </c>
      <c r="N64" s="244" t="s">
        <v>1353</v>
      </c>
      <c r="O64" s="244" t="s">
        <v>1353</v>
      </c>
      <c r="P64" s="244" t="s">
        <v>1353</v>
      </c>
      <c r="Q64" s="244" t="s">
        <v>1353</v>
      </c>
    </row>
    <row r="65">
      <c r="A65" s="243" t="s">
        <v>1403</v>
      </c>
      <c r="B65" s="244" t="s">
        <v>1353</v>
      </c>
      <c r="C65" s="244" t="s">
        <v>1353</v>
      </c>
      <c r="D65" s="244" t="s">
        <v>1542</v>
      </c>
      <c r="E65" s="244">
        <f>'Refeições'!$E$126</f>
        <v>0.3242269635</v>
      </c>
      <c r="F65" s="244" t="s">
        <v>1353</v>
      </c>
      <c r="G65" s="244" t="s">
        <v>1353</v>
      </c>
      <c r="H65" s="244" t="s">
        <v>1353</v>
      </c>
      <c r="I65" s="244" t="s">
        <v>1353</v>
      </c>
      <c r="J65" s="244" t="s">
        <v>1353</v>
      </c>
      <c r="K65" s="244" t="s">
        <v>1353</v>
      </c>
      <c r="L65" s="244" t="s">
        <v>1353</v>
      </c>
      <c r="M65" s="244" t="s">
        <v>1353</v>
      </c>
      <c r="N65" s="244" t="s">
        <v>1353</v>
      </c>
      <c r="O65" s="244" t="s">
        <v>1353</v>
      </c>
      <c r="P65" s="244" t="s">
        <v>1353</v>
      </c>
      <c r="Q65" s="244" t="s">
        <v>1353</v>
      </c>
    </row>
    <row r="66">
      <c r="A66" s="243" t="s">
        <v>1406</v>
      </c>
      <c r="B66" s="244" t="s">
        <v>1353</v>
      </c>
      <c r="C66" s="244" t="s">
        <v>1353</v>
      </c>
      <c r="D66" s="244" t="s">
        <v>1542</v>
      </c>
      <c r="E66" s="244">
        <f>'Refeições'!$E$132</f>
        <v>0.3302872245</v>
      </c>
      <c r="F66" s="244" t="s">
        <v>1353</v>
      </c>
      <c r="G66" s="244" t="s">
        <v>1353</v>
      </c>
      <c r="H66" s="244" t="s">
        <v>1353</v>
      </c>
      <c r="I66" s="244" t="s">
        <v>1353</v>
      </c>
      <c r="J66" s="244" t="s">
        <v>1353</v>
      </c>
      <c r="K66" s="244" t="s">
        <v>1353</v>
      </c>
      <c r="L66" s="244" t="s">
        <v>1353</v>
      </c>
      <c r="M66" s="244" t="s">
        <v>1353</v>
      </c>
      <c r="N66" s="244" t="s">
        <v>1353</v>
      </c>
      <c r="O66" s="244" t="s">
        <v>1353</v>
      </c>
      <c r="P66" s="244" t="s">
        <v>1353</v>
      </c>
      <c r="Q66" s="244" t="s">
        <v>1353</v>
      </c>
    </row>
    <row r="67">
      <c r="A67" s="243" t="s">
        <v>1442</v>
      </c>
      <c r="B67" s="244">
        <v>1.0</v>
      </c>
      <c r="C67" s="244">
        <f>MIN('Refeições'!$E$205:$E$206)</f>
        <v>1.1048205</v>
      </c>
      <c r="D67" s="244" t="s">
        <v>1353</v>
      </c>
      <c r="E67" s="244" t="s">
        <v>1353</v>
      </c>
      <c r="F67" s="244">
        <v>1.0</v>
      </c>
      <c r="G67" s="244">
        <f>MIN('Refeições'!$I$205:$I$206)</f>
        <v>0.9534</v>
      </c>
      <c r="H67" s="244" t="s">
        <v>1353</v>
      </c>
      <c r="I67" s="244" t="s">
        <v>1353</v>
      </c>
      <c r="J67" s="244">
        <v>1.0</v>
      </c>
      <c r="K67" s="244">
        <f>MIN('Refeições'!$G$205:$G$206)</f>
        <v>1.589</v>
      </c>
      <c r="L67" s="244" t="s">
        <v>1353</v>
      </c>
      <c r="M67" s="244" t="s">
        <v>1353</v>
      </c>
      <c r="N67" s="244" t="s">
        <v>1353</v>
      </c>
      <c r="O67" s="244" t="s">
        <v>1353</v>
      </c>
      <c r="P67" s="244">
        <v>1.0</v>
      </c>
      <c r="Q67" s="244">
        <f>MIN('Refeições'!$E$205:$E$206)</f>
        <v>1.1048205</v>
      </c>
    </row>
    <row r="68">
      <c r="A68" s="243" t="s">
        <v>1459</v>
      </c>
      <c r="B68" s="244" t="s">
        <v>1353</v>
      </c>
      <c r="C68" s="244" t="s">
        <v>1353</v>
      </c>
      <c r="D68" s="244" t="s">
        <v>1353</v>
      </c>
      <c r="E68" s="244" t="s">
        <v>1353</v>
      </c>
      <c r="F68" s="244" t="s">
        <v>1353</v>
      </c>
      <c r="G68" s="244" t="s">
        <v>1353</v>
      </c>
      <c r="H68" s="244" t="s">
        <v>1353</v>
      </c>
      <c r="I68" s="244" t="s">
        <v>1353</v>
      </c>
      <c r="J68" s="244" t="s">
        <v>1543</v>
      </c>
      <c r="K68" s="244">
        <f>'Refeições'!$E$234</f>
        <v>5.34700015</v>
      </c>
      <c r="L68" s="244" t="s">
        <v>1353</v>
      </c>
      <c r="M68" s="244" t="s">
        <v>1353</v>
      </c>
      <c r="N68" s="244" t="s">
        <v>1353</v>
      </c>
      <c r="O68" s="244" t="s">
        <v>1353</v>
      </c>
      <c r="P68" s="244" t="s">
        <v>1353</v>
      </c>
      <c r="Q68" s="244" t="s">
        <v>1353</v>
      </c>
    </row>
    <row r="69">
      <c r="A69" s="243" t="s">
        <v>1458</v>
      </c>
      <c r="B69" s="244" t="s">
        <v>1353</v>
      </c>
      <c r="C69" s="244" t="s">
        <v>1353</v>
      </c>
      <c r="D69" s="244" t="s">
        <v>1353</v>
      </c>
      <c r="E69" s="244" t="s">
        <v>1353</v>
      </c>
      <c r="F69" s="244" t="s">
        <v>1353</v>
      </c>
      <c r="G69" s="244" t="s">
        <v>1353</v>
      </c>
      <c r="H69" s="244" t="s">
        <v>1353</v>
      </c>
      <c r="I69" s="244" t="s">
        <v>1353</v>
      </c>
      <c r="J69" s="244" t="s">
        <v>1353</v>
      </c>
      <c r="K69" s="244" t="s">
        <v>1353</v>
      </c>
      <c r="L69" s="244" t="s">
        <v>1525</v>
      </c>
      <c r="M69" s="244">
        <f>'Refeições'!$E$231</f>
        <v>2.51563488</v>
      </c>
      <c r="N69" s="244" t="s">
        <v>1525</v>
      </c>
      <c r="O69" s="244">
        <f>'Refeições'!$E$231</f>
        <v>2.51563488</v>
      </c>
      <c r="P69" s="244" t="s">
        <v>1525</v>
      </c>
      <c r="Q69" s="244">
        <f>'Refeições'!$E$231</f>
        <v>2.51563488</v>
      </c>
    </row>
    <row r="70">
      <c r="A70" s="243" t="s">
        <v>1460</v>
      </c>
      <c r="B70" s="244" t="s">
        <v>1353</v>
      </c>
      <c r="C70" s="244" t="s">
        <v>1353</v>
      </c>
      <c r="D70" s="244" t="s">
        <v>1525</v>
      </c>
      <c r="E70" s="244">
        <f>'Refeições'!$E$237</f>
        <v>0.7286461118</v>
      </c>
      <c r="F70" s="244" t="s">
        <v>1353</v>
      </c>
      <c r="G70" s="244" t="s">
        <v>1353</v>
      </c>
      <c r="H70" s="244" t="s">
        <v>1353</v>
      </c>
      <c r="I70" s="244" t="s">
        <v>1353</v>
      </c>
      <c r="J70" s="244" t="s">
        <v>1353</v>
      </c>
      <c r="K70" s="244" t="s">
        <v>1353</v>
      </c>
      <c r="L70" s="244" t="s">
        <v>1353</v>
      </c>
      <c r="M70" s="244" t="s">
        <v>1353</v>
      </c>
      <c r="N70" s="244" t="s">
        <v>1353</v>
      </c>
      <c r="O70" s="244" t="s">
        <v>1353</v>
      </c>
      <c r="P70" s="244" t="s">
        <v>1353</v>
      </c>
      <c r="Q70" s="244" t="s">
        <v>1353</v>
      </c>
    </row>
    <row r="71">
      <c r="A71" s="243" t="s">
        <v>1544</v>
      </c>
      <c r="B71" s="244" t="s">
        <v>1525</v>
      </c>
      <c r="C71" s="244">
        <f>'Refeições'!$E$225</f>
        <v>2.51563488</v>
      </c>
      <c r="D71" s="244" t="s">
        <v>1353</v>
      </c>
      <c r="E71" s="244" t="s">
        <v>1353</v>
      </c>
      <c r="F71" s="244" t="s">
        <v>1545</v>
      </c>
      <c r="G71" s="244">
        <f>'Refeições'!$E$228</f>
        <v>1.509380928</v>
      </c>
      <c r="H71" s="244" t="s">
        <v>1353</v>
      </c>
      <c r="I71" s="244" t="s">
        <v>1353</v>
      </c>
      <c r="J71" s="244" t="s">
        <v>1353</v>
      </c>
      <c r="K71" s="244" t="s">
        <v>1353</v>
      </c>
      <c r="L71" s="244" t="s">
        <v>1353</v>
      </c>
      <c r="M71" s="244" t="s">
        <v>1353</v>
      </c>
      <c r="N71" s="244" t="s">
        <v>1353</v>
      </c>
      <c r="O71" s="244" t="s">
        <v>1353</v>
      </c>
      <c r="P71" s="244" t="s">
        <v>1525</v>
      </c>
      <c r="Q71" s="244">
        <f>'Refeições'!$E$225</f>
        <v>2.51563488</v>
      </c>
    </row>
    <row r="72">
      <c r="A72" s="243" t="s">
        <v>1546</v>
      </c>
      <c r="B72" s="244">
        <v>1.0</v>
      </c>
      <c r="C72" s="244">
        <f>MIN('Refeições'!$E$116:$E$117)</f>
        <v>1.494761903</v>
      </c>
      <c r="D72" s="244">
        <v>1.0</v>
      </c>
      <c r="E72" s="244">
        <f>MIN('Refeições'!$I$116:$I$117)</f>
        <v>1.056681408</v>
      </c>
      <c r="F72" s="244">
        <v>1.0</v>
      </c>
      <c r="G72" s="244">
        <f>MIN('Refeições'!$E$116:$E$117)</f>
        <v>1.494761903</v>
      </c>
      <c r="H72" s="244" t="s">
        <v>1353</v>
      </c>
      <c r="I72" s="244" t="s">
        <v>1353</v>
      </c>
      <c r="J72" s="244">
        <v>1.0</v>
      </c>
      <c r="K72" s="244">
        <f>MIN('Refeições'!$G$116:$G$117)</f>
        <v>2.242142855</v>
      </c>
      <c r="L72" s="244">
        <v>1.0</v>
      </c>
      <c r="M72" s="244">
        <f>MIN('Refeições'!$E$116:$E$117)</f>
        <v>1.494761903</v>
      </c>
      <c r="N72" s="244">
        <v>1.0</v>
      </c>
      <c r="O72" s="244">
        <f>MIN('Refeições'!$E$116:$E$117)</f>
        <v>1.494761903</v>
      </c>
      <c r="P72" s="244">
        <v>1.0</v>
      </c>
      <c r="Q72" s="244">
        <f>MIN('Refeições'!$E$116:$E$117)</f>
        <v>1.494761903</v>
      </c>
    </row>
    <row r="73">
      <c r="A73" s="243" t="s">
        <v>1547</v>
      </c>
      <c r="B73" s="244" t="s">
        <v>1353</v>
      </c>
      <c r="C73" s="244" t="s">
        <v>1353</v>
      </c>
      <c r="D73" s="244" t="s">
        <v>1353</v>
      </c>
      <c r="E73" s="244" t="s">
        <v>1353</v>
      </c>
      <c r="F73" s="244" t="s">
        <v>1353</v>
      </c>
      <c r="G73" s="244" t="s">
        <v>1353</v>
      </c>
      <c r="H73" s="244" t="s">
        <v>1353</v>
      </c>
      <c r="I73" s="244" t="s">
        <v>1353</v>
      </c>
      <c r="J73" s="244" t="s">
        <v>1353</v>
      </c>
      <c r="K73" s="244" t="s">
        <v>1353</v>
      </c>
      <c r="L73" s="244" t="s">
        <v>1353</v>
      </c>
      <c r="M73" s="244" t="s">
        <v>1353</v>
      </c>
      <c r="N73" s="244" t="s">
        <v>1353</v>
      </c>
      <c r="O73" s="244" t="s">
        <v>1353</v>
      </c>
      <c r="P73" s="244" t="s">
        <v>1548</v>
      </c>
      <c r="Q73" s="244">
        <f>250*'Refeições'!C266</f>
        <v>11.43125</v>
      </c>
    </row>
    <row r="74">
      <c r="A74" s="243" t="s">
        <v>1251</v>
      </c>
      <c r="B74" s="244" t="s">
        <v>1353</v>
      </c>
      <c r="C74" s="244" t="s">
        <v>1353</v>
      </c>
      <c r="D74" s="244" t="s">
        <v>1353</v>
      </c>
      <c r="E74" s="244" t="s">
        <v>1353</v>
      </c>
      <c r="F74" s="244" t="s">
        <v>1353</v>
      </c>
      <c r="G74" s="244" t="s">
        <v>1353</v>
      </c>
      <c r="H74" s="244" t="s">
        <v>1353</v>
      </c>
      <c r="I74" s="244" t="s">
        <v>1353</v>
      </c>
      <c r="J74" s="244" t="s">
        <v>1353</v>
      </c>
      <c r="K74" s="244" t="s">
        <v>1353</v>
      </c>
      <c r="L74" s="244" t="s">
        <v>1353</v>
      </c>
      <c r="M74" s="244" t="s">
        <v>1353</v>
      </c>
      <c r="N74" s="244" t="s">
        <v>1353</v>
      </c>
      <c r="O74" s="244" t="s">
        <v>1353</v>
      </c>
      <c r="P74" s="244">
        <v>1.0</v>
      </c>
      <c r="Q74" s="244">
        <f>'Refeições'!$E$167</f>
        <v>0</v>
      </c>
    </row>
    <row r="75">
      <c r="A75" s="243" t="s">
        <v>1549</v>
      </c>
      <c r="B75" s="244" t="s">
        <v>1353</v>
      </c>
      <c r="C75" s="244" t="s">
        <v>1353</v>
      </c>
      <c r="D75" s="244" t="s">
        <v>1550</v>
      </c>
      <c r="E75" s="244">
        <f>'Refeições'!G32</f>
        <v>3.154617214</v>
      </c>
      <c r="F75" s="244" t="s">
        <v>1353</v>
      </c>
      <c r="G75" s="244" t="s">
        <v>1353</v>
      </c>
      <c r="H75" s="244" t="s">
        <v>1353</v>
      </c>
      <c r="I75" s="244" t="s">
        <v>1353</v>
      </c>
      <c r="J75" s="244" t="s">
        <v>1353</v>
      </c>
      <c r="K75" s="244" t="s">
        <v>1353</v>
      </c>
      <c r="L75" s="244" t="s">
        <v>1353</v>
      </c>
      <c r="M75" s="244" t="s">
        <v>1353</v>
      </c>
      <c r="N75" s="244" t="s">
        <v>1353</v>
      </c>
      <c r="O75" s="244" t="s">
        <v>1353</v>
      </c>
      <c r="P75" s="244" t="s">
        <v>1353</v>
      </c>
      <c r="Q75" s="244" t="s">
        <v>1353</v>
      </c>
    </row>
    <row r="76" ht="15.75" customHeight="1">
      <c r="B76" s="238"/>
      <c r="C76" s="238"/>
      <c r="D76" s="238"/>
      <c r="E76" s="238"/>
      <c r="F76" s="238"/>
      <c r="G76" s="238"/>
      <c r="H76" s="238"/>
      <c r="I76" s="238"/>
      <c r="J76" s="238"/>
      <c r="K76" s="238"/>
      <c r="L76" s="238"/>
      <c r="M76" s="238"/>
      <c r="N76" s="238"/>
      <c r="O76" s="238"/>
      <c r="P76" s="238"/>
      <c r="Q76" s="238"/>
    </row>
    <row r="77" ht="15.75" customHeight="1">
      <c r="B77" s="238"/>
      <c r="C77" s="238"/>
      <c r="D77" s="238"/>
      <c r="E77" s="238"/>
      <c r="F77" s="238"/>
      <c r="G77" s="238"/>
      <c r="H77" s="238"/>
      <c r="I77" s="238"/>
      <c r="J77" s="238"/>
      <c r="K77" s="238"/>
      <c r="L77" s="238"/>
      <c r="M77" s="238"/>
      <c r="N77" s="238"/>
      <c r="O77" s="238"/>
      <c r="P77" s="238"/>
      <c r="Q77" s="238"/>
    </row>
    <row r="78" ht="15.75" customHeight="1">
      <c r="A78" s="238"/>
      <c r="B78" s="238"/>
      <c r="C78" s="238"/>
      <c r="D78" s="238"/>
      <c r="E78" s="238"/>
      <c r="F78" s="238"/>
      <c r="G78" s="238"/>
      <c r="H78" s="238"/>
      <c r="I78" s="238"/>
      <c r="J78" s="238"/>
      <c r="K78" s="238"/>
      <c r="L78" s="238"/>
      <c r="M78" s="238"/>
      <c r="N78" s="238"/>
      <c r="O78" s="238"/>
      <c r="P78" s="238"/>
      <c r="Q78" s="238"/>
    </row>
    <row r="79" ht="15.75" customHeight="1">
      <c r="A79" s="238"/>
      <c r="B79" s="238"/>
      <c r="C79" s="238"/>
      <c r="D79" s="238"/>
      <c r="E79" s="238"/>
      <c r="F79" s="238"/>
      <c r="G79" s="238"/>
      <c r="H79" s="238"/>
      <c r="I79" s="238"/>
      <c r="J79" s="238"/>
      <c r="K79" s="238"/>
      <c r="L79" s="238"/>
      <c r="M79" s="238"/>
      <c r="N79" s="238"/>
      <c r="O79" s="238"/>
      <c r="P79" s="238"/>
      <c r="Q79" s="238"/>
    </row>
    <row r="80" ht="15.75" customHeight="1">
      <c r="A80" s="238"/>
      <c r="B80" s="238"/>
      <c r="C80" s="238"/>
      <c r="D80" s="238"/>
      <c r="E80" s="238"/>
      <c r="F80" s="238"/>
      <c r="G80" s="238"/>
      <c r="H80" s="238"/>
      <c r="I80" s="238"/>
      <c r="J80" s="238"/>
      <c r="K80" s="238"/>
      <c r="L80" s="238"/>
      <c r="M80" s="238"/>
      <c r="N80" s="238"/>
      <c r="O80" s="238"/>
      <c r="P80" s="238"/>
      <c r="Q80" s="238"/>
    </row>
    <row r="81" ht="15.75" customHeight="1">
      <c r="A81" s="238"/>
      <c r="B81" s="238"/>
      <c r="C81" s="238"/>
      <c r="D81" s="238"/>
      <c r="E81" s="238"/>
      <c r="F81" s="238"/>
      <c r="G81" s="238"/>
      <c r="H81" s="238"/>
      <c r="I81" s="238"/>
      <c r="J81" s="238"/>
      <c r="K81" s="238"/>
      <c r="L81" s="238"/>
      <c r="M81" s="238"/>
      <c r="N81" s="238"/>
      <c r="O81" s="238"/>
      <c r="P81" s="238"/>
      <c r="Q81" s="238"/>
    </row>
    <row r="82" ht="15.75" customHeight="1">
      <c r="A82" s="238"/>
      <c r="B82" s="238"/>
      <c r="C82" s="238"/>
      <c r="D82" s="238"/>
      <c r="E82" s="238"/>
      <c r="F82" s="238"/>
      <c r="G82" s="238"/>
      <c r="H82" s="238"/>
      <c r="I82" s="238"/>
      <c r="J82" s="238"/>
      <c r="K82" s="238"/>
      <c r="L82" s="238"/>
      <c r="M82" s="238"/>
      <c r="N82" s="238"/>
      <c r="O82" s="238"/>
      <c r="P82" s="238"/>
      <c r="Q82" s="238"/>
    </row>
    <row r="83" ht="15.75" customHeight="1">
      <c r="A83" s="238"/>
      <c r="B83" s="238"/>
      <c r="C83" s="238"/>
      <c r="D83" s="238"/>
      <c r="E83" s="238"/>
      <c r="F83" s="238"/>
      <c r="G83" s="238"/>
      <c r="H83" s="238"/>
      <c r="I83" s="238"/>
      <c r="J83" s="238"/>
      <c r="K83" s="238"/>
      <c r="L83" s="238"/>
      <c r="M83" s="238"/>
      <c r="N83" s="238"/>
      <c r="O83" s="238"/>
      <c r="P83" s="238"/>
      <c r="Q83" s="238"/>
    </row>
    <row r="84" ht="15.75" customHeight="1">
      <c r="A84" s="238"/>
      <c r="B84" s="238"/>
      <c r="C84" s="238"/>
      <c r="D84" s="238"/>
      <c r="E84" s="238"/>
      <c r="F84" s="238"/>
      <c r="G84" s="238"/>
      <c r="H84" s="238"/>
      <c r="I84" s="238"/>
      <c r="J84" s="238"/>
      <c r="K84" s="238"/>
      <c r="L84" s="238"/>
      <c r="M84" s="238"/>
      <c r="N84" s="238"/>
      <c r="O84" s="238"/>
      <c r="P84" s="238"/>
      <c r="Q84" s="238"/>
    </row>
    <row r="85" ht="15.75" customHeight="1">
      <c r="A85" s="238"/>
      <c r="B85" s="238"/>
      <c r="C85" s="238"/>
      <c r="D85" s="238"/>
      <c r="E85" s="238"/>
      <c r="F85" s="238"/>
      <c r="G85" s="238"/>
      <c r="H85" s="238"/>
      <c r="I85" s="238"/>
      <c r="J85" s="238"/>
      <c r="K85" s="238"/>
      <c r="L85" s="238"/>
      <c r="M85" s="238"/>
      <c r="N85" s="238"/>
      <c r="O85" s="238"/>
      <c r="P85" s="238"/>
      <c r="Q85" s="238"/>
    </row>
    <row r="86" ht="15.75" customHeight="1">
      <c r="B86" s="238"/>
      <c r="C86" s="238"/>
      <c r="D86" s="238"/>
      <c r="E86" s="238"/>
      <c r="F86" s="238"/>
      <c r="G86" s="238"/>
      <c r="H86" s="238"/>
      <c r="I86" s="238"/>
      <c r="J86" s="238"/>
      <c r="K86" s="238"/>
      <c r="L86" s="238"/>
      <c r="M86" s="238"/>
      <c r="N86" s="238"/>
      <c r="O86" s="238"/>
      <c r="P86" s="238"/>
      <c r="Q86" s="238"/>
    </row>
    <row r="87" ht="15.75" customHeight="1">
      <c r="B87" s="238"/>
      <c r="C87" s="238"/>
      <c r="D87" s="238"/>
      <c r="E87" s="238"/>
      <c r="F87" s="238"/>
      <c r="G87" s="238"/>
      <c r="H87" s="238"/>
      <c r="I87" s="238"/>
      <c r="J87" s="238"/>
      <c r="K87" s="238"/>
      <c r="L87" s="238"/>
      <c r="M87" s="238"/>
      <c r="N87" s="238"/>
      <c r="O87" s="238"/>
      <c r="P87" s="238"/>
      <c r="Q87" s="238"/>
    </row>
    <row r="88" ht="15.75" customHeight="1">
      <c r="B88" s="238"/>
      <c r="C88" s="238"/>
      <c r="D88" s="238"/>
      <c r="E88" s="238"/>
      <c r="F88" s="238"/>
      <c r="G88" s="238"/>
      <c r="H88" s="238"/>
      <c r="I88" s="238"/>
      <c r="J88" s="238"/>
      <c r="K88" s="238"/>
      <c r="L88" s="238"/>
      <c r="M88" s="238"/>
      <c r="N88" s="238"/>
      <c r="O88" s="238"/>
      <c r="P88" s="238"/>
      <c r="Q88" s="238"/>
    </row>
    <row r="89" ht="15.75" customHeight="1">
      <c r="B89" s="238"/>
      <c r="C89" s="238"/>
      <c r="D89" s="238"/>
      <c r="E89" s="238"/>
      <c r="F89" s="238"/>
      <c r="G89" s="238"/>
      <c r="H89" s="238"/>
      <c r="I89" s="238"/>
      <c r="J89" s="238"/>
      <c r="K89" s="238"/>
      <c r="L89" s="238"/>
      <c r="M89" s="238"/>
      <c r="N89" s="238"/>
      <c r="O89" s="238"/>
      <c r="P89" s="238"/>
      <c r="Q89" s="238"/>
    </row>
    <row r="90" ht="15.75" customHeight="1">
      <c r="B90" s="238"/>
      <c r="C90" s="238"/>
      <c r="D90" s="238"/>
      <c r="E90" s="238"/>
      <c r="F90" s="238"/>
      <c r="G90" s="238"/>
      <c r="H90" s="238"/>
      <c r="I90" s="238"/>
      <c r="J90" s="238"/>
      <c r="K90" s="238"/>
      <c r="L90" s="238"/>
      <c r="M90" s="238"/>
      <c r="N90" s="238"/>
      <c r="O90" s="238"/>
      <c r="P90" s="238"/>
      <c r="Q90" s="238"/>
    </row>
    <row r="91" ht="15.75" customHeight="1">
      <c r="B91" s="238"/>
      <c r="C91" s="238"/>
      <c r="D91" s="238"/>
      <c r="E91" s="238"/>
      <c r="F91" s="238"/>
      <c r="G91" s="238"/>
      <c r="H91" s="238"/>
      <c r="I91" s="238"/>
      <c r="J91" s="238"/>
      <c r="K91" s="238"/>
      <c r="L91" s="238"/>
      <c r="M91" s="238"/>
      <c r="N91" s="238"/>
      <c r="O91" s="238"/>
      <c r="P91" s="238"/>
      <c r="Q91" s="238"/>
    </row>
    <row r="92" ht="15.75" customHeight="1">
      <c r="B92" s="238"/>
      <c r="C92" s="238"/>
      <c r="D92" s="238"/>
      <c r="E92" s="238"/>
      <c r="F92" s="238"/>
      <c r="G92" s="238"/>
      <c r="H92" s="238"/>
      <c r="I92" s="238"/>
      <c r="J92" s="238"/>
      <c r="K92" s="238"/>
      <c r="L92" s="238"/>
      <c r="M92" s="238"/>
      <c r="N92" s="238"/>
      <c r="O92" s="238"/>
      <c r="P92" s="238"/>
      <c r="Q92" s="238"/>
    </row>
    <row r="93" ht="15.75" customHeight="1">
      <c r="B93" s="238"/>
      <c r="C93" s="238"/>
      <c r="D93" s="238"/>
      <c r="E93" s="238"/>
      <c r="F93" s="238"/>
      <c r="G93" s="238"/>
      <c r="H93" s="238"/>
      <c r="I93" s="238"/>
      <c r="J93" s="238"/>
      <c r="K93" s="238"/>
      <c r="L93" s="238"/>
      <c r="M93" s="238"/>
      <c r="N93" s="238"/>
      <c r="O93" s="238"/>
      <c r="P93" s="238"/>
      <c r="Q93" s="238"/>
    </row>
    <row r="94" ht="15.75" customHeight="1">
      <c r="B94" s="238"/>
      <c r="C94" s="238"/>
      <c r="D94" s="238"/>
      <c r="E94" s="238"/>
      <c r="F94" s="238"/>
      <c r="G94" s="238"/>
      <c r="H94" s="238"/>
      <c r="I94" s="238"/>
      <c r="J94" s="238"/>
      <c r="K94" s="238"/>
      <c r="L94" s="238"/>
      <c r="M94" s="238"/>
      <c r="N94" s="238"/>
      <c r="O94" s="238"/>
      <c r="P94" s="238"/>
      <c r="Q94" s="238"/>
    </row>
    <row r="95" ht="15.75" customHeight="1">
      <c r="B95" s="238"/>
      <c r="C95" s="238"/>
      <c r="D95" s="238"/>
      <c r="E95" s="238"/>
      <c r="F95" s="238"/>
      <c r="G95" s="238"/>
      <c r="H95" s="238"/>
      <c r="I95" s="238"/>
      <c r="J95" s="238"/>
      <c r="K95" s="238"/>
      <c r="L95" s="238"/>
      <c r="M95" s="238"/>
      <c r="N95" s="238"/>
      <c r="O95" s="238"/>
      <c r="P95" s="238"/>
      <c r="Q95" s="238"/>
    </row>
    <row r="96" ht="15.75" customHeight="1">
      <c r="B96" s="238"/>
      <c r="C96" s="238"/>
      <c r="D96" s="238"/>
      <c r="E96" s="238"/>
      <c r="F96" s="238"/>
      <c r="G96" s="238"/>
      <c r="H96" s="238"/>
      <c r="I96" s="238"/>
      <c r="J96" s="238"/>
      <c r="K96" s="238"/>
      <c r="L96" s="238"/>
      <c r="M96" s="238"/>
      <c r="N96" s="238"/>
      <c r="O96" s="238"/>
      <c r="P96" s="238"/>
      <c r="Q96" s="238"/>
    </row>
    <row r="97" ht="15.75" customHeight="1">
      <c r="B97" s="238"/>
      <c r="C97" s="238"/>
      <c r="D97" s="238"/>
      <c r="E97" s="238"/>
      <c r="F97" s="238"/>
      <c r="G97" s="238"/>
      <c r="H97" s="238"/>
      <c r="I97" s="238"/>
      <c r="J97" s="238"/>
      <c r="K97" s="238"/>
      <c r="L97" s="238"/>
      <c r="M97" s="238"/>
      <c r="N97" s="238"/>
      <c r="O97" s="238"/>
      <c r="P97" s="238"/>
      <c r="Q97" s="238"/>
    </row>
    <row r="98" ht="15.75" customHeight="1">
      <c r="B98" s="238"/>
      <c r="C98" s="238"/>
      <c r="D98" s="238"/>
      <c r="E98" s="238"/>
      <c r="F98" s="238"/>
      <c r="G98" s="238"/>
      <c r="H98" s="238"/>
      <c r="I98" s="238"/>
      <c r="J98" s="238"/>
      <c r="K98" s="238"/>
      <c r="L98" s="238"/>
      <c r="M98" s="238"/>
      <c r="N98" s="238"/>
      <c r="O98" s="238"/>
      <c r="P98" s="238"/>
      <c r="Q98" s="238"/>
    </row>
    <row r="99" ht="15.75" customHeight="1">
      <c r="B99" s="238"/>
      <c r="C99" s="238"/>
      <c r="D99" s="238"/>
      <c r="E99" s="238"/>
      <c r="F99" s="238"/>
      <c r="G99" s="238"/>
      <c r="H99" s="238"/>
      <c r="I99" s="238"/>
      <c r="J99" s="238"/>
      <c r="K99" s="238"/>
      <c r="L99" s="238"/>
      <c r="M99" s="238"/>
      <c r="N99" s="238"/>
      <c r="O99" s="238"/>
      <c r="P99" s="238"/>
      <c r="Q99" s="238"/>
    </row>
    <row r="100" ht="15.75" customHeight="1">
      <c r="B100" s="238"/>
      <c r="C100" s="238"/>
      <c r="D100" s="238"/>
      <c r="E100" s="238"/>
      <c r="F100" s="238"/>
      <c r="G100" s="238"/>
      <c r="H100" s="238"/>
      <c r="I100" s="238"/>
      <c r="J100" s="238"/>
      <c r="K100" s="238"/>
      <c r="L100" s="238"/>
      <c r="M100" s="238"/>
      <c r="N100" s="238"/>
      <c r="O100" s="238"/>
      <c r="P100" s="238"/>
      <c r="Q100" s="238"/>
    </row>
    <row r="101" ht="15.75" customHeight="1">
      <c r="B101" s="238"/>
      <c r="C101" s="238"/>
      <c r="D101" s="238"/>
      <c r="E101" s="238"/>
      <c r="F101" s="238"/>
      <c r="G101" s="238"/>
      <c r="H101" s="238"/>
      <c r="I101" s="238"/>
      <c r="J101" s="238"/>
      <c r="K101" s="238"/>
      <c r="L101" s="238"/>
      <c r="M101" s="238"/>
      <c r="N101" s="238"/>
      <c r="O101" s="238"/>
      <c r="P101" s="238"/>
      <c r="Q101" s="238"/>
    </row>
    <row r="102" ht="15.75" customHeight="1">
      <c r="B102" s="238"/>
      <c r="C102" s="238"/>
      <c r="D102" s="238"/>
      <c r="E102" s="238"/>
      <c r="F102" s="238"/>
      <c r="G102" s="238"/>
      <c r="H102" s="238"/>
      <c r="I102" s="238"/>
      <c r="J102" s="238"/>
      <c r="K102" s="238"/>
      <c r="L102" s="238"/>
      <c r="M102" s="238"/>
      <c r="N102" s="238"/>
      <c r="O102" s="238"/>
      <c r="P102" s="238"/>
      <c r="Q102" s="238"/>
    </row>
    <row r="103" ht="15.75" customHeight="1">
      <c r="B103" s="238"/>
      <c r="C103" s="238"/>
      <c r="D103" s="238"/>
      <c r="E103" s="238"/>
      <c r="F103" s="238"/>
      <c r="G103" s="238"/>
      <c r="H103" s="238"/>
      <c r="I103" s="238"/>
      <c r="J103" s="238"/>
      <c r="K103" s="238"/>
      <c r="L103" s="238"/>
      <c r="M103" s="238"/>
      <c r="N103" s="238"/>
      <c r="O103" s="238"/>
      <c r="P103" s="238"/>
      <c r="Q103" s="238"/>
    </row>
    <row r="104" ht="15.75" customHeight="1">
      <c r="B104" s="238"/>
      <c r="C104" s="238"/>
      <c r="D104" s="238"/>
      <c r="E104" s="238"/>
      <c r="F104" s="238"/>
      <c r="G104" s="238"/>
      <c r="H104" s="238"/>
      <c r="I104" s="238"/>
      <c r="J104" s="238"/>
      <c r="K104" s="238"/>
      <c r="L104" s="238"/>
      <c r="M104" s="238"/>
      <c r="N104" s="238"/>
      <c r="O104" s="238"/>
      <c r="P104" s="238"/>
      <c r="Q104" s="238"/>
    </row>
    <row r="105" ht="15.75" customHeight="1">
      <c r="B105" s="238"/>
      <c r="C105" s="238"/>
      <c r="D105" s="238"/>
      <c r="E105" s="238"/>
      <c r="F105" s="238"/>
      <c r="G105" s="238"/>
      <c r="H105" s="238"/>
      <c r="I105" s="238"/>
      <c r="J105" s="238"/>
      <c r="K105" s="238"/>
      <c r="L105" s="238"/>
      <c r="M105" s="238"/>
      <c r="N105" s="238"/>
      <c r="O105" s="238"/>
      <c r="P105" s="238"/>
      <c r="Q105" s="238"/>
    </row>
    <row r="106" ht="15.75" customHeight="1">
      <c r="B106" s="238"/>
      <c r="C106" s="238"/>
      <c r="D106" s="238"/>
      <c r="E106" s="238"/>
      <c r="F106" s="238"/>
      <c r="G106" s="238"/>
      <c r="H106" s="238"/>
      <c r="I106" s="238"/>
      <c r="J106" s="238"/>
      <c r="K106" s="238"/>
      <c r="L106" s="238"/>
      <c r="M106" s="238"/>
      <c r="N106" s="238"/>
      <c r="O106" s="238"/>
      <c r="P106" s="238"/>
      <c r="Q106" s="238"/>
    </row>
    <row r="107" ht="15.75" customHeight="1">
      <c r="B107" s="238"/>
      <c r="C107" s="238"/>
      <c r="D107" s="238"/>
      <c r="E107" s="238"/>
      <c r="F107" s="238"/>
      <c r="G107" s="238"/>
      <c r="H107" s="238"/>
      <c r="I107" s="238"/>
      <c r="J107" s="238"/>
      <c r="K107" s="238"/>
      <c r="L107" s="238"/>
      <c r="M107" s="238"/>
      <c r="N107" s="238"/>
      <c r="O107" s="238"/>
      <c r="P107" s="238"/>
      <c r="Q107" s="238"/>
    </row>
    <row r="108" ht="15.75" customHeight="1">
      <c r="B108" s="238"/>
      <c r="C108" s="238"/>
      <c r="D108" s="238"/>
      <c r="E108" s="238"/>
      <c r="F108" s="238"/>
      <c r="G108" s="238"/>
      <c r="H108" s="238"/>
      <c r="I108" s="238"/>
      <c r="J108" s="238"/>
      <c r="K108" s="238"/>
      <c r="L108" s="238"/>
      <c r="M108" s="238"/>
      <c r="N108" s="238"/>
      <c r="O108" s="238"/>
      <c r="P108" s="238"/>
      <c r="Q108" s="238"/>
    </row>
    <row r="109" ht="15.75" customHeight="1">
      <c r="B109" s="238"/>
      <c r="C109" s="238"/>
      <c r="D109" s="238"/>
      <c r="E109" s="238"/>
      <c r="F109" s="238"/>
      <c r="G109" s="238"/>
      <c r="H109" s="238"/>
      <c r="I109" s="238"/>
      <c r="J109" s="238"/>
      <c r="K109" s="238"/>
      <c r="L109" s="238"/>
      <c r="M109" s="238"/>
      <c r="N109" s="238"/>
      <c r="O109" s="238"/>
      <c r="P109" s="238"/>
      <c r="Q109" s="238"/>
    </row>
    <row r="110" ht="15.75" customHeight="1">
      <c r="B110" s="238"/>
      <c r="C110" s="238"/>
      <c r="D110" s="238"/>
      <c r="E110" s="238"/>
      <c r="F110" s="238"/>
      <c r="G110" s="238"/>
      <c r="H110" s="238"/>
      <c r="I110" s="238"/>
      <c r="J110" s="238"/>
      <c r="K110" s="238"/>
      <c r="L110" s="238"/>
      <c r="M110" s="238"/>
      <c r="N110" s="238"/>
      <c r="O110" s="238"/>
      <c r="P110" s="238"/>
      <c r="Q110" s="238"/>
    </row>
    <row r="111" ht="15.75" customHeight="1">
      <c r="B111" s="238"/>
      <c r="C111" s="238"/>
      <c r="D111" s="238"/>
      <c r="E111" s="238"/>
      <c r="F111" s="238"/>
      <c r="G111" s="238"/>
      <c r="H111" s="238"/>
      <c r="I111" s="238"/>
      <c r="J111" s="238"/>
      <c r="K111" s="238"/>
      <c r="L111" s="238"/>
      <c r="M111" s="238"/>
      <c r="N111" s="238"/>
      <c r="O111" s="238"/>
      <c r="P111" s="238"/>
      <c r="Q111" s="238"/>
    </row>
    <row r="112" ht="15.75" customHeight="1">
      <c r="B112" s="238"/>
      <c r="C112" s="238"/>
      <c r="D112" s="238"/>
      <c r="E112" s="238"/>
      <c r="F112" s="238"/>
      <c r="G112" s="238"/>
      <c r="H112" s="238"/>
      <c r="I112" s="238"/>
      <c r="J112" s="238"/>
      <c r="K112" s="238"/>
      <c r="L112" s="238"/>
      <c r="M112" s="238"/>
      <c r="N112" s="238"/>
      <c r="O112" s="238"/>
      <c r="P112" s="238"/>
      <c r="Q112" s="238"/>
    </row>
    <row r="113" ht="15.75" customHeight="1">
      <c r="B113" s="238"/>
      <c r="C113" s="238"/>
      <c r="D113" s="238"/>
      <c r="E113" s="238"/>
      <c r="F113" s="238"/>
      <c r="G113" s="238"/>
      <c r="H113" s="238"/>
      <c r="I113" s="238"/>
      <c r="J113" s="238"/>
      <c r="K113" s="238"/>
      <c r="L113" s="238"/>
      <c r="M113" s="238"/>
      <c r="N113" s="238"/>
      <c r="O113" s="238"/>
      <c r="P113" s="238"/>
      <c r="Q113" s="238"/>
    </row>
    <row r="114" ht="15.75" customHeight="1">
      <c r="B114" s="238"/>
      <c r="C114" s="238"/>
      <c r="D114" s="238"/>
      <c r="E114" s="238"/>
      <c r="F114" s="238"/>
      <c r="G114" s="238"/>
      <c r="H114" s="238"/>
      <c r="I114" s="238"/>
      <c r="J114" s="238"/>
      <c r="K114" s="238"/>
      <c r="L114" s="238"/>
      <c r="M114" s="238"/>
      <c r="N114" s="238"/>
      <c r="O114" s="238"/>
      <c r="P114" s="238"/>
      <c r="Q114" s="238"/>
    </row>
    <row r="115" ht="15.75" customHeight="1">
      <c r="B115" s="238"/>
      <c r="C115" s="238"/>
      <c r="D115" s="238"/>
      <c r="E115" s="238"/>
      <c r="F115" s="238"/>
      <c r="G115" s="238"/>
      <c r="H115" s="238"/>
      <c r="I115" s="238"/>
      <c r="J115" s="238"/>
      <c r="K115" s="238"/>
      <c r="L115" s="238"/>
      <c r="M115" s="238"/>
      <c r="N115" s="238"/>
      <c r="O115" s="238"/>
      <c r="P115" s="238"/>
      <c r="Q115" s="238"/>
    </row>
    <row r="116" ht="15.75" customHeight="1">
      <c r="B116" s="238"/>
      <c r="C116" s="238"/>
      <c r="D116" s="238"/>
      <c r="E116" s="238"/>
      <c r="F116" s="238"/>
      <c r="G116" s="238"/>
      <c r="H116" s="238"/>
      <c r="I116" s="238"/>
      <c r="J116" s="238"/>
      <c r="K116" s="238"/>
      <c r="L116" s="238"/>
      <c r="M116" s="238"/>
      <c r="N116" s="238"/>
      <c r="O116" s="238"/>
      <c r="P116" s="238"/>
      <c r="Q116" s="238"/>
    </row>
    <row r="117" ht="15.75" customHeight="1">
      <c r="B117" s="238"/>
      <c r="C117" s="238"/>
      <c r="D117" s="238"/>
      <c r="E117" s="238"/>
      <c r="F117" s="238"/>
      <c r="G117" s="238"/>
      <c r="H117" s="238"/>
      <c r="I117" s="238"/>
      <c r="J117" s="238"/>
      <c r="K117" s="238"/>
      <c r="L117" s="238"/>
      <c r="M117" s="238"/>
      <c r="N117" s="238"/>
      <c r="O117" s="238"/>
      <c r="P117" s="238"/>
      <c r="Q117" s="238"/>
    </row>
    <row r="118" ht="15.75" customHeight="1">
      <c r="B118" s="238"/>
      <c r="C118" s="238"/>
      <c r="D118" s="238"/>
      <c r="E118" s="238"/>
      <c r="F118" s="238"/>
      <c r="G118" s="238"/>
      <c r="H118" s="238"/>
      <c r="I118" s="238"/>
      <c r="J118" s="238"/>
      <c r="K118" s="238"/>
      <c r="L118" s="238"/>
      <c r="M118" s="238"/>
      <c r="N118" s="238"/>
      <c r="O118" s="238"/>
      <c r="P118" s="238"/>
      <c r="Q118" s="238"/>
    </row>
    <row r="119" ht="15.75" customHeight="1">
      <c r="B119" s="238"/>
      <c r="C119" s="238"/>
      <c r="D119" s="238"/>
      <c r="E119" s="238"/>
      <c r="F119" s="238"/>
      <c r="G119" s="238"/>
      <c r="H119" s="238"/>
      <c r="I119" s="238"/>
      <c r="J119" s="238"/>
      <c r="K119" s="238"/>
      <c r="L119" s="238"/>
      <c r="M119" s="238"/>
      <c r="N119" s="238"/>
      <c r="O119" s="238"/>
      <c r="P119" s="238"/>
      <c r="Q119" s="238"/>
    </row>
    <row r="120" ht="15.75" customHeight="1">
      <c r="B120" s="238"/>
      <c r="C120" s="238"/>
      <c r="D120" s="238"/>
      <c r="E120" s="238"/>
      <c r="F120" s="238"/>
      <c r="G120" s="238"/>
      <c r="H120" s="238"/>
      <c r="I120" s="238"/>
      <c r="J120" s="238"/>
      <c r="K120" s="238"/>
      <c r="L120" s="238"/>
      <c r="M120" s="238"/>
      <c r="N120" s="238"/>
      <c r="O120" s="238"/>
      <c r="P120" s="238"/>
      <c r="Q120" s="238"/>
    </row>
    <row r="121" ht="15.75" customHeight="1">
      <c r="B121" s="238"/>
      <c r="C121" s="238"/>
      <c r="D121" s="238"/>
      <c r="E121" s="238"/>
      <c r="F121" s="238"/>
      <c r="G121" s="238"/>
      <c r="H121" s="238"/>
      <c r="I121" s="238"/>
      <c r="J121" s="238"/>
      <c r="K121" s="238"/>
      <c r="L121" s="238"/>
      <c r="M121" s="238"/>
      <c r="N121" s="238"/>
      <c r="O121" s="238"/>
      <c r="P121" s="238"/>
      <c r="Q121" s="238"/>
    </row>
    <row r="122" ht="15.75" customHeight="1">
      <c r="B122" s="238"/>
      <c r="C122" s="238"/>
      <c r="D122" s="238"/>
      <c r="E122" s="238"/>
      <c r="F122" s="238"/>
      <c r="G122" s="238"/>
      <c r="H122" s="238"/>
      <c r="I122" s="238"/>
      <c r="J122" s="238"/>
      <c r="K122" s="238"/>
      <c r="L122" s="238"/>
      <c r="M122" s="238"/>
      <c r="N122" s="238"/>
      <c r="O122" s="238"/>
      <c r="P122" s="238"/>
      <c r="Q122" s="238"/>
    </row>
    <row r="123" ht="15.75" customHeight="1">
      <c r="B123" s="238"/>
      <c r="C123" s="238"/>
      <c r="D123" s="238"/>
      <c r="E123" s="238"/>
      <c r="F123" s="238"/>
      <c r="G123" s="238"/>
      <c r="H123" s="238"/>
      <c r="I123" s="238"/>
      <c r="J123" s="238"/>
      <c r="K123" s="238"/>
      <c r="L123" s="238"/>
      <c r="M123" s="238"/>
      <c r="N123" s="238"/>
      <c r="O123" s="238"/>
      <c r="P123" s="238"/>
      <c r="Q123" s="238"/>
    </row>
    <row r="124" ht="15.75" customHeight="1">
      <c r="B124" s="238"/>
      <c r="C124" s="238"/>
      <c r="D124" s="238"/>
      <c r="E124" s="238"/>
      <c r="F124" s="238"/>
      <c r="G124" s="238"/>
      <c r="H124" s="238"/>
      <c r="I124" s="238"/>
      <c r="J124" s="238"/>
      <c r="K124" s="238"/>
      <c r="L124" s="238"/>
      <c r="M124" s="238"/>
      <c r="N124" s="238"/>
      <c r="O124" s="238"/>
      <c r="P124" s="238"/>
      <c r="Q124" s="238"/>
    </row>
    <row r="125" ht="15.75" customHeight="1">
      <c r="B125" s="238"/>
      <c r="C125" s="238"/>
      <c r="D125" s="238"/>
      <c r="E125" s="238"/>
      <c r="F125" s="238"/>
      <c r="G125" s="238"/>
      <c r="H125" s="238"/>
      <c r="I125" s="238"/>
      <c r="J125" s="238"/>
      <c r="K125" s="238"/>
      <c r="L125" s="238"/>
      <c r="M125" s="238"/>
      <c r="N125" s="238"/>
      <c r="O125" s="238"/>
      <c r="P125" s="238"/>
      <c r="Q125" s="238"/>
    </row>
    <row r="126" ht="15.75" customHeight="1">
      <c r="B126" s="238"/>
      <c r="C126" s="238"/>
      <c r="D126" s="238"/>
      <c r="E126" s="238"/>
      <c r="F126" s="238"/>
      <c r="G126" s="238"/>
      <c r="H126" s="238"/>
      <c r="I126" s="238"/>
      <c r="J126" s="238"/>
      <c r="K126" s="238"/>
      <c r="L126" s="238"/>
      <c r="M126" s="238"/>
      <c r="N126" s="238"/>
      <c r="O126" s="238"/>
      <c r="P126" s="238"/>
      <c r="Q126" s="238"/>
    </row>
    <row r="127" ht="15.75" customHeight="1">
      <c r="B127" s="238"/>
      <c r="C127" s="238"/>
      <c r="D127" s="238"/>
      <c r="E127" s="238"/>
      <c r="F127" s="238"/>
      <c r="G127" s="238"/>
      <c r="H127" s="238"/>
      <c r="I127" s="238"/>
      <c r="J127" s="238"/>
      <c r="K127" s="238"/>
      <c r="L127" s="238"/>
      <c r="M127" s="238"/>
      <c r="N127" s="238"/>
      <c r="O127" s="238"/>
      <c r="P127" s="238"/>
      <c r="Q127" s="238"/>
    </row>
    <row r="128" ht="15.75" customHeight="1">
      <c r="B128" s="238"/>
      <c r="C128" s="238"/>
      <c r="D128" s="238"/>
      <c r="E128" s="238"/>
      <c r="F128" s="238"/>
      <c r="G128" s="238"/>
      <c r="H128" s="238"/>
      <c r="I128" s="238"/>
      <c r="J128" s="238"/>
      <c r="K128" s="238"/>
      <c r="L128" s="238"/>
      <c r="M128" s="238"/>
      <c r="N128" s="238"/>
      <c r="O128" s="238"/>
      <c r="P128" s="238"/>
      <c r="Q128" s="238"/>
    </row>
    <row r="129" ht="15.75" customHeight="1">
      <c r="B129" s="238"/>
      <c r="C129" s="238"/>
      <c r="D129" s="238"/>
      <c r="E129" s="238"/>
      <c r="F129" s="238"/>
      <c r="G129" s="238"/>
      <c r="H129" s="238"/>
      <c r="I129" s="238"/>
      <c r="J129" s="238"/>
      <c r="K129" s="238"/>
      <c r="L129" s="238"/>
      <c r="M129" s="238"/>
      <c r="N129" s="238"/>
      <c r="O129" s="238"/>
      <c r="P129" s="238"/>
      <c r="Q129" s="238"/>
    </row>
    <row r="130" ht="15.75" customHeight="1">
      <c r="B130" s="238"/>
      <c r="C130" s="238"/>
      <c r="D130" s="238"/>
      <c r="E130" s="238"/>
      <c r="F130" s="238"/>
      <c r="G130" s="238"/>
      <c r="H130" s="238"/>
      <c r="I130" s="238"/>
      <c r="J130" s="238"/>
      <c r="K130" s="238"/>
      <c r="L130" s="238"/>
      <c r="M130" s="238"/>
      <c r="N130" s="238"/>
      <c r="O130" s="238"/>
      <c r="P130" s="238"/>
      <c r="Q130" s="238"/>
    </row>
    <row r="131" ht="15.75" customHeight="1">
      <c r="B131" s="238"/>
      <c r="C131" s="238"/>
      <c r="D131" s="238"/>
      <c r="E131" s="238"/>
      <c r="F131" s="238"/>
      <c r="G131" s="238"/>
      <c r="H131" s="238"/>
      <c r="I131" s="238"/>
      <c r="J131" s="238"/>
      <c r="K131" s="238"/>
      <c r="L131" s="238"/>
      <c r="M131" s="238"/>
      <c r="N131" s="238"/>
      <c r="O131" s="238"/>
      <c r="P131" s="238"/>
      <c r="Q131" s="238"/>
    </row>
    <row r="132" ht="15.75" customHeight="1">
      <c r="B132" s="238"/>
      <c r="C132" s="238"/>
      <c r="D132" s="238"/>
      <c r="E132" s="238"/>
      <c r="F132" s="238"/>
      <c r="G132" s="238"/>
      <c r="H132" s="238"/>
      <c r="I132" s="238"/>
      <c r="J132" s="238"/>
      <c r="K132" s="238"/>
      <c r="L132" s="238"/>
      <c r="M132" s="238"/>
      <c r="N132" s="238"/>
      <c r="O132" s="238"/>
      <c r="P132" s="238"/>
      <c r="Q132" s="238"/>
    </row>
    <row r="133" ht="15.75" customHeight="1">
      <c r="B133" s="238"/>
      <c r="C133" s="238"/>
      <c r="D133" s="238"/>
      <c r="E133" s="238"/>
      <c r="F133" s="238"/>
      <c r="G133" s="238"/>
      <c r="H133" s="238"/>
      <c r="I133" s="238"/>
      <c r="J133" s="238"/>
      <c r="K133" s="238"/>
      <c r="L133" s="238"/>
      <c r="M133" s="238"/>
      <c r="N133" s="238"/>
      <c r="O133" s="238"/>
      <c r="P133" s="238"/>
      <c r="Q133" s="238"/>
    </row>
    <row r="134" ht="15.75" customHeight="1">
      <c r="B134" s="238"/>
      <c r="C134" s="238"/>
      <c r="D134" s="238"/>
      <c r="E134" s="238"/>
      <c r="F134" s="238"/>
      <c r="G134" s="238"/>
      <c r="H134" s="238"/>
      <c r="I134" s="238"/>
      <c r="J134" s="238"/>
      <c r="K134" s="238"/>
      <c r="L134" s="238"/>
      <c r="M134" s="238"/>
      <c r="N134" s="238"/>
      <c r="O134" s="238"/>
      <c r="P134" s="238"/>
      <c r="Q134" s="238"/>
    </row>
    <row r="135" ht="15.75" customHeight="1">
      <c r="B135" s="238"/>
      <c r="C135" s="238"/>
      <c r="D135" s="238"/>
      <c r="E135" s="238"/>
      <c r="F135" s="238"/>
      <c r="G135" s="238"/>
      <c r="H135" s="238"/>
      <c r="I135" s="238"/>
      <c r="J135" s="238"/>
      <c r="K135" s="238"/>
      <c r="L135" s="238"/>
      <c r="M135" s="238"/>
      <c r="N135" s="238"/>
      <c r="O135" s="238"/>
      <c r="P135" s="238"/>
      <c r="Q135" s="238"/>
    </row>
    <row r="136" ht="15.75" customHeight="1">
      <c r="B136" s="238"/>
      <c r="C136" s="238"/>
      <c r="D136" s="238"/>
      <c r="E136" s="238"/>
      <c r="F136" s="238"/>
      <c r="G136" s="238"/>
      <c r="H136" s="238"/>
      <c r="I136" s="238"/>
      <c r="J136" s="238"/>
      <c r="K136" s="238"/>
      <c r="L136" s="238"/>
      <c r="M136" s="238"/>
      <c r="N136" s="238"/>
      <c r="O136" s="238"/>
      <c r="P136" s="238"/>
      <c r="Q136" s="238"/>
    </row>
    <row r="137" ht="15.75" customHeight="1">
      <c r="B137" s="238"/>
      <c r="C137" s="238"/>
      <c r="D137" s="238"/>
      <c r="E137" s="238"/>
      <c r="F137" s="238"/>
      <c r="G137" s="238"/>
      <c r="H137" s="238"/>
      <c r="I137" s="238"/>
      <c r="J137" s="238"/>
      <c r="K137" s="238"/>
      <c r="L137" s="238"/>
      <c r="M137" s="238"/>
      <c r="N137" s="238"/>
      <c r="O137" s="238"/>
      <c r="P137" s="238"/>
      <c r="Q137" s="238"/>
    </row>
    <row r="138" ht="15.75" customHeight="1">
      <c r="B138" s="238"/>
      <c r="C138" s="238"/>
      <c r="D138" s="238"/>
      <c r="E138" s="238"/>
      <c r="F138" s="238"/>
      <c r="G138" s="238"/>
      <c r="H138" s="238"/>
      <c r="I138" s="238"/>
      <c r="J138" s="238"/>
      <c r="K138" s="238"/>
      <c r="L138" s="238"/>
      <c r="M138" s="238"/>
      <c r="N138" s="238"/>
      <c r="O138" s="238"/>
      <c r="P138" s="238"/>
      <c r="Q138" s="238"/>
    </row>
    <row r="139" ht="15.75" customHeight="1">
      <c r="B139" s="238"/>
      <c r="C139" s="238"/>
      <c r="D139" s="238"/>
      <c r="E139" s="238"/>
      <c r="F139" s="238"/>
      <c r="G139" s="238"/>
      <c r="H139" s="238"/>
      <c r="I139" s="238"/>
      <c r="J139" s="238"/>
      <c r="K139" s="238"/>
      <c r="L139" s="238"/>
      <c r="M139" s="238"/>
      <c r="N139" s="238"/>
      <c r="O139" s="238"/>
      <c r="P139" s="238"/>
      <c r="Q139" s="238"/>
    </row>
    <row r="140" ht="15.75" customHeight="1">
      <c r="B140" s="238"/>
      <c r="C140" s="238"/>
      <c r="D140" s="238"/>
      <c r="E140" s="238"/>
      <c r="F140" s="238"/>
      <c r="G140" s="238"/>
      <c r="H140" s="238"/>
      <c r="I140" s="238"/>
      <c r="J140" s="238"/>
      <c r="K140" s="238"/>
      <c r="L140" s="238"/>
      <c r="M140" s="238"/>
      <c r="N140" s="238"/>
      <c r="O140" s="238"/>
      <c r="P140" s="238"/>
      <c r="Q140" s="238"/>
    </row>
    <row r="141" ht="15.75" customHeight="1">
      <c r="B141" s="238"/>
      <c r="C141" s="238"/>
      <c r="D141" s="238"/>
      <c r="E141" s="238"/>
      <c r="F141" s="238"/>
      <c r="G141" s="238"/>
      <c r="H141" s="238"/>
      <c r="I141" s="238"/>
      <c r="J141" s="238"/>
      <c r="K141" s="238"/>
      <c r="L141" s="238"/>
      <c r="M141" s="238"/>
      <c r="N141" s="238"/>
      <c r="O141" s="238"/>
      <c r="P141" s="238"/>
      <c r="Q141" s="238"/>
    </row>
    <row r="142" ht="15.75" customHeight="1">
      <c r="B142" s="238"/>
      <c r="C142" s="238"/>
      <c r="D142" s="238"/>
      <c r="E142" s="238"/>
      <c r="F142" s="238"/>
      <c r="G142" s="238"/>
      <c r="H142" s="238"/>
      <c r="I142" s="238"/>
      <c r="J142" s="238"/>
      <c r="K142" s="238"/>
      <c r="L142" s="238"/>
      <c r="M142" s="238"/>
      <c r="N142" s="238"/>
      <c r="O142" s="238"/>
      <c r="P142" s="238"/>
      <c r="Q142" s="238"/>
    </row>
    <row r="143" ht="15.75" customHeight="1">
      <c r="B143" s="238"/>
      <c r="C143" s="238"/>
      <c r="D143" s="238"/>
      <c r="E143" s="238"/>
      <c r="F143" s="238"/>
      <c r="G143" s="238"/>
      <c r="H143" s="238"/>
      <c r="I143" s="238"/>
      <c r="J143" s="238"/>
      <c r="K143" s="238"/>
      <c r="L143" s="238"/>
      <c r="M143" s="238"/>
      <c r="N143" s="238"/>
      <c r="O143" s="238"/>
      <c r="P143" s="238"/>
      <c r="Q143" s="238"/>
    </row>
    <row r="144" ht="15.75" customHeight="1">
      <c r="B144" s="238"/>
      <c r="C144" s="238"/>
      <c r="D144" s="238"/>
      <c r="E144" s="238"/>
      <c r="F144" s="238"/>
      <c r="G144" s="238"/>
      <c r="H144" s="238"/>
      <c r="I144" s="238"/>
      <c r="J144" s="238"/>
      <c r="K144" s="238"/>
      <c r="L144" s="238"/>
      <c r="M144" s="238"/>
      <c r="N144" s="238"/>
      <c r="O144" s="238"/>
      <c r="P144" s="238"/>
      <c r="Q144" s="238"/>
    </row>
    <row r="145" ht="15.75" customHeight="1">
      <c r="B145" s="238"/>
      <c r="C145" s="238"/>
      <c r="D145" s="238"/>
      <c r="E145" s="238"/>
      <c r="F145" s="238"/>
      <c r="G145" s="238"/>
      <c r="H145" s="238"/>
      <c r="I145" s="238"/>
      <c r="J145" s="238"/>
      <c r="K145" s="238"/>
      <c r="L145" s="238"/>
      <c r="M145" s="238"/>
      <c r="N145" s="238"/>
      <c r="O145" s="238"/>
      <c r="P145" s="238"/>
      <c r="Q145" s="238"/>
    </row>
    <row r="146" ht="15.75" customHeight="1">
      <c r="B146" s="238"/>
      <c r="C146" s="238"/>
      <c r="D146" s="238"/>
      <c r="E146" s="238"/>
      <c r="F146" s="238"/>
      <c r="G146" s="238"/>
      <c r="H146" s="238"/>
      <c r="I146" s="238"/>
      <c r="J146" s="238"/>
      <c r="K146" s="238"/>
      <c r="L146" s="238"/>
      <c r="M146" s="238"/>
      <c r="N146" s="238"/>
      <c r="O146" s="238"/>
      <c r="P146" s="238"/>
      <c r="Q146" s="238"/>
    </row>
    <row r="147" ht="15.75" customHeight="1">
      <c r="B147" s="238"/>
      <c r="C147" s="238"/>
      <c r="D147" s="238"/>
      <c r="E147" s="238"/>
      <c r="F147" s="238"/>
      <c r="G147" s="238"/>
      <c r="H147" s="238"/>
      <c r="I147" s="238"/>
      <c r="J147" s="238"/>
      <c r="K147" s="238"/>
      <c r="L147" s="238"/>
      <c r="M147" s="238"/>
      <c r="N147" s="238"/>
      <c r="O147" s="238"/>
      <c r="P147" s="238"/>
      <c r="Q147" s="238"/>
    </row>
    <row r="148" ht="15.75" customHeight="1">
      <c r="B148" s="238"/>
      <c r="C148" s="238"/>
      <c r="D148" s="238"/>
      <c r="E148" s="238"/>
      <c r="F148" s="238"/>
      <c r="G148" s="238"/>
      <c r="H148" s="238"/>
      <c r="I148" s="238"/>
      <c r="J148" s="238"/>
      <c r="K148" s="238"/>
      <c r="L148" s="238"/>
      <c r="M148" s="238"/>
      <c r="N148" s="238"/>
      <c r="O148" s="238"/>
      <c r="P148" s="238"/>
      <c r="Q148" s="238"/>
    </row>
    <row r="149" ht="15.75" customHeight="1">
      <c r="B149" s="238"/>
      <c r="C149" s="238"/>
      <c r="D149" s="238"/>
      <c r="E149" s="238"/>
      <c r="F149" s="238"/>
      <c r="G149" s="238"/>
      <c r="H149" s="238"/>
      <c r="I149" s="238"/>
      <c r="J149" s="238"/>
      <c r="K149" s="238"/>
      <c r="L149" s="238"/>
      <c r="M149" s="238"/>
      <c r="N149" s="238"/>
      <c r="O149" s="238"/>
      <c r="P149" s="238"/>
      <c r="Q149" s="238"/>
    </row>
    <row r="150" ht="15.75" customHeight="1">
      <c r="B150" s="238"/>
      <c r="C150" s="238"/>
      <c r="D150" s="238"/>
      <c r="E150" s="238"/>
      <c r="F150" s="238"/>
      <c r="G150" s="238"/>
      <c r="H150" s="238"/>
      <c r="I150" s="238"/>
      <c r="J150" s="238"/>
      <c r="K150" s="238"/>
      <c r="L150" s="238"/>
      <c r="M150" s="238"/>
      <c r="N150" s="238"/>
      <c r="O150" s="238"/>
      <c r="P150" s="238"/>
      <c r="Q150" s="238"/>
    </row>
    <row r="151" ht="15.75" customHeight="1">
      <c r="B151" s="238"/>
      <c r="C151" s="238"/>
      <c r="D151" s="238"/>
      <c r="E151" s="238"/>
      <c r="F151" s="238"/>
      <c r="G151" s="238"/>
      <c r="H151" s="238"/>
      <c r="I151" s="238"/>
      <c r="J151" s="238"/>
      <c r="K151" s="238"/>
      <c r="L151" s="238"/>
      <c r="M151" s="238"/>
      <c r="N151" s="238"/>
      <c r="O151" s="238"/>
      <c r="P151" s="238"/>
      <c r="Q151" s="238"/>
    </row>
    <row r="152" ht="15.75" customHeight="1">
      <c r="B152" s="238"/>
      <c r="C152" s="238"/>
      <c r="D152" s="238"/>
      <c r="E152" s="238"/>
      <c r="F152" s="238"/>
      <c r="G152" s="238"/>
      <c r="H152" s="238"/>
      <c r="I152" s="238"/>
      <c r="J152" s="238"/>
      <c r="K152" s="238"/>
      <c r="L152" s="238"/>
      <c r="M152" s="238"/>
      <c r="N152" s="238"/>
      <c r="O152" s="238"/>
      <c r="P152" s="238"/>
      <c r="Q152" s="238"/>
    </row>
    <row r="153" ht="15.75" customHeight="1">
      <c r="B153" s="238"/>
      <c r="C153" s="238"/>
      <c r="D153" s="238"/>
      <c r="E153" s="238"/>
      <c r="F153" s="238"/>
      <c r="G153" s="238"/>
      <c r="H153" s="238"/>
      <c r="I153" s="238"/>
      <c r="J153" s="238"/>
      <c r="K153" s="238"/>
      <c r="L153" s="238"/>
      <c r="M153" s="238"/>
      <c r="N153" s="238"/>
      <c r="O153" s="238"/>
      <c r="P153" s="238"/>
      <c r="Q153" s="238"/>
    </row>
    <row r="154" ht="15.75" customHeight="1">
      <c r="B154" s="238"/>
      <c r="C154" s="238"/>
      <c r="D154" s="238"/>
      <c r="E154" s="238"/>
      <c r="F154" s="238"/>
      <c r="G154" s="238"/>
      <c r="H154" s="238"/>
      <c r="I154" s="238"/>
      <c r="J154" s="238"/>
      <c r="K154" s="238"/>
      <c r="L154" s="238"/>
      <c r="M154" s="238"/>
      <c r="N154" s="238"/>
      <c r="O154" s="238"/>
      <c r="P154" s="238"/>
      <c r="Q154" s="238"/>
    </row>
    <row r="155" ht="15.75" customHeight="1">
      <c r="B155" s="238"/>
      <c r="C155" s="238"/>
      <c r="D155" s="238"/>
      <c r="E155" s="238"/>
      <c r="F155" s="238"/>
      <c r="G155" s="238"/>
      <c r="H155" s="238"/>
      <c r="I155" s="238"/>
      <c r="J155" s="238"/>
      <c r="K155" s="238"/>
      <c r="L155" s="238"/>
      <c r="M155" s="238"/>
      <c r="N155" s="238"/>
      <c r="O155" s="238"/>
      <c r="P155" s="238"/>
      <c r="Q155" s="238"/>
    </row>
    <row r="156" ht="15.75" customHeight="1">
      <c r="B156" s="238"/>
      <c r="C156" s="238"/>
      <c r="D156" s="238"/>
      <c r="E156" s="238"/>
      <c r="F156" s="238"/>
      <c r="G156" s="238"/>
      <c r="H156" s="238"/>
      <c r="I156" s="238"/>
      <c r="J156" s="238"/>
      <c r="K156" s="238"/>
      <c r="L156" s="238"/>
      <c r="M156" s="238"/>
      <c r="N156" s="238"/>
      <c r="O156" s="238"/>
      <c r="P156" s="238"/>
      <c r="Q156" s="238"/>
    </row>
    <row r="157" ht="15.75" customHeight="1">
      <c r="B157" s="238"/>
      <c r="C157" s="238"/>
      <c r="D157" s="238"/>
      <c r="E157" s="238"/>
      <c r="F157" s="238"/>
      <c r="G157" s="238"/>
      <c r="H157" s="238"/>
      <c r="I157" s="238"/>
      <c r="J157" s="238"/>
      <c r="K157" s="238"/>
      <c r="L157" s="238"/>
      <c r="M157" s="238"/>
      <c r="N157" s="238"/>
      <c r="O157" s="238"/>
      <c r="P157" s="238"/>
      <c r="Q157" s="238"/>
    </row>
    <row r="158" ht="15.75" customHeight="1">
      <c r="B158" s="238"/>
      <c r="C158" s="238"/>
      <c r="D158" s="238"/>
      <c r="E158" s="238"/>
      <c r="F158" s="238"/>
      <c r="G158" s="238"/>
      <c r="H158" s="238"/>
      <c r="I158" s="238"/>
      <c r="J158" s="238"/>
      <c r="K158" s="238"/>
      <c r="L158" s="238"/>
      <c r="M158" s="238"/>
      <c r="N158" s="238"/>
      <c r="O158" s="238"/>
      <c r="P158" s="238"/>
      <c r="Q158" s="238"/>
    </row>
    <row r="159" ht="15.75" customHeight="1">
      <c r="B159" s="238"/>
      <c r="C159" s="238"/>
      <c r="D159" s="238"/>
      <c r="E159" s="238"/>
      <c r="F159" s="238"/>
      <c r="G159" s="238"/>
      <c r="H159" s="238"/>
      <c r="I159" s="238"/>
      <c r="J159" s="238"/>
      <c r="K159" s="238"/>
      <c r="L159" s="238"/>
      <c r="M159" s="238"/>
      <c r="N159" s="238"/>
      <c r="O159" s="238"/>
      <c r="P159" s="238"/>
      <c r="Q159" s="238"/>
    </row>
    <row r="160" ht="15.75" customHeight="1">
      <c r="B160" s="238"/>
      <c r="C160" s="238"/>
      <c r="D160" s="238"/>
      <c r="E160" s="238"/>
      <c r="F160" s="238"/>
      <c r="G160" s="238"/>
      <c r="H160" s="238"/>
      <c r="I160" s="238"/>
      <c r="J160" s="238"/>
      <c r="K160" s="238"/>
      <c r="L160" s="238"/>
      <c r="M160" s="238"/>
      <c r="N160" s="238"/>
      <c r="O160" s="238"/>
      <c r="P160" s="238"/>
      <c r="Q160" s="238"/>
    </row>
    <row r="161" ht="15.75" customHeight="1">
      <c r="B161" s="238"/>
      <c r="C161" s="238"/>
      <c r="D161" s="238"/>
      <c r="E161" s="238"/>
      <c r="F161" s="238"/>
      <c r="G161" s="238"/>
      <c r="H161" s="238"/>
      <c r="I161" s="238"/>
      <c r="J161" s="238"/>
      <c r="K161" s="238"/>
      <c r="L161" s="238"/>
      <c r="M161" s="238"/>
      <c r="N161" s="238"/>
      <c r="O161" s="238"/>
      <c r="P161" s="238"/>
      <c r="Q161" s="238"/>
    </row>
    <row r="162" ht="15.75" customHeight="1">
      <c r="B162" s="238"/>
      <c r="C162" s="238"/>
      <c r="D162" s="238"/>
      <c r="E162" s="238"/>
      <c r="F162" s="238"/>
      <c r="G162" s="238"/>
      <c r="H162" s="238"/>
      <c r="I162" s="238"/>
      <c r="J162" s="238"/>
      <c r="K162" s="238"/>
      <c r="L162" s="238"/>
      <c r="M162" s="238"/>
      <c r="N162" s="238"/>
      <c r="O162" s="238"/>
      <c r="P162" s="238"/>
      <c r="Q162" s="238"/>
    </row>
    <row r="163" ht="15.75" customHeight="1">
      <c r="B163" s="238"/>
      <c r="C163" s="238"/>
      <c r="D163" s="238"/>
      <c r="E163" s="238"/>
      <c r="F163" s="238"/>
      <c r="G163" s="238"/>
      <c r="H163" s="238"/>
      <c r="I163" s="238"/>
      <c r="J163" s="238"/>
      <c r="K163" s="238"/>
      <c r="L163" s="238"/>
      <c r="M163" s="238"/>
      <c r="N163" s="238"/>
      <c r="O163" s="238"/>
      <c r="P163" s="238"/>
      <c r="Q163" s="238"/>
    </row>
    <row r="164" ht="15.75" customHeight="1">
      <c r="B164" s="238"/>
      <c r="C164" s="238"/>
      <c r="D164" s="238"/>
      <c r="E164" s="238"/>
      <c r="F164" s="238"/>
      <c r="G164" s="238"/>
      <c r="H164" s="238"/>
      <c r="I164" s="238"/>
      <c r="J164" s="238"/>
      <c r="K164" s="238"/>
      <c r="L164" s="238"/>
      <c r="M164" s="238"/>
      <c r="N164" s="238"/>
      <c r="O164" s="238"/>
      <c r="P164" s="238"/>
      <c r="Q164" s="238"/>
    </row>
    <row r="165" ht="15.75" customHeight="1">
      <c r="B165" s="238"/>
      <c r="C165" s="238"/>
      <c r="D165" s="238"/>
      <c r="E165" s="238"/>
      <c r="F165" s="238"/>
      <c r="G165" s="238"/>
      <c r="H165" s="238"/>
      <c r="I165" s="238"/>
      <c r="J165" s="238"/>
      <c r="K165" s="238"/>
      <c r="L165" s="238"/>
      <c r="M165" s="238"/>
      <c r="N165" s="238"/>
      <c r="O165" s="238"/>
      <c r="P165" s="238"/>
      <c r="Q165" s="238"/>
    </row>
    <row r="166" ht="15.75" customHeight="1">
      <c r="B166" s="238"/>
      <c r="C166" s="238"/>
      <c r="D166" s="238"/>
      <c r="E166" s="238"/>
      <c r="F166" s="238"/>
      <c r="G166" s="238"/>
      <c r="H166" s="238"/>
      <c r="I166" s="238"/>
      <c r="J166" s="238"/>
      <c r="K166" s="238"/>
      <c r="L166" s="238"/>
      <c r="M166" s="238"/>
      <c r="N166" s="238"/>
      <c r="O166" s="238"/>
      <c r="P166" s="238"/>
      <c r="Q166" s="238"/>
    </row>
    <row r="167" ht="15.75" customHeight="1">
      <c r="B167" s="238"/>
      <c r="C167" s="238"/>
      <c r="D167" s="238"/>
      <c r="E167" s="238"/>
      <c r="F167" s="238"/>
      <c r="G167" s="238"/>
      <c r="H167" s="238"/>
      <c r="I167" s="238"/>
      <c r="J167" s="238"/>
      <c r="K167" s="238"/>
      <c r="L167" s="238"/>
      <c r="M167" s="238"/>
      <c r="N167" s="238"/>
      <c r="O167" s="238"/>
      <c r="P167" s="238"/>
      <c r="Q167" s="238"/>
    </row>
    <row r="168" ht="15.75" customHeight="1">
      <c r="B168" s="238"/>
      <c r="C168" s="238"/>
      <c r="D168" s="238"/>
      <c r="E168" s="238"/>
      <c r="F168" s="238"/>
      <c r="G168" s="238"/>
      <c r="H168" s="238"/>
      <c r="I168" s="238"/>
      <c r="J168" s="238"/>
      <c r="K168" s="238"/>
      <c r="L168" s="238"/>
      <c r="M168" s="238"/>
      <c r="N168" s="238"/>
      <c r="O168" s="238"/>
      <c r="P168" s="238"/>
      <c r="Q168" s="238"/>
    </row>
    <row r="169" ht="15.75" customHeight="1">
      <c r="B169" s="238"/>
      <c r="C169" s="238"/>
      <c r="D169" s="238"/>
      <c r="E169" s="238"/>
      <c r="F169" s="238"/>
      <c r="G169" s="238"/>
      <c r="H169" s="238"/>
      <c r="I169" s="238"/>
      <c r="J169" s="238"/>
      <c r="K169" s="238"/>
      <c r="L169" s="238"/>
      <c r="M169" s="238"/>
      <c r="N169" s="238"/>
      <c r="O169" s="238"/>
      <c r="P169" s="238"/>
      <c r="Q169" s="238"/>
    </row>
    <row r="170" ht="15.75" customHeight="1">
      <c r="B170" s="238"/>
      <c r="C170" s="238"/>
      <c r="D170" s="238"/>
      <c r="E170" s="238"/>
      <c r="F170" s="238"/>
      <c r="G170" s="238"/>
      <c r="H170" s="238"/>
      <c r="I170" s="238"/>
      <c r="J170" s="238"/>
      <c r="K170" s="238"/>
      <c r="L170" s="238"/>
      <c r="M170" s="238"/>
      <c r="N170" s="238"/>
      <c r="O170" s="238"/>
      <c r="P170" s="238"/>
      <c r="Q170" s="238"/>
    </row>
    <row r="171" ht="15.75" customHeight="1">
      <c r="B171" s="238"/>
      <c r="C171" s="238"/>
      <c r="D171" s="238"/>
      <c r="E171" s="238"/>
      <c r="F171" s="238"/>
      <c r="G171" s="238"/>
      <c r="H171" s="238"/>
      <c r="I171" s="238"/>
      <c r="J171" s="238"/>
      <c r="K171" s="238"/>
      <c r="L171" s="238"/>
      <c r="M171" s="238"/>
      <c r="N171" s="238"/>
      <c r="O171" s="238"/>
      <c r="P171" s="238"/>
      <c r="Q171" s="238"/>
    </row>
    <row r="172" ht="15.75" customHeight="1">
      <c r="B172" s="238"/>
      <c r="C172" s="238"/>
      <c r="D172" s="238"/>
      <c r="E172" s="238"/>
      <c r="F172" s="238"/>
      <c r="G172" s="238"/>
      <c r="H172" s="238"/>
      <c r="I172" s="238"/>
      <c r="J172" s="238"/>
      <c r="K172" s="238"/>
      <c r="L172" s="238"/>
      <c r="M172" s="238"/>
      <c r="N172" s="238"/>
      <c r="O172" s="238"/>
      <c r="P172" s="238"/>
      <c r="Q172" s="238"/>
    </row>
    <row r="173" ht="15.75" customHeight="1">
      <c r="B173" s="238"/>
      <c r="C173" s="238"/>
      <c r="D173" s="238"/>
      <c r="E173" s="238"/>
      <c r="F173" s="238"/>
      <c r="G173" s="238"/>
      <c r="H173" s="238"/>
      <c r="I173" s="238"/>
      <c r="J173" s="238"/>
      <c r="K173" s="238"/>
      <c r="L173" s="238"/>
      <c r="M173" s="238"/>
      <c r="N173" s="238"/>
      <c r="O173" s="238"/>
      <c r="P173" s="238"/>
      <c r="Q173" s="238"/>
    </row>
    <row r="174" ht="15.75" customHeight="1">
      <c r="B174" s="238"/>
      <c r="C174" s="238"/>
      <c r="D174" s="238"/>
      <c r="E174" s="238"/>
      <c r="F174" s="238"/>
      <c r="G174" s="238"/>
      <c r="H174" s="238"/>
      <c r="I174" s="238"/>
      <c r="J174" s="238"/>
      <c r="K174" s="238"/>
      <c r="L174" s="238"/>
      <c r="M174" s="238"/>
      <c r="N174" s="238"/>
      <c r="O174" s="238"/>
      <c r="P174" s="238"/>
      <c r="Q174" s="238"/>
    </row>
    <row r="175" ht="15.75" customHeight="1">
      <c r="B175" s="238"/>
      <c r="C175" s="238"/>
      <c r="D175" s="238"/>
      <c r="E175" s="238"/>
      <c r="F175" s="238"/>
      <c r="G175" s="238"/>
      <c r="H175" s="238"/>
      <c r="I175" s="238"/>
      <c r="J175" s="238"/>
      <c r="K175" s="238"/>
      <c r="L175" s="238"/>
      <c r="M175" s="238"/>
      <c r="N175" s="238"/>
      <c r="O175" s="238"/>
      <c r="P175" s="238"/>
      <c r="Q175" s="238"/>
    </row>
    <row r="176" ht="15.75" customHeight="1">
      <c r="B176" s="238"/>
      <c r="C176" s="238"/>
      <c r="D176" s="238"/>
      <c r="E176" s="238"/>
      <c r="F176" s="238"/>
      <c r="G176" s="238"/>
      <c r="H176" s="238"/>
      <c r="I176" s="238"/>
      <c r="J176" s="238"/>
      <c r="K176" s="238"/>
      <c r="L176" s="238"/>
      <c r="M176" s="238"/>
      <c r="N176" s="238"/>
      <c r="O176" s="238"/>
      <c r="P176" s="238"/>
      <c r="Q176" s="238"/>
    </row>
    <row r="177" ht="15.75" customHeight="1">
      <c r="B177" s="238"/>
      <c r="C177" s="238"/>
      <c r="D177" s="238"/>
      <c r="E177" s="238"/>
      <c r="F177" s="238"/>
      <c r="G177" s="238"/>
      <c r="H177" s="238"/>
      <c r="I177" s="238"/>
      <c r="J177" s="238"/>
      <c r="K177" s="238"/>
      <c r="L177" s="238"/>
      <c r="M177" s="238"/>
      <c r="N177" s="238"/>
      <c r="O177" s="238"/>
      <c r="P177" s="238"/>
      <c r="Q177" s="238"/>
    </row>
    <row r="178" ht="15.75" customHeight="1">
      <c r="B178" s="238"/>
      <c r="C178" s="238"/>
      <c r="D178" s="238"/>
      <c r="E178" s="238"/>
      <c r="F178" s="238"/>
      <c r="G178" s="238"/>
      <c r="H178" s="238"/>
      <c r="I178" s="238"/>
      <c r="J178" s="238"/>
      <c r="K178" s="238"/>
      <c r="L178" s="238"/>
      <c r="M178" s="238"/>
      <c r="N178" s="238"/>
      <c r="O178" s="238"/>
      <c r="P178" s="238"/>
      <c r="Q178" s="238"/>
    </row>
    <row r="179" ht="15.75" customHeight="1">
      <c r="B179" s="238"/>
      <c r="C179" s="238"/>
      <c r="D179" s="238"/>
      <c r="E179" s="238"/>
      <c r="F179" s="238"/>
      <c r="G179" s="238"/>
      <c r="H179" s="238"/>
      <c r="I179" s="238"/>
      <c r="J179" s="238"/>
      <c r="K179" s="238"/>
      <c r="L179" s="238"/>
      <c r="M179" s="238"/>
      <c r="N179" s="238"/>
      <c r="O179" s="238"/>
      <c r="P179" s="238"/>
      <c r="Q179" s="238"/>
    </row>
    <row r="180" ht="15.75" customHeight="1">
      <c r="B180" s="238"/>
      <c r="C180" s="238"/>
      <c r="D180" s="238"/>
      <c r="E180" s="238"/>
      <c r="F180" s="238"/>
      <c r="G180" s="238"/>
      <c r="H180" s="238"/>
      <c r="I180" s="238"/>
      <c r="J180" s="238"/>
      <c r="K180" s="238"/>
      <c r="L180" s="238"/>
      <c r="M180" s="238"/>
      <c r="N180" s="238"/>
      <c r="O180" s="238"/>
      <c r="P180" s="238"/>
      <c r="Q180" s="238"/>
    </row>
    <row r="181" ht="15.75" customHeight="1">
      <c r="B181" s="238"/>
      <c r="C181" s="238"/>
      <c r="D181" s="238"/>
      <c r="E181" s="238"/>
      <c r="F181" s="238"/>
      <c r="G181" s="238"/>
      <c r="H181" s="238"/>
      <c r="I181" s="238"/>
      <c r="J181" s="238"/>
      <c r="K181" s="238"/>
      <c r="L181" s="238"/>
      <c r="M181" s="238"/>
      <c r="N181" s="238"/>
      <c r="O181" s="238"/>
      <c r="P181" s="238"/>
      <c r="Q181" s="238"/>
    </row>
    <row r="182" ht="15.75" customHeight="1">
      <c r="B182" s="238"/>
      <c r="C182" s="238"/>
      <c r="D182" s="238"/>
      <c r="E182" s="238"/>
      <c r="F182" s="238"/>
      <c r="G182" s="238"/>
      <c r="H182" s="238"/>
      <c r="I182" s="238"/>
      <c r="J182" s="238"/>
      <c r="K182" s="238"/>
      <c r="L182" s="238"/>
      <c r="M182" s="238"/>
      <c r="N182" s="238"/>
      <c r="O182" s="238"/>
      <c r="P182" s="238"/>
      <c r="Q182" s="238"/>
    </row>
    <row r="183" ht="15.75" customHeight="1">
      <c r="B183" s="238"/>
      <c r="C183" s="238"/>
      <c r="D183" s="238"/>
      <c r="E183" s="238"/>
      <c r="F183" s="238"/>
      <c r="G183" s="238"/>
      <c r="H183" s="238"/>
      <c r="I183" s="238"/>
      <c r="J183" s="238"/>
      <c r="K183" s="238"/>
      <c r="L183" s="238"/>
      <c r="M183" s="238"/>
      <c r="N183" s="238"/>
      <c r="O183" s="238"/>
      <c r="P183" s="238"/>
      <c r="Q183" s="238"/>
    </row>
    <row r="184" ht="15.75" customHeight="1">
      <c r="B184" s="238"/>
      <c r="C184" s="238"/>
      <c r="D184" s="238"/>
      <c r="E184" s="238"/>
      <c r="F184" s="238"/>
      <c r="G184" s="238"/>
      <c r="H184" s="238"/>
      <c r="I184" s="238"/>
      <c r="J184" s="238"/>
      <c r="K184" s="238"/>
      <c r="L184" s="238"/>
      <c r="M184" s="238"/>
      <c r="N184" s="238"/>
      <c r="O184" s="238"/>
      <c r="P184" s="238"/>
      <c r="Q184" s="238"/>
    </row>
    <row r="185" ht="15.75" customHeight="1">
      <c r="B185" s="238"/>
      <c r="C185" s="238"/>
      <c r="D185" s="238"/>
      <c r="E185" s="238"/>
      <c r="F185" s="238"/>
      <c r="G185" s="238"/>
      <c r="H185" s="238"/>
      <c r="I185" s="238"/>
      <c r="J185" s="238"/>
      <c r="K185" s="238"/>
      <c r="L185" s="238"/>
      <c r="M185" s="238"/>
      <c r="N185" s="238"/>
      <c r="O185" s="238"/>
      <c r="P185" s="238"/>
      <c r="Q185" s="238"/>
    </row>
    <row r="186" ht="15.75" customHeight="1">
      <c r="B186" s="238"/>
      <c r="C186" s="238"/>
      <c r="D186" s="238"/>
      <c r="E186" s="238"/>
      <c r="F186" s="238"/>
      <c r="G186" s="238"/>
      <c r="H186" s="238"/>
      <c r="I186" s="238"/>
      <c r="J186" s="238"/>
      <c r="K186" s="238"/>
      <c r="L186" s="238"/>
      <c r="M186" s="238"/>
      <c r="N186" s="238"/>
      <c r="O186" s="238"/>
      <c r="P186" s="238"/>
      <c r="Q186" s="238"/>
    </row>
    <row r="187" ht="15.75" customHeight="1">
      <c r="B187" s="238"/>
      <c r="C187" s="238"/>
      <c r="D187" s="238"/>
      <c r="E187" s="238"/>
      <c r="F187" s="238"/>
      <c r="G187" s="238"/>
      <c r="H187" s="238"/>
      <c r="I187" s="238"/>
      <c r="J187" s="238"/>
      <c r="K187" s="238"/>
      <c r="L187" s="238"/>
      <c r="M187" s="238"/>
      <c r="N187" s="238"/>
      <c r="O187" s="238"/>
      <c r="P187" s="238"/>
      <c r="Q187" s="238"/>
    </row>
    <row r="188" ht="15.75" customHeight="1">
      <c r="B188" s="238"/>
      <c r="C188" s="238"/>
      <c r="D188" s="238"/>
      <c r="E188" s="238"/>
      <c r="F188" s="238"/>
      <c r="G188" s="238"/>
      <c r="H188" s="238"/>
      <c r="I188" s="238"/>
      <c r="J188" s="238"/>
      <c r="K188" s="238"/>
      <c r="L188" s="238"/>
      <c r="M188" s="238"/>
      <c r="N188" s="238"/>
      <c r="O188" s="238"/>
      <c r="P188" s="238"/>
      <c r="Q188" s="238"/>
    </row>
    <row r="189" ht="15.75" customHeight="1">
      <c r="B189" s="238"/>
      <c r="C189" s="238"/>
      <c r="D189" s="238"/>
      <c r="E189" s="238"/>
      <c r="F189" s="238"/>
      <c r="G189" s="238"/>
      <c r="H189" s="238"/>
      <c r="I189" s="238"/>
      <c r="J189" s="238"/>
      <c r="K189" s="238"/>
      <c r="L189" s="238"/>
      <c r="M189" s="238"/>
      <c r="N189" s="238"/>
      <c r="O189" s="238"/>
      <c r="P189" s="238"/>
      <c r="Q189" s="238"/>
    </row>
    <row r="190" ht="15.75" customHeight="1">
      <c r="B190" s="238"/>
      <c r="C190" s="238"/>
      <c r="D190" s="238"/>
      <c r="E190" s="238"/>
      <c r="F190" s="238"/>
      <c r="G190" s="238"/>
      <c r="H190" s="238"/>
      <c r="I190" s="238"/>
      <c r="J190" s="238"/>
      <c r="K190" s="238"/>
      <c r="L190" s="238"/>
      <c r="M190" s="238"/>
      <c r="N190" s="238"/>
      <c r="O190" s="238"/>
      <c r="P190" s="238"/>
      <c r="Q190" s="238"/>
    </row>
    <row r="191" ht="15.75" customHeight="1">
      <c r="B191" s="238"/>
      <c r="C191" s="238"/>
      <c r="D191" s="238"/>
      <c r="E191" s="238"/>
      <c r="F191" s="238"/>
      <c r="G191" s="238"/>
      <c r="H191" s="238"/>
      <c r="I191" s="238"/>
      <c r="J191" s="238"/>
      <c r="K191" s="238"/>
      <c r="L191" s="238"/>
      <c r="M191" s="238"/>
      <c r="N191" s="238"/>
      <c r="O191" s="238"/>
      <c r="P191" s="238"/>
      <c r="Q191" s="238"/>
    </row>
    <row r="192" ht="15.75" customHeight="1">
      <c r="B192" s="238"/>
      <c r="C192" s="238"/>
      <c r="D192" s="238"/>
      <c r="E192" s="238"/>
      <c r="F192" s="238"/>
      <c r="G192" s="238"/>
      <c r="H192" s="238"/>
      <c r="I192" s="238"/>
      <c r="J192" s="238"/>
      <c r="K192" s="238"/>
      <c r="L192" s="238"/>
      <c r="M192" s="238"/>
      <c r="N192" s="238"/>
      <c r="O192" s="238"/>
      <c r="P192" s="238"/>
      <c r="Q192" s="238"/>
    </row>
    <row r="193" ht="15.75" customHeight="1">
      <c r="B193" s="238"/>
      <c r="C193" s="238"/>
      <c r="D193" s="238"/>
      <c r="E193" s="238"/>
      <c r="F193" s="238"/>
      <c r="G193" s="238"/>
      <c r="H193" s="238"/>
      <c r="I193" s="238"/>
      <c r="J193" s="238"/>
      <c r="K193" s="238"/>
      <c r="L193" s="238"/>
      <c r="M193" s="238"/>
      <c r="N193" s="238"/>
      <c r="O193" s="238"/>
      <c r="P193" s="238"/>
      <c r="Q193" s="238"/>
    </row>
    <row r="194" ht="15.75" customHeight="1">
      <c r="B194" s="238"/>
      <c r="C194" s="238"/>
      <c r="D194" s="238"/>
      <c r="E194" s="238"/>
      <c r="F194" s="238"/>
      <c r="G194" s="238"/>
      <c r="H194" s="238"/>
      <c r="I194" s="238"/>
      <c r="J194" s="238"/>
      <c r="K194" s="238"/>
      <c r="L194" s="238"/>
      <c r="M194" s="238"/>
      <c r="N194" s="238"/>
      <c r="O194" s="238"/>
      <c r="P194" s="238"/>
      <c r="Q194" s="238"/>
    </row>
    <row r="195" ht="15.75" customHeight="1">
      <c r="B195" s="238"/>
      <c r="C195" s="238"/>
      <c r="D195" s="238"/>
      <c r="E195" s="238"/>
      <c r="F195" s="238"/>
      <c r="G195" s="238"/>
      <c r="H195" s="238"/>
      <c r="I195" s="238"/>
      <c r="J195" s="238"/>
      <c r="K195" s="238"/>
      <c r="L195" s="238"/>
      <c r="M195" s="238"/>
      <c r="N195" s="238"/>
      <c r="O195" s="238"/>
      <c r="P195" s="238"/>
      <c r="Q195" s="238"/>
    </row>
    <row r="196" ht="15.75" customHeight="1">
      <c r="B196" s="238"/>
      <c r="C196" s="238"/>
      <c r="D196" s="238"/>
      <c r="E196" s="238"/>
      <c r="F196" s="238"/>
      <c r="G196" s="238"/>
      <c r="H196" s="238"/>
      <c r="I196" s="238"/>
      <c r="J196" s="238"/>
      <c r="K196" s="238"/>
      <c r="L196" s="238"/>
      <c r="M196" s="238"/>
      <c r="N196" s="238"/>
      <c r="O196" s="238"/>
      <c r="P196" s="238"/>
      <c r="Q196" s="238"/>
    </row>
    <row r="197" ht="15.75" customHeight="1">
      <c r="B197" s="238"/>
      <c r="C197" s="238"/>
      <c r="D197" s="238"/>
      <c r="E197" s="238"/>
      <c r="F197" s="238"/>
      <c r="G197" s="238"/>
      <c r="H197" s="238"/>
      <c r="I197" s="238"/>
      <c r="J197" s="238"/>
      <c r="K197" s="238"/>
      <c r="L197" s="238"/>
      <c r="M197" s="238"/>
      <c r="N197" s="238"/>
      <c r="O197" s="238"/>
      <c r="P197" s="238"/>
      <c r="Q197" s="238"/>
    </row>
    <row r="198" ht="15.75" customHeight="1">
      <c r="B198" s="238"/>
      <c r="C198" s="238"/>
      <c r="D198" s="238"/>
      <c r="E198" s="238"/>
      <c r="F198" s="238"/>
      <c r="G198" s="238"/>
      <c r="H198" s="238"/>
      <c r="I198" s="238"/>
      <c r="J198" s="238"/>
      <c r="K198" s="238"/>
      <c r="L198" s="238"/>
      <c r="M198" s="238"/>
      <c r="N198" s="238"/>
      <c r="O198" s="238"/>
      <c r="P198" s="238"/>
      <c r="Q198" s="238"/>
    </row>
    <row r="199" ht="15.75" customHeight="1">
      <c r="B199" s="238"/>
      <c r="C199" s="238"/>
      <c r="D199" s="238"/>
      <c r="E199" s="238"/>
      <c r="F199" s="238"/>
      <c r="G199" s="238"/>
      <c r="H199" s="238"/>
      <c r="I199" s="238"/>
      <c r="J199" s="238"/>
      <c r="K199" s="238"/>
      <c r="L199" s="238"/>
      <c r="M199" s="238"/>
      <c r="N199" s="238"/>
      <c r="O199" s="238"/>
      <c r="P199" s="238"/>
      <c r="Q199" s="238"/>
    </row>
    <row r="200" ht="15.75" customHeight="1">
      <c r="B200" s="238"/>
      <c r="C200" s="238"/>
      <c r="D200" s="238"/>
      <c r="E200" s="238"/>
      <c r="F200" s="238"/>
      <c r="G200" s="238"/>
      <c r="H200" s="238"/>
      <c r="I200" s="238"/>
      <c r="J200" s="238"/>
      <c r="K200" s="238"/>
      <c r="L200" s="238"/>
      <c r="M200" s="238"/>
      <c r="N200" s="238"/>
      <c r="O200" s="238"/>
      <c r="P200" s="238"/>
      <c r="Q200" s="238"/>
    </row>
    <row r="201" ht="15.75" customHeight="1">
      <c r="B201" s="238"/>
      <c r="C201" s="238"/>
      <c r="D201" s="238"/>
      <c r="E201" s="238"/>
      <c r="F201" s="238"/>
      <c r="G201" s="238"/>
      <c r="H201" s="238"/>
      <c r="I201" s="238"/>
      <c r="J201" s="238"/>
      <c r="K201" s="238"/>
      <c r="L201" s="238"/>
      <c r="M201" s="238"/>
      <c r="N201" s="238"/>
      <c r="O201" s="238"/>
      <c r="P201" s="238"/>
      <c r="Q201" s="238"/>
    </row>
    <row r="202" ht="15.75" customHeight="1">
      <c r="B202" s="238"/>
      <c r="C202" s="238"/>
      <c r="D202" s="238"/>
      <c r="E202" s="238"/>
      <c r="F202" s="238"/>
      <c r="G202" s="238"/>
      <c r="H202" s="238"/>
      <c r="I202" s="238"/>
      <c r="J202" s="238"/>
      <c r="K202" s="238"/>
      <c r="L202" s="238"/>
      <c r="M202" s="238"/>
      <c r="N202" s="238"/>
      <c r="O202" s="238"/>
      <c r="P202" s="238"/>
      <c r="Q202" s="238"/>
    </row>
    <row r="203" ht="15.75" customHeight="1">
      <c r="B203" s="238"/>
      <c r="C203" s="238"/>
      <c r="D203" s="238"/>
      <c r="E203" s="238"/>
      <c r="F203" s="238"/>
      <c r="G203" s="238"/>
      <c r="H203" s="238"/>
      <c r="I203" s="238"/>
      <c r="J203" s="238"/>
      <c r="K203" s="238"/>
      <c r="L203" s="238"/>
      <c r="M203" s="238"/>
      <c r="N203" s="238"/>
      <c r="O203" s="238"/>
      <c r="P203" s="238"/>
      <c r="Q203" s="238"/>
    </row>
    <row r="204" ht="15.75" customHeight="1">
      <c r="B204" s="238"/>
      <c r="C204" s="238"/>
      <c r="D204" s="238"/>
      <c r="E204" s="238"/>
      <c r="F204" s="238"/>
      <c r="G204" s="238"/>
      <c r="H204" s="238"/>
      <c r="I204" s="238"/>
      <c r="J204" s="238"/>
      <c r="K204" s="238"/>
      <c r="L204" s="238"/>
      <c r="M204" s="238"/>
      <c r="N204" s="238"/>
      <c r="O204" s="238"/>
      <c r="P204" s="238"/>
      <c r="Q204" s="238"/>
    </row>
    <row r="205" ht="15.75" customHeight="1">
      <c r="B205" s="238"/>
      <c r="C205" s="238"/>
      <c r="D205" s="238"/>
      <c r="E205" s="238"/>
      <c r="F205" s="238"/>
      <c r="G205" s="238"/>
      <c r="H205" s="238"/>
      <c r="I205" s="238"/>
      <c r="J205" s="238"/>
      <c r="K205" s="238"/>
      <c r="L205" s="238"/>
      <c r="M205" s="238"/>
      <c r="N205" s="238"/>
      <c r="O205" s="238"/>
      <c r="P205" s="238"/>
      <c r="Q205" s="238"/>
    </row>
    <row r="206" ht="15.75" customHeight="1">
      <c r="B206" s="238"/>
      <c r="C206" s="238"/>
      <c r="D206" s="238"/>
      <c r="E206" s="238"/>
      <c r="F206" s="238"/>
      <c r="G206" s="238"/>
      <c r="H206" s="238"/>
      <c r="I206" s="238"/>
      <c r="J206" s="238"/>
      <c r="K206" s="238"/>
      <c r="L206" s="238"/>
      <c r="M206" s="238"/>
      <c r="N206" s="238"/>
      <c r="O206" s="238"/>
      <c r="P206" s="238"/>
      <c r="Q206" s="238"/>
    </row>
    <row r="207" ht="15.75" customHeight="1">
      <c r="B207" s="238"/>
      <c r="C207" s="238"/>
      <c r="D207" s="238"/>
      <c r="E207" s="238"/>
      <c r="F207" s="238"/>
      <c r="G207" s="238"/>
      <c r="H207" s="238"/>
      <c r="I207" s="238"/>
      <c r="J207" s="238"/>
      <c r="K207" s="238"/>
      <c r="L207" s="238"/>
      <c r="M207" s="238"/>
      <c r="N207" s="238"/>
      <c r="O207" s="238"/>
      <c r="P207" s="238"/>
      <c r="Q207" s="238"/>
    </row>
    <row r="208" ht="15.75" customHeight="1">
      <c r="B208" s="238"/>
      <c r="C208" s="238"/>
      <c r="D208" s="238"/>
      <c r="E208" s="238"/>
      <c r="F208" s="238"/>
      <c r="G208" s="238"/>
      <c r="H208" s="238"/>
      <c r="I208" s="238"/>
      <c r="J208" s="238"/>
      <c r="K208" s="238"/>
      <c r="L208" s="238"/>
      <c r="M208" s="238"/>
      <c r="N208" s="238"/>
      <c r="O208" s="238"/>
      <c r="P208" s="238"/>
      <c r="Q208" s="238"/>
    </row>
    <row r="209" ht="15.75" customHeight="1">
      <c r="B209" s="238"/>
      <c r="C209" s="238"/>
      <c r="D209" s="238"/>
      <c r="E209" s="238"/>
      <c r="F209" s="238"/>
      <c r="G209" s="238"/>
      <c r="H209" s="238"/>
      <c r="I209" s="238"/>
      <c r="J209" s="238"/>
      <c r="K209" s="238"/>
      <c r="L209" s="238"/>
      <c r="M209" s="238"/>
      <c r="N209" s="238"/>
      <c r="O209" s="238"/>
      <c r="P209" s="238"/>
      <c r="Q209" s="238"/>
    </row>
    <row r="210" ht="15.75" customHeight="1">
      <c r="B210" s="238"/>
      <c r="C210" s="238"/>
      <c r="D210" s="238"/>
      <c r="E210" s="238"/>
      <c r="F210" s="238"/>
      <c r="G210" s="238"/>
      <c r="H210" s="238"/>
      <c r="I210" s="238"/>
      <c r="J210" s="238"/>
      <c r="K210" s="238"/>
      <c r="L210" s="238"/>
      <c r="M210" s="238"/>
      <c r="N210" s="238"/>
      <c r="O210" s="238"/>
      <c r="P210" s="238"/>
      <c r="Q210" s="238"/>
    </row>
    <row r="211" ht="15.75" customHeight="1">
      <c r="B211" s="238"/>
      <c r="C211" s="238"/>
      <c r="D211" s="238"/>
      <c r="E211" s="238"/>
      <c r="F211" s="238"/>
      <c r="G211" s="238"/>
      <c r="H211" s="238"/>
      <c r="I211" s="238"/>
      <c r="J211" s="238"/>
      <c r="K211" s="238"/>
      <c r="L211" s="238"/>
      <c r="M211" s="238"/>
      <c r="N211" s="238"/>
      <c r="O211" s="238"/>
      <c r="P211" s="238"/>
      <c r="Q211" s="238"/>
    </row>
    <row r="212" ht="15.75" customHeight="1">
      <c r="B212" s="238"/>
      <c r="C212" s="238"/>
      <c r="D212" s="238"/>
      <c r="E212" s="238"/>
      <c r="F212" s="238"/>
      <c r="G212" s="238"/>
      <c r="H212" s="238"/>
      <c r="I212" s="238"/>
      <c r="J212" s="238"/>
      <c r="K212" s="238"/>
      <c r="L212" s="238"/>
      <c r="M212" s="238"/>
      <c r="N212" s="238"/>
      <c r="O212" s="238"/>
      <c r="P212" s="238"/>
      <c r="Q212" s="238"/>
    </row>
    <row r="213" ht="15.75" customHeight="1">
      <c r="B213" s="238"/>
      <c r="C213" s="238"/>
      <c r="D213" s="238"/>
      <c r="E213" s="238"/>
      <c r="F213" s="238"/>
      <c r="G213" s="238"/>
      <c r="H213" s="238"/>
      <c r="I213" s="238"/>
      <c r="J213" s="238"/>
      <c r="K213" s="238"/>
      <c r="L213" s="238"/>
      <c r="M213" s="238"/>
      <c r="N213" s="238"/>
      <c r="O213" s="238"/>
      <c r="P213" s="238"/>
      <c r="Q213" s="238"/>
    </row>
    <row r="214" ht="15.75" customHeight="1">
      <c r="B214" s="238"/>
      <c r="C214" s="238"/>
      <c r="D214" s="238"/>
      <c r="E214" s="238"/>
      <c r="F214" s="238"/>
      <c r="G214" s="238"/>
      <c r="H214" s="238"/>
      <c r="I214" s="238"/>
      <c r="J214" s="238"/>
      <c r="K214" s="238"/>
      <c r="L214" s="238"/>
      <c r="M214" s="238"/>
      <c r="N214" s="238"/>
      <c r="O214" s="238"/>
      <c r="P214" s="238"/>
      <c r="Q214" s="238"/>
    </row>
    <row r="215" ht="15.75" customHeight="1">
      <c r="B215" s="238"/>
      <c r="C215" s="238"/>
      <c r="D215" s="238"/>
      <c r="E215" s="238"/>
      <c r="F215" s="238"/>
      <c r="G215" s="238"/>
      <c r="H215" s="238"/>
      <c r="I215" s="238"/>
      <c r="J215" s="238"/>
      <c r="K215" s="238"/>
      <c r="L215" s="238"/>
      <c r="M215" s="238"/>
      <c r="N215" s="238"/>
      <c r="O215" s="238"/>
      <c r="P215" s="238"/>
      <c r="Q215" s="238"/>
    </row>
    <row r="216" ht="15.75" customHeight="1">
      <c r="B216" s="238"/>
      <c r="C216" s="238"/>
      <c r="D216" s="238"/>
      <c r="E216" s="238"/>
      <c r="F216" s="238"/>
      <c r="G216" s="238"/>
      <c r="H216" s="238"/>
      <c r="I216" s="238"/>
      <c r="J216" s="238"/>
      <c r="K216" s="238"/>
      <c r="L216" s="238"/>
      <c r="M216" s="238"/>
      <c r="N216" s="238"/>
      <c r="O216" s="238"/>
      <c r="P216" s="238"/>
      <c r="Q216" s="238"/>
    </row>
    <row r="217" ht="15.75" customHeight="1">
      <c r="B217" s="238"/>
      <c r="C217" s="238"/>
      <c r="D217" s="238"/>
      <c r="E217" s="238"/>
      <c r="F217" s="238"/>
      <c r="G217" s="238"/>
      <c r="H217" s="238"/>
      <c r="I217" s="238"/>
      <c r="J217" s="238"/>
      <c r="K217" s="238"/>
      <c r="L217" s="238"/>
      <c r="M217" s="238"/>
      <c r="N217" s="238"/>
      <c r="O217" s="238"/>
      <c r="P217" s="238"/>
      <c r="Q217" s="238"/>
    </row>
    <row r="218" ht="15.75" customHeight="1">
      <c r="B218" s="238"/>
      <c r="C218" s="238"/>
      <c r="D218" s="238"/>
      <c r="E218" s="238"/>
      <c r="F218" s="238"/>
      <c r="G218" s="238"/>
      <c r="H218" s="238"/>
      <c r="I218" s="238"/>
      <c r="J218" s="238"/>
      <c r="K218" s="238"/>
      <c r="L218" s="238"/>
      <c r="M218" s="238"/>
      <c r="N218" s="238"/>
      <c r="O218" s="238"/>
      <c r="P218" s="238"/>
      <c r="Q218" s="238"/>
    </row>
    <row r="219" ht="15.75" customHeight="1">
      <c r="B219" s="238"/>
      <c r="C219" s="238"/>
      <c r="D219" s="238"/>
      <c r="E219" s="238"/>
      <c r="F219" s="238"/>
      <c r="G219" s="238"/>
      <c r="H219" s="238"/>
      <c r="I219" s="238"/>
      <c r="J219" s="238"/>
      <c r="K219" s="238"/>
      <c r="L219" s="238"/>
      <c r="M219" s="238"/>
      <c r="N219" s="238"/>
      <c r="O219" s="238"/>
      <c r="P219" s="238"/>
      <c r="Q219" s="238"/>
    </row>
    <row r="220" ht="15.75" customHeight="1">
      <c r="B220" s="238"/>
      <c r="C220" s="238"/>
      <c r="D220" s="238"/>
      <c r="E220" s="238"/>
      <c r="F220" s="238"/>
      <c r="G220" s="238"/>
      <c r="H220" s="238"/>
      <c r="I220" s="238"/>
      <c r="J220" s="238"/>
      <c r="K220" s="238"/>
      <c r="L220" s="238"/>
      <c r="M220" s="238"/>
      <c r="N220" s="238"/>
      <c r="O220" s="238"/>
      <c r="P220" s="238"/>
      <c r="Q220" s="238"/>
    </row>
    <row r="221" ht="15.75" customHeight="1">
      <c r="B221" s="238"/>
      <c r="C221" s="238"/>
      <c r="D221" s="238"/>
      <c r="E221" s="238"/>
      <c r="F221" s="238"/>
      <c r="G221" s="238"/>
      <c r="H221" s="238"/>
      <c r="I221" s="238"/>
      <c r="J221" s="238"/>
      <c r="K221" s="238"/>
      <c r="L221" s="238"/>
      <c r="M221" s="238"/>
      <c r="N221" s="238"/>
      <c r="O221" s="238"/>
      <c r="P221" s="238"/>
      <c r="Q221" s="238"/>
    </row>
    <row r="222" ht="15.75" customHeight="1">
      <c r="B222" s="238"/>
      <c r="C222" s="238"/>
      <c r="D222" s="238"/>
      <c r="E222" s="238"/>
      <c r="F222" s="238"/>
      <c r="G222" s="238"/>
      <c r="H222" s="238"/>
      <c r="I222" s="238"/>
      <c r="J222" s="238"/>
      <c r="K222" s="238"/>
      <c r="L222" s="238"/>
      <c r="M222" s="238"/>
      <c r="N222" s="238"/>
      <c r="O222" s="238"/>
      <c r="P222" s="238"/>
      <c r="Q222" s="238"/>
    </row>
    <row r="223" ht="15.75" customHeight="1">
      <c r="B223" s="238"/>
      <c r="C223" s="238"/>
      <c r="D223" s="238"/>
      <c r="E223" s="238"/>
      <c r="F223" s="238"/>
      <c r="G223" s="238"/>
      <c r="H223" s="238"/>
      <c r="I223" s="238"/>
      <c r="J223" s="238"/>
      <c r="K223" s="238"/>
      <c r="L223" s="238"/>
      <c r="M223" s="238"/>
      <c r="N223" s="238"/>
      <c r="O223" s="238"/>
      <c r="P223" s="238"/>
      <c r="Q223" s="238"/>
    </row>
    <row r="224" ht="15.75" customHeight="1">
      <c r="B224" s="238"/>
      <c r="C224" s="238"/>
      <c r="D224" s="238"/>
      <c r="E224" s="238"/>
      <c r="F224" s="238"/>
      <c r="G224" s="238"/>
      <c r="H224" s="238"/>
      <c r="I224" s="238"/>
      <c r="J224" s="238"/>
      <c r="K224" s="238"/>
      <c r="L224" s="238"/>
      <c r="M224" s="238"/>
      <c r="N224" s="238"/>
      <c r="O224" s="238"/>
      <c r="P224" s="238"/>
      <c r="Q224" s="238"/>
    </row>
    <row r="225" ht="15.75" customHeight="1">
      <c r="B225" s="238"/>
      <c r="C225" s="238"/>
      <c r="D225" s="238"/>
      <c r="E225" s="238"/>
      <c r="F225" s="238"/>
      <c r="G225" s="238"/>
      <c r="H225" s="238"/>
      <c r="I225" s="238"/>
      <c r="J225" s="238"/>
      <c r="K225" s="238"/>
      <c r="L225" s="238"/>
      <c r="M225" s="238"/>
      <c r="N225" s="238"/>
      <c r="O225" s="238"/>
      <c r="P225" s="238"/>
      <c r="Q225" s="238"/>
    </row>
    <row r="226" ht="15.75" customHeight="1">
      <c r="B226" s="238"/>
      <c r="C226" s="238"/>
      <c r="D226" s="238"/>
      <c r="E226" s="238"/>
      <c r="F226" s="238"/>
      <c r="G226" s="238"/>
      <c r="H226" s="238"/>
      <c r="I226" s="238"/>
      <c r="J226" s="238"/>
      <c r="K226" s="238"/>
      <c r="L226" s="238"/>
      <c r="M226" s="238"/>
      <c r="N226" s="238"/>
      <c r="O226" s="238"/>
      <c r="P226" s="238"/>
      <c r="Q226" s="238"/>
    </row>
    <row r="227" ht="15.75" customHeight="1">
      <c r="B227" s="238"/>
      <c r="C227" s="238"/>
      <c r="D227" s="238"/>
      <c r="E227" s="238"/>
      <c r="F227" s="238"/>
      <c r="G227" s="238"/>
      <c r="H227" s="238"/>
      <c r="I227" s="238"/>
      <c r="J227" s="238"/>
      <c r="K227" s="238"/>
      <c r="L227" s="238"/>
      <c r="M227" s="238"/>
      <c r="N227" s="238"/>
      <c r="O227" s="238"/>
      <c r="P227" s="238"/>
      <c r="Q227" s="238"/>
    </row>
    <row r="228" ht="15.75" customHeight="1">
      <c r="B228" s="238"/>
      <c r="C228" s="238"/>
      <c r="D228" s="238"/>
      <c r="E228" s="238"/>
      <c r="F228" s="238"/>
      <c r="G228" s="238"/>
      <c r="H228" s="238"/>
      <c r="I228" s="238"/>
      <c r="J228" s="238"/>
      <c r="K228" s="238"/>
      <c r="L228" s="238"/>
      <c r="M228" s="238"/>
      <c r="N228" s="238"/>
      <c r="O228" s="238"/>
      <c r="P228" s="238"/>
      <c r="Q228" s="238"/>
    </row>
    <row r="229" ht="15.75" customHeight="1">
      <c r="B229" s="238"/>
      <c r="C229" s="238"/>
      <c r="D229" s="238"/>
      <c r="E229" s="238"/>
      <c r="F229" s="238"/>
      <c r="G229" s="238"/>
      <c r="H229" s="238"/>
      <c r="I229" s="238"/>
      <c r="J229" s="238"/>
      <c r="K229" s="238"/>
      <c r="L229" s="238"/>
      <c r="M229" s="238"/>
      <c r="N229" s="238"/>
      <c r="O229" s="238"/>
      <c r="P229" s="238"/>
      <c r="Q229" s="238"/>
    </row>
    <row r="230" ht="15.75" customHeight="1">
      <c r="B230" s="238"/>
      <c r="C230" s="238"/>
      <c r="D230" s="238"/>
      <c r="E230" s="238"/>
      <c r="F230" s="238"/>
      <c r="G230" s="238"/>
      <c r="H230" s="238"/>
      <c r="I230" s="238"/>
      <c r="J230" s="238"/>
      <c r="K230" s="238"/>
      <c r="L230" s="238"/>
      <c r="M230" s="238"/>
      <c r="N230" s="238"/>
      <c r="O230" s="238"/>
      <c r="P230" s="238"/>
      <c r="Q230" s="238"/>
    </row>
    <row r="231" ht="15.75" customHeight="1">
      <c r="B231" s="238"/>
      <c r="C231" s="238"/>
      <c r="D231" s="238"/>
      <c r="E231" s="238"/>
      <c r="F231" s="238"/>
      <c r="G231" s="238"/>
      <c r="H231" s="238"/>
      <c r="I231" s="238"/>
      <c r="J231" s="238"/>
      <c r="K231" s="238"/>
      <c r="L231" s="238"/>
      <c r="M231" s="238"/>
      <c r="N231" s="238"/>
      <c r="O231" s="238"/>
      <c r="P231" s="238"/>
      <c r="Q231" s="238"/>
    </row>
    <row r="232" ht="15.75" customHeight="1">
      <c r="B232" s="238"/>
      <c r="C232" s="238"/>
      <c r="D232" s="238"/>
      <c r="E232" s="238"/>
      <c r="F232" s="238"/>
      <c r="G232" s="238"/>
      <c r="H232" s="238"/>
      <c r="I232" s="238"/>
      <c r="J232" s="238"/>
      <c r="K232" s="238"/>
      <c r="L232" s="238"/>
      <c r="M232" s="238"/>
      <c r="N232" s="238"/>
      <c r="O232" s="238"/>
      <c r="P232" s="238"/>
      <c r="Q232" s="238"/>
    </row>
    <row r="233" ht="15.75" customHeight="1">
      <c r="B233" s="238"/>
      <c r="C233" s="238"/>
      <c r="D233" s="238"/>
      <c r="E233" s="238"/>
      <c r="F233" s="238"/>
      <c r="G233" s="238"/>
      <c r="H233" s="238"/>
      <c r="I233" s="238"/>
      <c r="J233" s="238"/>
      <c r="K233" s="238"/>
      <c r="L233" s="238"/>
      <c r="M233" s="238"/>
      <c r="N233" s="238"/>
      <c r="O233" s="238"/>
      <c r="P233" s="238"/>
      <c r="Q233" s="238"/>
    </row>
    <row r="234" ht="15.75" customHeight="1">
      <c r="B234" s="238"/>
      <c r="C234" s="238"/>
      <c r="D234" s="238"/>
      <c r="E234" s="238"/>
      <c r="F234" s="238"/>
      <c r="G234" s="238"/>
      <c r="H234" s="238"/>
      <c r="I234" s="238"/>
      <c r="J234" s="238"/>
      <c r="K234" s="238"/>
      <c r="L234" s="238"/>
      <c r="M234" s="238"/>
      <c r="N234" s="238"/>
      <c r="O234" s="238"/>
      <c r="P234" s="238"/>
      <c r="Q234" s="238"/>
    </row>
    <row r="235" ht="15.75" customHeight="1">
      <c r="B235" s="238"/>
      <c r="C235" s="238"/>
      <c r="D235" s="238"/>
      <c r="E235" s="238"/>
      <c r="F235" s="238"/>
      <c r="G235" s="238"/>
      <c r="H235" s="238"/>
      <c r="I235" s="238"/>
      <c r="J235" s="238"/>
      <c r="K235" s="238"/>
      <c r="L235" s="238"/>
      <c r="M235" s="238"/>
      <c r="N235" s="238"/>
      <c r="O235" s="238"/>
      <c r="P235" s="238"/>
      <c r="Q235" s="238"/>
    </row>
    <row r="236" ht="15.75" customHeight="1">
      <c r="B236" s="238"/>
      <c r="C236" s="238"/>
      <c r="D236" s="238"/>
      <c r="E236" s="238"/>
      <c r="F236" s="238"/>
      <c r="G236" s="238"/>
      <c r="H236" s="238"/>
      <c r="I236" s="238"/>
      <c r="J236" s="238"/>
      <c r="K236" s="238"/>
      <c r="L236" s="238"/>
      <c r="M236" s="238"/>
      <c r="N236" s="238"/>
      <c r="O236" s="238"/>
      <c r="P236" s="238"/>
      <c r="Q236" s="238"/>
    </row>
    <row r="237" ht="15.75" customHeight="1">
      <c r="B237" s="238"/>
      <c r="C237" s="238"/>
      <c r="D237" s="238"/>
      <c r="E237" s="238"/>
      <c r="F237" s="238"/>
      <c r="G237" s="238"/>
      <c r="H237" s="238"/>
      <c r="I237" s="238"/>
      <c r="J237" s="238"/>
      <c r="K237" s="238"/>
      <c r="L237" s="238"/>
      <c r="M237" s="238"/>
      <c r="N237" s="238"/>
      <c r="O237" s="238"/>
      <c r="P237" s="238"/>
      <c r="Q237" s="238"/>
    </row>
    <row r="238" ht="15.75" customHeight="1">
      <c r="B238" s="238"/>
      <c r="C238" s="238"/>
      <c r="D238" s="238"/>
      <c r="E238" s="238"/>
      <c r="F238" s="238"/>
      <c r="G238" s="238"/>
      <c r="H238" s="238"/>
      <c r="I238" s="238"/>
      <c r="J238" s="238"/>
      <c r="K238" s="238"/>
      <c r="L238" s="238"/>
      <c r="M238" s="238"/>
      <c r="N238" s="238"/>
      <c r="O238" s="238"/>
      <c r="P238" s="238"/>
      <c r="Q238" s="238"/>
    </row>
    <row r="239" ht="15.75" customHeight="1">
      <c r="B239" s="238"/>
      <c r="C239" s="238"/>
      <c r="D239" s="238"/>
      <c r="E239" s="238"/>
      <c r="F239" s="238"/>
      <c r="G239" s="238"/>
      <c r="H239" s="238"/>
      <c r="I239" s="238"/>
      <c r="J239" s="238"/>
      <c r="K239" s="238"/>
      <c r="L239" s="238"/>
      <c r="M239" s="238"/>
      <c r="N239" s="238"/>
      <c r="O239" s="238"/>
      <c r="P239" s="238"/>
      <c r="Q239" s="238"/>
    </row>
    <row r="240" ht="15.75" customHeight="1">
      <c r="B240" s="238"/>
      <c r="C240" s="238"/>
      <c r="D240" s="238"/>
      <c r="E240" s="238"/>
      <c r="F240" s="238"/>
      <c r="G240" s="238"/>
      <c r="H240" s="238"/>
      <c r="I240" s="238"/>
      <c r="J240" s="238"/>
      <c r="K240" s="238"/>
      <c r="L240" s="238"/>
      <c r="M240" s="238"/>
      <c r="N240" s="238"/>
      <c r="O240" s="238"/>
      <c r="P240" s="238"/>
      <c r="Q240" s="238"/>
    </row>
    <row r="241" ht="15.75" customHeight="1">
      <c r="B241" s="238"/>
      <c r="C241" s="238"/>
      <c r="D241" s="238"/>
      <c r="E241" s="238"/>
      <c r="F241" s="238"/>
      <c r="G241" s="238"/>
      <c r="H241" s="238"/>
      <c r="I241" s="238"/>
      <c r="J241" s="238"/>
      <c r="K241" s="238"/>
      <c r="L241" s="238"/>
      <c r="M241" s="238"/>
      <c r="N241" s="238"/>
      <c r="O241" s="238"/>
      <c r="P241" s="238"/>
      <c r="Q241" s="238"/>
    </row>
    <row r="242" ht="15.75" customHeight="1">
      <c r="B242" s="238"/>
      <c r="C242" s="238"/>
      <c r="D242" s="238"/>
      <c r="E242" s="238"/>
      <c r="F242" s="238"/>
      <c r="G242" s="238"/>
      <c r="H242" s="238"/>
      <c r="I242" s="238"/>
      <c r="J242" s="238"/>
      <c r="K242" s="238"/>
      <c r="L242" s="238"/>
      <c r="M242" s="238"/>
      <c r="N242" s="238"/>
      <c r="O242" s="238"/>
      <c r="P242" s="238"/>
      <c r="Q242" s="238"/>
    </row>
    <row r="243" ht="15.75" customHeight="1">
      <c r="B243" s="238"/>
      <c r="C243" s="238"/>
      <c r="D243" s="238"/>
      <c r="E243" s="238"/>
      <c r="F243" s="238"/>
      <c r="G243" s="238"/>
      <c r="H243" s="238"/>
      <c r="I243" s="238"/>
      <c r="J243" s="238"/>
      <c r="K243" s="238"/>
      <c r="L243" s="238"/>
      <c r="M243" s="238"/>
      <c r="N243" s="238"/>
      <c r="O243" s="238"/>
      <c r="P243" s="238"/>
      <c r="Q243" s="238"/>
    </row>
    <row r="244" ht="15.75" customHeight="1">
      <c r="B244" s="238"/>
      <c r="C244" s="238"/>
      <c r="D244" s="238"/>
      <c r="E244" s="238"/>
      <c r="F244" s="238"/>
      <c r="G244" s="238"/>
      <c r="H244" s="238"/>
      <c r="I244" s="238"/>
      <c r="J244" s="238"/>
      <c r="K244" s="238"/>
      <c r="L244" s="238"/>
      <c r="M244" s="238"/>
      <c r="N244" s="238"/>
      <c r="O244" s="238"/>
      <c r="P244" s="238"/>
      <c r="Q244" s="238"/>
    </row>
    <row r="245" ht="15.75" customHeight="1">
      <c r="B245" s="238"/>
      <c r="C245" s="238"/>
      <c r="D245" s="238"/>
      <c r="E245" s="238"/>
      <c r="F245" s="238"/>
      <c r="G245" s="238"/>
      <c r="H245" s="238"/>
      <c r="I245" s="238"/>
      <c r="J245" s="238"/>
      <c r="K245" s="238"/>
      <c r="L245" s="238"/>
      <c r="M245" s="238"/>
      <c r="N245" s="238"/>
      <c r="O245" s="238"/>
      <c r="P245" s="238"/>
      <c r="Q245" s="238"/>
    </row>
    <row r="246" ht="15.75" customHeight="1">
      <c r="B246" s="238"/>
      <c r="C246" s="238"/>
      <c r="D246" s="238"/>
      <c r="E246" s="238"/>
      <c r="F246" s="238"/>
      <c r="G246" s="238"/>
      <c r="H246" s="238"/>
      <c r="I246" s="238"/>
      <c r="J246" s="238"/>
      <c r="K246" s="238"/>
      <c r="L246" s="238"/>
      <c r="M246" s="238"/>
      <c r="N246" s="238"/>
      <c r="O246" s="238"/>
      <c r="P246" s="238"/>
      <c r="Q246" s="238"/>
    </row>
    <row r="247" ht="15.75" customHeight="1">
      <c r="B247" s="238"/>
      <c r="C247" s="238"/>
      <c r="D247" s="238"/>
      <c r="E247" s="238"/>
      <c r="F247" s="238"/>
      <c r="G247" s="238"/>
      <c r="H247" s="238"/>
      <c r="I247" s="238"/>
      <c r="J247" s="238"/>
      <c r="K247" s="238"/>
      <c r="L247" s="238"/>
      <c r="M247" s="238"/>
      <c r="N247" s="238"/>
      <c r="O247" s="238"/>
      <c r="P247" s="238"/>
      <c r="Q247" s="238"/>
    </row>
    <row r="248" ht="15.75" customHeight="1">
      <c r="B248" s="238"/>
      <c r="C248" s="238"/>
      <c r="D248" s="238"/>
      <c r="E248" s="238"/>
      <c r="F248" s="238"/>
      <c r="G248" s="238"/>
      <c r="H248" s="238"/>
      <c r="I248" s="238"/>
      <c r="J248" s="238"/>
      <c r="K248" s="238"/>
      <c r="L248" s="238"/>
      <c r="M248" s="238"/>
      <c r="N248" s="238"/>
      <c r="O248" s="238"/>
      <c r="P248" s="238"/>
      <c r="Q248" s="238"/>
    </row>
    <row r="249" ht="15.75" customHeight="1">
      <c r="B249" s="238"/>
      <c r="C249" s="238"/>
      <c r="D249" s="238"/>
      <c r="E249" s="238"/>
      <c r="F249" s="238"/>
      <c r="G249" s="238"/>
      <c r="H249" s="238"/>
      <c r="I249" s="238"/>
      <c r="J249" s="238"/>
      <c r="K249" s="238"/>
      <c r="L249" s="238"/>
      <c r="M249" s="238"/>
      <c r="N249" s="238"/>
      <c r="O249" s="238"/>
      <c r="P249" s="238"/>
      <c r="Q249" s="238"/>
    </row>
    <row r="250" ht="15.75" customHeight="1">
      <c r="B250" s="238"/>
      <c r="C250" s="238"/>
      <c r="D250" s="238"/>
      <c r="E250" s="238"/>
      <c r="F250" s="238"/>
      <c r="G250" s="238"/>
      <c r="H250" s="238"/>
      <c r="I250" s="238"/>
      <c r="J250" s="238"/>
      <c r="K250" s="238"/>
      <c r="L250" s="238"/>
      <c r="M250" s="238"/>
      <c r="N250" s="238"/>
      <c r="O250" s="238"/>
      <c r="P250" s="238"/>
      <c r="Q250" s="238"/>
    </row>
    <row r="251" ht="15.75" customHeight="1">
      <c r="B251" s="238"/>
      <c r="C251" s="238"/>
      <c r="D251" s="238"/>
      <c r="E251" s="238"/>
      <c r="F251" s="238"/>
      <c r="G251" s="238"/>
      <c r="H251" s="238"/>
      <c r="I251" s="238"/>
      <c r="J251" s="238"/>
      <c r="K251" s="238"/>
      <c r="L251" s="238"/>
      <c r="M251" s="238"/>
      <c r="N251" s="238"/>
      <c r="O251" s="238"/>
      <c r="P251" s="238"/>
      <c r="Q251" s="238"/>
    </row>
    <row r="252" ht="15.75" customHeight="1">
      <c r="B252" s="238"/>
      <c r="C252" s="238"/>
      <c r="D252" s="238"/>
      <c r="E252" s="238"/>
      <c r="F252" s="238"/>
      <c r="G252" s="238"/>
      <c r="H252" s="238"/>
      <c r="I252" s="238"/>
      <c r="J252" s="238"/>
      <c r="K252" s="238"/>
      <c r="L252" s="238"/>
      <c r="M252" s="238"/>
      <c r="N252" s="238"/>
      <c r="O252" s="238"/>
      <c r="P252" s="238"/>
      <c r="Q252" s="238"/>
    </row>
    <row r="253" ht="15.75" customHeight="1">
      <c r="B253" s="238"/>
      <c r="C253" s="238"/>
      <c r="D253" s="238"/>
      <c r="E253" s="238"/>
      <c r="F253" s="238"/>
      <c r="G253" s="238"/>
      <c r="H253" s="238"/>
      <c r="I253" s="238"/>
      <c r="J253" s="238"/>
      <c r="K253" s="238"/>
      <c r="L253" s="238"/>
      <c r="M253" s="238"/>
      <c r="N253" s="238"/>
      <c r="O253" s="238"/>
      <c r="P253" s="238"/>
      <c r="Q253" s="238"/>
    </row>
    <row r="254" ht="15.75" customHeight="1">
      <c r="B254" s="238"/>
      <c r="C254" s="238"/>
      <c r="D254" s="238"/>
      <c r="E254" s="238"/>
      <c r="F254" s="238"/>
      <c r="G254" s="238"/>
      <c r="H254" s="238"/>
      <c r="I254" s="238"/>
      <c r="J254" s="238"/>
      <c r="K254" s="238"/>
      <c r="L254" s="238"/>
      <c r="M254" s="238"/>
      <c r="N254" s="238"/>
      <c r="O254" s="238"/>
      <c r="P254" s="238"/>
      <c r="Q254" s="238"/>
    </row>
    <row r="255" ht="15.75" customHeight="1">
      <c r="B255" s="238"/>
      <c r="C255" s="238"/>
      <c r="D255" s="238"/>
      <c r="E255" s="238"/>
      <c r="F255" s="238"/>
      <c r="G255" s="238"/>
      <c r="H255" s="238"/>
      <c r="I255" s="238"/>
      <c r="J255" s="238"/>
      <c r="K255" s="238"/>
      <c r="L255" s="238"/>
      <c r="M255" s="238"/>
      <c r="N255" s="238"/>
      <c r="O255" s="238"/>
      <c r="P255" s="238"/>
      <c r="Q255" s="238"/>
    </row>
    <row r="256" ht="15.75" customHeight="1">
      <c r="B256" s="238"/>
      <c r="C256" s="238"/>
      <c r="D256" s="238"/>
      <c r="E256" s="238"/>
      <c r="F256" s="238"/>
      <c r="G256" s="238"/>
      <c r="H256" s="238"/>
      <c r="I256" s="238"/>
      <c r="J256" s="238"/>
      <c r="K256" s="238"/>
      <c r="L256" s="238"/>
      <c r="M256" s="238"/>
      <c r="N256" s="238"/>
      <c r="O256" s="238"/>
      <c r="P256" s="238"/>
      <c r="Q256" s="238"/>
    </row>
    <row r="257" ht="15.75" customHeight="1">
      <c r="B257" s="238"/>
      <c r="C257" s="238"/>
      <c r="D257" s="238"/>
      <c r="E257" s="238"/>
      <c r="F257" s="238"/>
      <c r="G257" s="238"/>
      <c r="H257" s="238"/>
      <c r="I257" s="238"/>
      <c r="J257" s="238"/>
      <c r="K257" s="238"/>
      <c r="L257" s="238"/>
      <c r="M257" s="238"/>
      <c r="N257" s="238"/>
      <c r="O257" s="238"/>
      <c r="P257" s="238"/>
      <c r="Q257" s="238"/>
    </row>
    <row r="258" ht="15.75" customHeight="1">
      <c r="B258" s="238"/>
      <c r="C258" s="238"/>
      <c r="D258" s="238"/>
      <c r="E258" s="238"/>
      <c r="F258" s="238"/>
      <c r="G258" s="238"/>
      <c r="H258" s="238"/>
      <c r="I258" s="238"/>
      <c r="J258" s="238"/>
      <c r="K258" s="238"/>
      <c r="L258" s="238"/>
      <c r="M258" s="238"/>
      <c r="N258" s="238"/>
      <c r="O258" s="238"/>
      <c r="P258" s="238"/>
      <c r="Q258" s="238"/>
    </row>
    <row r="259" ht="15.75" customHeight="1">
      <c r="B259" s="238"/>
      <c r="C259" s="238"/>
      <c r="D259" s="238"/>
      <c r="E259" s="238"/>
      <c r="F259" s="238"/>
      <c r="G259" s="238"/>
      <c r="H259" s="238"/>
      <c r="I259" s="238"/>
      <c r="J259" s="238"/>
      <c r="K259" s="238"/>
      <c r="L259" s="238"/>
      <c r="M259" s="238"/>
      <c r="N259" s="238"/>
      <c r="O259" s="238"/>
      <c r="P259" s="238"/>
      <c r="Q259" s="238"/>
    </row>
    <row r="260" ht="15.75" customHeight="1">
      <c r="B260" s="238"/>
      <c r="C260" s="238"/>
      <c r="D260" s="238"/>
      <c r="E260" s="238"/>
      <c r="F260" s="238"/>
      <c r="G260" s="238"/>
      <c r="H260" s="238"/>
      <c r="I260" s="238"/>
      <c r="J260" s="238"/>
      <c r="K260" s="238"/>
      <c r="L260" s="238"/>
      <c r="M260" s="238"/>
      <c r="N260" s="238"/>
      <c r="O260" s="238"/>
      <c r="P260" s="238"/>
      <c r="Q260" s="238"/>
    </row>
    <row r="261" ht="15.75" customHeight="1">
      <c r="B261" s="238"/>
      <c r="C261" s="238"/>
      <c r="D261" s="238"/>
      <c r="E261" s="238"/>
      <c r="F261" s="238"/>
      <c r="G261" s="238"/>
      <c r="H261" s="238"/>
      <c r="I261" s="238"/>
      <c r="J261" s="238"/>
      <c r="K261" s="238"/>
      <c r="L261" s="238"/>
      <c r="M261" s="238"/>
      <c r="N261" s="238"/>
      <c r="O261" s="238"/>
      <c r="P261" s="238"/>
      <c r="Q261" s="238"/>
    </row>
    <row r="262" ht="15.75" customHeight="1">
      <c r="B262" s="238"/>
      <c r="C262" s="238"/>
      <c r="D262" s="238"/>
      <c r="E262" s="238"/>
      <c r="F262" s="238"/>
      <c r="G262" s="238"/>
      <c r="H262" s="238"/>
      <c r="I262" s="238"/>
      <c r="J262" s="238"/>
      <c r="K262" s="238"/>
      <c r="L262" s="238"/>
      <c r="M262" s="238"/>
      <c r="N262" s="238"/>
      <c r="O262" s="238"/>
      <c r="P262" s="238"/>
      <c r="Q262" s="238"/>
    </row>
    <row r="263" ht="15.75" customHeight="1">
      <c r="B263" s="238"/>
      <c r="C263" s="238"/>
      <c r="D263" s="238"/>
      <c r="E263" s="238"/>
      <c r="F263" s="238"/>
      <c r="G263" s="238"/>
      <c r="H263" s="238"/>
      <c r="I263" s="238"/>
      <c r="J263" s="238"/>
      <c r="K263" s="238"/>
      <c r="L263" s="238"/>
      <c r="M263" s="238"/>
      <c r="N263" s="238"/>
      <c r="O263" s="238"/>
      <c r="P263" s="238"/>
      <c r="Q263" s="238"/>
    </row>
    <row r="264" ht="15.75" customHeight="1">
      <c r="B264" s="238"/>
      <c r="C264" s="238"/>
      <c r="D264" s="238"/>
      <c r="E264" s="238"/>
      <c r="F264" s="238"/>
      <c r="G264" s="238"/>
      <c r="H264" s="238"/>
      <c r="I264" s="238"/>
      <c r="J264" s="238"/>
      <c r="K264" s="238"/>
      <c r="L264" s="238"/>
      <c r="M264" s="238"/>
      <c r="N264" s="238"/>
      <c r="O264" s="238"/>
      <c r="P264" s="238"/>
      <c r="Q264" s="238"/>
    </row>
    <row r="265" ht="15.75" customHeight="1">
      <c r="B265" s="238"/>
      <c r="C265" s="238"/>
      <c r="D265" s="238"/>
      <c r="E265" s="238"/>
      <c r="F265" s="238"/>
      <c r="G265" s="238"/>
      <c r="H265" s="238"/>
      <c r="I265" s="238"/>
      <c r="J265" s="238"/>
      <c r="K265" s="238"/>
      <c r="L265" s="238"/>
      <c r="M265" s="238"/>
      <c r="N265" s="238"/>
      <c r="O265" s="238"/>
      <c r="P265" s="238"/>
      <c r="Q265" s="238"/>
    </row>
    <row r="266" ht="15.75" customHeight="1">
      <c r="B266" s="238"/>
      <c r="C266" s="238"/>
      <c r="D266" s="238"/>
      <c r="E266" s="238"/>
      <c r="F266" s="238"/>
      <c r="G266" s="238"/>
      <c r="H266" s="238"/>
      <c r="I266" s="238"/>
      <c r="J266" s="238"/>
      <c r="K266" s="238"/>
      <c r="L266" s="238"/>
      <c r="M266" s="238"/>
      <c r="N266" s="238"/>
      <c r="O266" s="238"/>
      <c r="P266" s="238"/>
      <c r="Q266" s="238"/>
    </row>
    <row r="267" ht="15.75" customHeight="1">
      <c r="B267" s="238"/>
      <c r="C267" s="238"/>
      <c r="D267" s="238"/>
      <c r="E267" s="238"/>
      <c r="F267" s="238"/>
      <c r="G267" s="238"/>
      <c r="H267" s="238"/>
      <c r="I267" s="238"/>
      <c r="J267" s="238"/>
      <c r="K267" s="238"/>
      <c r="L267" s="238"/>
      <c r="M267" s="238"/>
      <c r="N267" s="238"/>
      <c r="O267" s="238"/>
      <c r="P267" s="238"/>
      <c r="Q267" s="238"/>
    </row>
    <row r="268" ht="15.75" customHeight="1">
      <c r="B268" s="238"/>
      <c r="C268" s="238"/>
      <c r="D268" s="238"/>
      <c r="E268" s="238"/>
      <c r="F268" s="238"/>
      <c r="G268" s="238"/>
      <c r="H268" s="238"/>
      <c r="I268" s="238"/>
      <c r="J268" s="238"/>
      <c r="K268" s="238"/>
      <c r="L268" s="238"/>
      <c r="M268" s="238"/>
      <c r="N268" s="238"/>
      <c r="O268" s="238"/>
      <c r="P268" s="238"/>
      <c r="Q268" s="238"/>
    </row>
    <row r="269" ht="15.75" customHeight="1">
      <c r="B269" s="238"/>
      <c r="C269" s="238"/>
      <c r="D269" s="238"/>
      <c r="E269" s="238"/>
      <c r="F269" s="238"/>
      <c r="G269" s="238"/>
      <c r="H269" s="238"/>
      <c r="I269" s="238"/>
      <c r="J269" s="238"/>
      <c r="K269" s="238"/>
      <c r="L269" s="238"/>
      <c r="M269" s="238"/>
      <c r="N269" s="238"/>
      <c r="O269" s="238"/>
      <c r="P269" s="238"/>
      <c r="Q269" s="238"/>
    </row>
    <row r="270" ht="15.75" customHeight="1">
      <c r="B270" s="238"/>
      <c r="C270" s="238"/>
      <c r="D270" s="238"/>
      <c r="E270" s="238"/>
      <c r="F270" s="238"/>
      <c r="G270" s="238"/>
      <c r="H270" s="238"/>
      <c r="I270" s="238"/>
      <c r="J270" s="238"/>
      <c r="K270" s="238"/>
      <c r="L270" s="238"/>
      <c r="M270" s="238"/>
      <c r="N270" s="238"/>
      <c r="O270" s="238"/>
      <c r="P270" s="238"/>
      <c r="Q270" s="238"/>
    </row>
    <row r="271" ht="15.75" customHeight="1">
      <c r="B271" s="238"/>
      <c r="C271" s="238"/>
      <c r="D271" s="238"/>
      <c r="E271" s="238"/>
      <c r="F271" s="238"/>
      <c r="G271" s="238"/>
      <c r="H271" s="238"/>
      <c r="I271" s="238"/>
      <c r="J271" s="238"/>
      <c r="K271" s="238"/>
      <c r="L271" s="238"/>
      <c r="M271" s="238"/>
      <c r="N271" s="238"/>
      <c r="O271" s="238"/>
      <c r="P271" s="238"/>
      <c r="Q271" s="238"/>
    </row>
    <row r="272" ht="15.75" customHeight="1">
      <c r="B272" s="238"/>
      <c r="C272" s="238"/>
      <c r="D272" s="238"/>
      <c r="E272" s="238"/>
      <c r="F272" s="238"/>
      <c r="G272" s="238"/>
      <c r="H272" s="238"/>
      <c r="I272" s="238"/>
      <c r="J272" s="238"/>
      <c r="K272" s="238"/>
      <c r="L272" s="238"/>
      <c r="M272" s="238"/>
      <c r="N272" s="238"/>
      <c r="O272" s="238"/>
      <c r="P272" s="238"/>
      <c r="Q272" s="238"/>
    </row>
    <row r="273" ht="15.75" customHeight="1">
      <c r="B273" s="238"/>
      <c r="C273" s="238"/>
      <c r="D273" s="238"/>
      <c r="E273" s="238"/>
      <c r="F273" s="238"/>
      <c r="G273" s="238"/>
      <c r="H273" s="238"/>
      <c r="I273" s="238"/>
      <c r="J273" s="238"/>
      <c r="K273" s="238"/>
      <c r="L273" s="238"/>
      <c r="M273" s="238"/>
      <c r="N273" s="238"/>
      <c r="O273" s="238"/>
      <c r="P273" s="238"/>
      <c r="Q273" s="238"/>
    </row>
    <row r="274" ht="15.75" customHeight="1">
      <c r="B274" s="238"/>
      <c r="C274" s="238"/>
      <c r="D274" s="238"/>
      <c r="E274" s="238"/>
      <c r="F274" s="238"/>
      <c r="G274" s="238"/>
      <c r="H274" s="238"/>
      <c r="I274" s="238"/>
      <c r="J274" s="238"/>
      <c r="K274" s="238"/>
      <c r="L274" s="238"/>
      <c r="M274" s="238"/>
      <c r="N274" s="238"/>
      <c r="O274" s="238"/>
      <c r="P274" s="238"/>
      <c r="Q274" s="238"/>
    </row>
    <row r="275" ht="15.75" customHeight="1">
      <c r="B275" s="238"/>
      <c r="C275" s="238"/>
      <c r="D275" s="238"/>
      <c r="E275" s="238"/>
      <c r="F275" s="238"/>
      <c r="G275" s="238"/>
      <c r="H275" s="238"/>
      <c r="I275" s="238"/>
      <c r="J275" s="238"/>
      <c r="K275" s="238"/>
      <c r="L275" s="238"/>
      <c r="M275" s="238"/>
      <c r="N275" s="238"/>
      <c r="O275" s="238"/>
      <c r="P275" s="238"/>
      <c r="Q275" s="238"/>
    </row>
    <row r="276" ht="15.75" customHeight="1">
      <c r="B276" s="238"/>
      <c r="C276" s="238"/>
      <c r="D276" s="238"/>
      <c r="E276" s="238"/>
      <c r="F276" s="238"/>
      <c r="G276" s="238"/>
      <c r="H276" s="238"/>
      <c r="I276" s="238"/>
      <c r="J276" s="238"/>
      <c r="K276" s="238"/>
      <c r="L276" s="238"/>
      <c r="M276" s="238"/>
      <c r="N276" s="238"/>
      <c r="O276" s="238"/>
      <c r="P276" s="238"/>
      <c r="Q276" s="238"/>
    </row>
    <row r="277" ht="15.75" customHeight="1">
      <c r="B277" s="238"/>
      <c r="C277" s="238"/>
      <c r="D277" s="238"/>
      <c r="E277" s="238"/>
      <c r="F277" s="238"/>
      <c r="G277" s="238"/>
      <c r="H277" s="238"/>
      <c r="I277" s="238"/>
      <c r="J277" s="238"/>
      <c r="K277" s="238"/>
      <c r="L277" s="238"/>
      <c r="M277" s="238"/>
      <c r="N277" s="238"/>
      <c r="O277" s="238"/>
      <c r="P277" s="238"/>
      <c r="Q277" s="238"/>
    </row>
    <row r="278" ht="15.75" customHeight="1">
      <c r="B278" s="238"/>
      <c r="C278" s="238"/>
      <c r="D278" s="238"/>
      <c r="E278" s="238"/>
      <c r="F278" s="238"/>
      <c r="G278" s="238"/>
      <c r="H278" s="238"/>
      <c r="I278" s="238"/>
      <c r="J278" s="238"/>
      <c r="K278" s="238"/>
      <c r="L278" s="238"/>
      <c r="M278" s="238"/>
      <c r="N278" s="238"/>
      <c r="O278" s="238"/>
      <c r="P278" s="238"/>
      <c r="Q278" s="238"/>
    </row>
    <row r="279" ht="15.75" customHeight="1">
      <c r="B279" s="238"/>
      <c r="C279" s="238"/>
      <c r="D279" s="238"/>
      <c r="E279" s="238"/>
      <c r="F279" s="238"/>
      <c r="G279" s="238"/>
      <c r="H279" s="238"/>
      <c r="I279" s="238"/>
      <c r="J279" s="238"/>
      <c r="K279" s="238"/>
      <c r="L279" s="238"/>
      <c r="M279" s="238"/>
      <c r="N279" s="238"/>
      <c r="O279" s="238"/>
      <c r="P279" s="238"/>
      <c r="Q279" s="238"/>
    </row>
    <row r="280" ht="15.75" customHeight="1">
      <c r="B280" s="238"/>
      <c r="C280" s="238"/>
      <c r="D280" s="238"/>
      <c r="E280" s="238"/>
      <c r="F280" s="238"/>
      <c r="G280" s="238"/>
      <c r="H280" s="238"/>
      <c r="I280" s="238"/>
      <c r="J280" s="238"/>
      <c r="K280" s="238"/>
      <c r="L280" s="238"/>
      <c r="M280" s="238"/>
      <c r="N280" s="238"/>
      <c r="O280" s="238"/>
      <c r="P280" s="238"/>
      <c r="Q280" s="238"/>
    </row>
    <row r="281" ht="15.75" customHeight="1">
      <c r="B281" s="238"/>
      <c r="C281" s="238"/>
      <c r="D281" s="238"/>
      <c r="E281" s="238"/>
      <c r="F281" s="238"/>
      <c r="G281" s="238"/>
      <c r="H281" s="238"/>
      <c r="I281" s="238"/>
      <c r="J281" s="238"/>
      <c r="K281" s="238"/>
      <c r="L281" s="238"/>
      <c r="M281" s="238"/>
      <c r="N281" s="238"/>
      <c r="O281" s="238"/>
      <c r="P281" s="238"/>
      <c r="Q281" s="238"/>
    </row>
    <row r="282" ht="15.75" customHeight="1">
      <c r="B282" s="238"/>
      <c r="C282" s="238"/>
      <c r="D282" s="238"/>
      <c r="E282" s="238"/>
      <c r="F282" s="238"/>
      <c r="G282" s="238"/>
      <c r="H282" s="238"/>
      <c r="I282" s="238"/>
      <c r="J282" s="238"/>
      <c r="K282" s="238"/>
      <c r="L282" s="238"/>
      <c r="M282" s="238"/>
      <c r="N282" s="238"/>
      <c r="O282" s="238"/>
      <c r="P282" s="238"/>
      <c r="Q282" s="238"/>
    </row>
    <row r="283" ht="15.75" customHeight="1">
      <c r="B283" s="238"/>
      <c r="C283" s="238"/>
      <c r="D283" s="238"/>
      <c r="E283" s="238"/>
      <c r="F283" s="238"/>
      <c r="G283" s="238"/>
      <c r="H283" s="238"/>
      <c r="I283" s="238"/>
      <c r="J283" s="238"/>
      <c r="K283" s="238"/>
      <c r="L283" s="238"/>
      <c r="M283" s="238"/>
      <c r="N283" s="238"/>
      <c r="O283" s="238"/>
      <c r="P283" s="238"/>
      <c r="Q283" s="238"/>
    </row>
    <row r="284" ht="15.75" customHeight="1">
      <c r="B284" s="238"/>
      <c r="C284" s="238"/>
      <c r="D284" s="238"/>
      <c r="E284" s="238"/>
      <c r="F284" s="238"/>
      <c r="G284" s="238"/>
      <c r="H284" s="238"/>
      <c r="I284" s="238"/>
      <c r="J284" s="238"/>
      <c r="K284" s="238"/>
      <c r="L284" s="238"/>
      <c r="M284" s="238"/>
      <c r="N284" s="238"/>
      <c r="O284" s="238"/>
      <c r="P284" s="238"/>
      <c r="Q284" s="238"/>
    </row>
    <row r="285" ht="15.75" customHeight="1">
      <c r="B285" s="238"/>
      <c r="C285" s="238"/>
      <c r="D285" s="238"/>
      <c r="E285" s="238"/>
      <c r="F285" s="238"/>
      <c r="G285" s="238"/>
      <c r="H285" s="238"/>
      <c r="I285" s="238"/>
      <c r="J285" s="238"/>
      <c r="K285" s="238"/>
      <c r="L285" s="238"/>
      <c r="M285" s="238"/>
      <c r="N285" s="238"/>
      <c r="O285" s="238"/>
      <c r="P285" s="238"/>
      <c r="Q285" s="238"/>
    </row>
    <row r="286" ht="15.75" customHeight="1">
      <c r="B286" s="238"/>
      <c r="C286" s="238"/>
      <c r="D286" s="238"/>
      <c r="E286" s="238"/>
      <c r="F286" s="238"/>
      <c r="G286" s="238"/>
      <c r="H286" s="238"/>
      <c r="I286" s="238"/>
      <c r="J286" s="238"/>
      <c r="K286" s="238"/>
      <c r="L286" s="238"/>
      <c r="M286" s="238"/>
      <c r="N286" s="238"/>
      <c r="O286" s="238"/>
      <c r="P286" s="238"/>
      <c r="Q286" s="238"/>
    </row>
    <row r="287" ht="15.75" customHeight="1">
      <c r="B287" s="238"/>
      <c r="C287" s="238"/>
      <c r="D287" s="238"/>
      <c r="E287" s="238"/>
      <c r="F287" s="238"/>
      <c r="G287" s="238"/>
      <c r="H287" s="238"/>
      <c r="I287" s="238"/>
      <c r="J287" s="238"/>
      <c r="K287" s="238"/>
      <c r="L287" s="238"/>
      <c r="M287" s="238"/>
      <c r="N287" s="238"/>
      <c r="O287" s="238"/>
      <c r="P287" s="238"/>
      <c r="Q287" s="238"/>
    </row>
    <row r="288" ht="15.75" customHeight="1">
      <c r="B288" s="238"/>
      <c r="C288" s="238"/>
      <c r="D288" s="238"/>
      <c r="E288" s="238"/>
      <c r="F288" s="238"/>
      <c r="G288" s="238"/>
      <c r="H288" s="238"/>
      <c r="I288" s="238"/>
      <c r="J288" s="238"/>
      <c r="K288" s="238"/>
      <c r="L288" s="238"/>
      <c r="M288" s="238"/>
      <c r="N288" s="238"/>
      <c r="O288" s="238"/>
      <c r="P288" s="238"/>
      <c r="Q288" s="238"/>
    </row>
    <row r="289" ht="15.75" customHeight="1">
      <c r="B289" s="238"/>
      <c r="C289" s="238"/>
      <c r="D289" s="238"/>
      <c r="E289" s="238"/>
      <c r="F289" s="238"/>
      <c r="G289" s="238"/>
      <c r="H289" s="238"/>
      <c r="I289" s="238"/>
      <c r="J289" s="238"/>
      <c r="K289" s="238"/>
      <c r="L289" s="238"/>
      <c r="M289" s="238"/>
      <c r="N289" s="238"/>
      <c r="O289" s="238"/>
      <c r="P289" s="238"/>
      <c r="Q289" s="238"/>
    </row>
    <row r="290" ht="15.75" customHeight="1">
      <c r="B290" s="238"/>
      <c r="C290" s="238"/>
      <c r="D290" s="238"/>
      <c r="E290" s="238"/>
      <c r="F290" s="238"/>
      <c r="G290" s="238"/>
      <c r="H290" s="238"/>
      <c r="I290" s="238"/>
      <c r="J290" s="238"/>
      <c r="K290" s="238"/>
      <c r="L290" s="238"/>
      <c r="M290" s="238"/>
      <c r="N290" s="238"/>
      <c r="O290" s="238"/>
      <c r="P290" s="238"/>
      <c r="Q290" s="238"/>
    </row>
    <row r="291" ht="15.75" customHeight="1">
      <c r="B291" s="238"/>
      <c r="C291" s="238"/>
      <c r="D291" s="238"/>
      <c r="E291" s="238"/>
      <c r="F291" s="238"/>
      <c r="G291" s="238"/>
      <c r="H291" s="238"/>
      <c r="I291" s="238"/>
      <c r="J291" s="238"/>
      <c r="K291" s="238"/>
      <c r="L291" s="238"/>
      <c r="M291" s="238"/>
      <c r="N291" s="238"/>
      <c r="O291" s="238"/>
      <c r="P291" s="238"/>
      <c r="Q291" s="238"/>
    </row>
    <row r="292" ht="15.75" customHeight="1">
      <c r="B292" s="238"/>
      <c r="C292" s="238"/>
      <c r="D292" s="238"/>
      <c r="E292" s="238"/>
      <c r="F292" s="238"/>
      <c r="G292" s="238"/>
      <c r="H292" s="238"/>
      <c r="I292" s="238"/>
      <c r="J292" s="238"/>
      <c r="K292" s="238"/>
      <c r="L292" s="238"/>
      <c r="M292" s="238"/>
      <c r="N292" s="238"/>
      <c r="O292" s="238"/>
      <c r="P292" s="238"/>
      <c r="Q292" s="238"/>
    </row>
    <row r="293" ht="15.75" customHeight="1">
      <c r="B293" s="238"/>
      <c r="C293" s="238"/>
      <c r="D293" s="238"/>
      <c r="E293" s="238"/>
      <c r="F293" s="238"/>
      <c r="G293" s="238"/>
      <c r="H293" s="238"/>
      <c r="I293" s="238"/>
      <c r="J293" s="238"/>
      <c r="K293" s="238"/>
      <c r="L293" s="238"/>
      <c r="M293" s="238"/>
      <c r="N293" s="238"/>
      <c r="O293" s="238"/>
      <c r="P293" s="238"/>
      <c r="Q293" s="238"/>
    </row>
    <row r="294" ht="15.75" customHeight="1">
      <c r="B294" s="238"/>
      <c r="C294" s="238"/>
      <c r="D294" s="238"/>
      <c r="E294" s="238"/>
      <c r="F294" s="238"/>
      <c r="G294" s="238"/>
      <c r="H294" s="238"/>
      <c r="I294" s="238"/>
      <c r="J294" s="238"/>
      <c r="K294" s="238"/>
      <c r="L294" s="238"/>
      <c r="M294" s="238"/>
      <c r="N294" s="238"/>
      <c r="O294" s="238"/>
      <c r="P294" s="238"/>
      <c r="Q294" s="238"/>
    </row>
    <row r="295" ht="15.75" customHeight="1">
      <c r="B295" s="238"/>
      <c r="C295" s="238"/>
      <c r="D295" s="238"/>
      <c r="E295" s="238"/>
      <c r="F295" s="238"/>
      <c r="G295" s="238"/>
      <c r="H295" s="238"/>
      <c r="I295" s="238"/>
      <c r="J295" s="238"/>
      <c r="K295" s="238"/>
      <c r="L295" s="238"/>
      <c r="M295" s="238"/>
      <c r="N295" s="238"/>
      <c r="O295" s="238"/>
      <c r="P295" s="238"/>
      <c r="Q295" s="238"/>
    </row>
    <row r="296" ht="15.75" customHeight="1">
      <c r="B296" s="238"/>
      <c r="C296" s="238"/>
      <c r="D296" s="238"/>
      <c r="E296" s="238"/>
      <c r="F296" s="238"/>
      <c r="G296" s="238"/>
      <c r="H296" s="238"/>
      <c r="I296" s="238"/>
      <c r="J296" s="238"/>
      <c r="K296" s="238"/>
      <c r="L296" s="238"/>
      <c r="M296" s="238"/>
      <c r="N296" s="238"/>
      <c r="O296" s="238"/>
      <c r="P296" s="238"/>
      <c r="Q296" s="238"/>
    </row>
    <row r="297" ht="15.75" customHeight="1">
      <c r="B297" s="238"/>
      <c r="C297" s="238"/>
      <c r="D297" s="238"/>
      <c r="E297" s="238"/>
      <c r="F297" s="238"/>
      <c r="G297" s="238"/>
      <c r="H297" s="238"/>
      <c r="I297" s="238"/>
      <c r="J297" s="238"/>
      <c r="K297" s="238"/>
      <c r="L297" s="238"/>
      <c r="M297" s="238"/>
      <c r="N297" s="238"/>
      <c r="O297" s="238"/>
      <c r="P297" s="238"/>
      <c r="Q297" s="238"/>
    </row>
    <row r="298" ht="15.75" customHeight="1">
      <c r="B298" s="238"/>
      <c r="C298" s="238"/>
      <c r="D298" s="238"/>
      <c r="E298" s="238"/>
      <c r="F298" s="238"/>
      <c r="G298" s="238"/>
      <c r="H298" s="238"/>
      <c r="I298" s="238"/>
      <c r="J298" s="238"/>
      <c r="K298" s="238"/>
      <c r="L298" s="238"/>
      <c r="M298" s="238"/>
      <c r="N298" s="238"/>
      <c r="O298" s="238"/>
      <c r="P298" s="238"/>
      <c r="Q298" s="238"/>
    </row>
    <row r="299" ht="15.75" customHeight="1">
      <c r="B299" s="238"/>
      <c r="C299" s="238"/>
      <c r="D299" s="238"/>
      <c r="E299" s="238"/>
      <c r="F299" s="238"/>
      <c r="G299" s="238"/>
      <c r="H299" s="238"/>
      <c r="I299" s="238"/>
      <c r="J299" s="238"/>
      <c r="K299" s="238"/>
      <c r="L299" s="238"/>
      <c r="M299" s="238"/>
      <c r="N299" s="238"/>
      <c r="O299" s="238"/>
      <c r="P299" s="238"/>
      <c r="Q299" s="238"/>
    </row>
    <row r="300" ht="15.75" customHeight="1">
      <c r="B300" s="238"/>
      <c r="C300" s="238"/>
      <c r="D300" s="238"/>
      <c r="E300" s="238"/>
      <c r="F300" s="238"/>
      <c r="G300" s="238"/>
      <c r="H300" s="238"/>
      <c r="I300" s="238"/>
      <c r="J300" s="238"/>
      <c r="K300" s="238"/>
      <c r="L300" s="238"/>
      <c r="M300" s="238"/>
      <c r="N300" s="238"/>
      <c r="O300" s="238"/>
      <c r="P300" s="238"/>
      <c r="Q300" s="238"/>
    </row>
    <row r="301" ht="15.75" customHeight="1">
      <c r="B301" s="238"/>
      <c r="C301" s="238"/>
      <c r="D301" s="238"/>
      <c r="E301" s="238"/>
      <c r="F301" s="238"/>
      <c r="G301" s="238"/>
      <c r="H301" s="238"/>
      <c r="I301" s="238"/>
      <c r="J301" s="238"/>
      <c r="K301" s="238"/>
      <c r="L301" s="238"/>
      <c r="M301" s="238"/>
      <c r="N301" s="238"/>
      <c r="O301" s="238"/>
      <c r="P301" s="238"/>
      <c r="Q301" s="238"/>
    </row>
    <row r="302" ht="15.75" customHeight="1">
      <c r="B302" s="238"/>
      <c r="C302" s="238"/>
      <c r="D302" s="238"/>
      <c r="E302" s="238"/>
      <c r="F302" s="238"/>
      <c r="G302" s="238"/>
      <c r="H302" s="238"/>
      <c r="I302" s="238"/>
      <c r="J302" s="238"/>
      <c r="K302" s="238"/>
      <c r="L302" s="238"/>
      <c r="M302" s="238"/>
      <c r="N302" s="238"/>
      <c r="O302" s="238"/>
      <c r="P302" s="238"/>
      <c r="Q302" s="238"/>
    </row>
    <row r="303" ht="15.75" customHeight="1">
      <c r="B303" s="238"/>
      <c r="C303" s="238"/>
      <c r="D303" s="238"/>
      <c r="E303" s="238"/>
      <c r="F303" s="238"/>
      <c r="G303" s="238"/>
      <c r="H303" s="238"/>
      <c r="I303" s="238"/>
      <c r="J303" s="238"/>
      <c r="K303" s="238"/>
      <c r="L303" s="238"/>
      <c r="M303" s="238"/>
      <c r="N303" s="238"/>
      <c r="O303" s="238"/>
      <c r="P303" s="238"/>
      <c r="Q303" s="238"/>
    </row>
    <row r="304" ht="15.75" customHeight="1">
      <c r="B304" s="238"/>
      <c r="C304" s="238"/>
      <c r="D304" s="238"/>
      <c r="E304" s="238"/>
      <c r="F304" s="238"/>
      <c r="G304" s="238"/>
      <c r="H304" s="238"/>
      <c r="I304" s="238"/>
      <c r="J304" s="238"/>
      <c r="K304" s="238"/>
      <c r="L304" s="238"/>
      <c r="M304" s="238"/>
      <c r="N304" s="238"/>
      <c r="O304" s="238"/>
      <c r="P304" s="238"/>
      <c r="Q304" s="238"/>
    </row>
    <row r="305" ht="15.75" customHeight="1">
      <c r="B305" s="238"/>
      <c r="C305" s="238"/>
      <c r="D305" s="238"/>
      <c r="E305" s="238"/>
      <c r="F305" s="238"/>
      <c r="G305" s="238"/>
      <c r="H305" s="238"/>
      <c r="I305" s="238"/>
      <c r="J305" s="238"/>
      <c r="K305" s="238"/>
      <c r="L305" s="238"/>
      <c r="M305" s="238"/>
      <c r="N305" s="238"/>
      <c r="O305" s="238"/>
      <c r="P305" s="238"/>
      <c r="Q305" s="238"/>
    </row>
    <row r="306" ht="15.75" customHeight="1">
      <c r="B306" s="238"/>
      <c r="C306" s="238"/>
      <c r="D306" s="238"/>
      <c r="E306" s="238"/>
      <c r="F306" s="238"/>
      <c r="G306" s="238"/>
      <c r="H306" s="238"/>
      <c r="I306" s="238"/>
      <c r="J306" s="238"/>
      <c r="K306" s="238"/>
      <c r="L306" s="238"/>
      <c r="M306" s="238"/>
      <c r="N306" s="238"/>
      <c r="O306" s="238"/>
      <c r="P306" s="238"/>
      <c r="Q306" s="238"/>
    </row>
    <row r="307" ht="15.75" customHeight="1">
      <c r="B307" s="238"/>
      <c r="C307" s="238"/>
      <c r="D307" s="238"/>
      <c r="E307" s="238"/>
      <c r="F307" s="238"/>
      <c r="G307" s="238"/>
      <c r="H307" s="238"/>
      <c r="I307" s="238"/>
      <c r="J307" s="238"/>
      <c r="K307" s="238"/>
      <c r="L307" s="238"/>
      <c r="M307" s="238"/>
      <c r="N307" s="238"/>
      <c r="O307" s="238"/>
      <c r="P307" s="238"/>
      <c r="Q307" s="238"/>
    </row>
    <row r="308" ht="15.75" customHeight="1">
      <c r="B308" s="238"/>
      <c r="C308" s="238"/>
      <c r="D308" s="238"/>
      <c r="E308" s="238"/>
      <c r="F308" s="238"/>
      <c r="G308" s="238"/>
      <c r="H308" s="238"/>
      <c r="I308" s="238"/>
      <c r="J308" s="238"/>
      <c r="K308" s="238"/>
      <c r="L308" s="238"/>
      <c r="M308" s="238"/>
      <c r="N308" s="238"/>
      <c r="O308" s="238"/>
      <c r="P308" s="238"/>
      <c r="Q308" s="238"/>
    </row>
    <row r="309" ht="15.75" customHeight="1">
      <c r="B309" s="238"/>
      <c r="C309" s="238"/>
      <c r="D309" s="238"/>
      <c r="E309" s="238"/>
      <c r="F309" s="238"/>
      <c r="G309" s="238"/>
      <c r="H309" s="238"/>
      <c r="I309" s="238"/>
      <c r="J309" s="238"/>
      <c r="K309" s="238"/>
      <c r="L309" s="238"/>
      <c r="M309" s="238"/>
      <c r="N309" s="238"/>
      <c r="O309" s="238"/>
      <c r="P309" s="238"/>
      <c r="Q309" s="238"/>
    </row>
    <row r="310" ht="15.75" customHeight="1">
      <c r="B310" s="238"/>
      <c r="C310" s="238"/>
      <c r="D310" s="238"/>
      <c r="E310" s="238"/>
      <c r="F310" s="238"/>
      <c r="G310" s="238"/>
      <c r="H310" s="238"/>
      <c r="I310" s="238"/>
      <c r="J310" s="238"/>
      <c r="K310" s="238"/>
      <c r="L310" s="238"/>
      <c r="M310" s="238"/>
      <c r="N310" s="238"/>
      <c r="O310" s="238"/>
      <c r="P310" s="238"/>
      <c r="Q310" s="238"/>
    </row>
    <row r="311" ht="15.75" customHeight="1">
      <c r="B311" s="238"/>
      <c r="C311" s="238"/>
      <c r="D311" s="238"/>
      <c r="E311" s="238"/>
      <c r="F311" s="238"/>
      <c r="G311" s="238"/>
      <c r="H311" s="238"/>
      <c r="I311" s="238"/>
      <c r="J311" s="238"/>
      <c r="K311" s="238"/>
      <c r="L311" s="238"/>
      <c r="M311" s="238"/>
      <c r="N311" s="238"/>
      <c r="O311" s="238"/>
      <c r="P311" s="238"/>
      <c r="Q311" s="238"/>
    </row>
    <row r="312" ht="15.75" customHeight="1">
      <c r="B312" s="238"/>
      <c r="C312" s="238"/>
      <c r="D312" s="238"/>
      <c r="E312" s="238"/>
      <c r="F312" s="238"/>
      <c r="G312" s="238"/>
      <c r="H312" s="238"/>
      <c r="I312" s="238"/>
      <c r="J312" s="238"/>
      <c r="K312" s="238"/>
      <c r="L312" s="238"/>
      <c r="M312" s="238"/>
      <c r="N312" s="238"/>
      <c r="O312" s="238"/>
      <c r="P312" s="238"/>
      <c r="Q312" s="238"/>
    </row>
    <row r="313" ht="15.75" customHeight="1">
      <c r="B313" s="238"/>
      <c r="C313" s="238"/>
      <c r="D313" s="238"/>
      <c r="E313" s="238"/>
      <c r="F313" s="238"/>
      <c r="G313" s="238"/>
      <c r="H313" s="238"/>
      <c r="I313" s="238"/>
      <c r="J313" s="238"/>
      <c r="K313" s="238"/>
      <c r="L313" s="238"/>
      <c r="M313" s="238"/>
      <c r="N313" s="238"/>
      <c r="O313" s="238"/>
      <c r="P313" s="238"/>
      <c r="Q313" s="238"/>
    </row>
    <row r="314" ht="15.75" customHeight="1">
      <c r="B314" s="238"/>
      <c r="C314" s="238"/>
      <c r="D314" s="238"/>
      <c r="E314" s="238"/>
      <c r="F314" s="238"/>
      <c r="G314" s="238"/>
      <c r="H314" s="238"/>
      <c r="I314" s="238"/>
      <c r="J314" s="238"/>
      <c r="K314" s="238"/>
      <c r="L314" s="238"/>
      <c r="M314" s="238"/>
      <c r="N314" s="238"/>
      <c r="O314" s="238"/>
      <c r="P314" s="238"/>
      <c r="Q314" s="238"/>
    </row>
    <row r="315" ht="15.75" customHeight="1">
      <c r="B315" s="238"/>
      <c r="C315" s="238"/>
      <c r="D315" s="238"/>
      <c r="E315" s="238"/>
      <c r="F315" s="238"/>
      <c r="G315" s="238"/>
      <c r="H315" s="238"/>
      <c r="I315" s="238"/>
      <c r="J315" s="238"/>
      <c r="K315" s="238"/>
      <c r="L315" s="238"/>
      <c r="M315" s="238"/>
      <c r="N315" s="238"/>
      <c r="O315" s="238"/>
      <c r="P315" s="238"/>
      <c r="Q315" s="238"/>
    </row>
    <row r="316" ht="15.75" customHeight="1">
      <c r="B316" s="238"/>
      <c r="C316" s="238"/>
      <c r="D316" s="238"/>
      <c r="E316" s="238"/>
      <c r="F316" s="238"/>
      <c r="G316" s="238"/>
      <c r="H316" s="238"/>
      <c r="I316" s="238"/>
      <c r="J316" s="238"/>
      <c r="K316" s="238"/>
      <c r="L316" s="238"/>
      <c r="M316" s="238"/>
      <c r="N316" s="238"/>
      <c r="O316" s="238"/>
      <c r="P316" s="238"/>
      <c r="Q316" s="238"/>
    </row>
    <row r="317" ht="15.75" customHeight="1">
      <c r="B317" s="238"/>
      <c r="C317" s="238"/>
      <c r="D317" s="238"/>
      <c r="E317" s="238"/>
      <c r="F317" s="238"/>
      <c r="G317" s="238"/>
      <c r="H317" s="238"/>
      <c r="I317" s="238"/>
      <c r="J317" s="238"/>
      <c r="K317" s="238"/>
      <c r="L317" s="238"/>
      <c r="M317" s="238"/>
      <c r="N317" s="238"/>
      <c r="O317" s="238"/>
      <c r="P317" s="238"/>
      <c r="Q317" s="238"/>
    </row>
    <row r="318" ht="15.75" customHeight="1">
      <c r="B318" s="238"/>
      <c r="C318" s="238"/>
      <c r="D318" s="238"/>
      <c r="E318" s="238"/>
      <c r="F318" s="238"/>
      <c r="G318" s="238"/>
      <c r="H318" s="238"/>
      <c r="I318" s="238"/>
      <c r="J318" s="238"/>
      <c r="K318" s="238"/>
      <c r="L318" s="238"/>
      <c r="M318" s="238"/>
      <c r="N318" s="238"/>
      <c r="O318" s="238"/>
      <c r="P318" s="238"/>
      <c r="Q318" s="238"/>
    </row>
    <row r="319" ht="15.75" customHeight="1">
      <c r="B319" s="238"/>
      <c r="C319" s="238"/>
      <c r="D319" s="238"/>
      <c r="E319" s="238"/>
      <c r="F319" s="238"/>
      <c r="G319" s="238"/>
      <c r="H319" s="238"/>
      <c r="I319" s="238"/>
      <c r="J319" s="238"/>
      <c r="K319" s="238"/>
      <c r="L319" s="238"/>
      <c r="M319" s="238"/>
      <c r="N319" s="238"/>
      <c r="O319" s="238"/>
      <c r="P319" s="238"/>
      <c r="Q319" s="238"/>
    </row>
    <row r="320" ht="15.75" customHeight="1">
      <c r="B320" s="238"/>
      <c r="C320" s="238"/>
      <c r="D320" s="238"/>
      <c r="E320" s="238"/>
      <c r="F320" s="238"/>
      <c r="G320" s="238"/>
      <c r="H320" s="238"/>
      <c r="I320" s="238"/>
      <c r="J320" s="238"/>
      <c r="K320" s="238"/>
      <c r="L320" s="238"/>
      <c r="M320" s="238"/>
      <c r="N320" s="238"/>
      <c r="O320" s="238"/>
      <c r="P320" s="238"/>
      <c r="Q320" s="238"/>
    </row>
    <row r="321" ht="15.75" customHeight="1">
      <c r="B321" s="238"/>
      <c r="C321" s="238"/>
      <c r="D321" s="238"/>
      <c r="E321" s="238"/>
      <c r="F321" s="238"/>
      <c r="G321" s="238"/>
      <c r="H321" s="238"/>
      <c r="I321" s="238"/>
      <c r="J321" s="238"/>
      <c r="K321" s="238"/>
      <c r="L321" s="238"/>
      <c r="M321" s="238"/>
      <c r="N321" s="238"/>
      <c r="O321" s="238"/>
      <c r="P321" s="238"/>
      <c r="Q321" s="238"/>
    </row>
    <row r="322" ht="15.75" customHeight="1">
      <c r="B322" s="238"/>
      <c r="C322" s="238"/>
      <c r="D322" s="238"/>
      <c r="E322" s="238"/>
      <c r="F322" s="238"/>
      <c r="G322" s="238"/>
      <c r="H322" s="238"/>
      <c r="I322" s="238"/>
      <c r="J322" s="238"/>
      <c r="K322" s="238"/>
      <c r="L322" s="238"/>
      <c r="M322" s="238"/>
      <c r="N322" s="238"/>
      <c r="O322" s="238"/>
      <c r="P322" s="238"/>
      <c r="Q322" s="238"/>
    </row>
    <row r="323" ht="15.75" customHeight="1">
      <c r="B323" s="238"/>
      <c r="C323" s="238"/>
      <c r="D323" s="238"/>
      <c r="E323" s="238"/>
      <c r="F323" s="238"/>
      <c r="G323" s="238"/>
      <c r="H323" s="238"/>
      <c r="I323" s="238"/>
      <c r="J323" s="238"/>
      <c r="K323" s="238"/>
      <c r="L323" s="238"/>
      <c r="M323" s="238"/>
      <c r="N323" s="238"/>
      <c r="O323" s="238"/>
      <c r="P323" s="238"/>
      <c r="Q323" s="238"/>
    </row>
    <row r="324" ht="15.75" customHeight="1">
      <c r="B324" s="238"/>
      <c r="C324" s="238"/>
      <c r="D324" s="238"/>
      <c r="E324" s="238"/>
      <c r="F324" s="238"/>
      <c r="G324" s="238"/>
      <c r="H324" s="238"/>
      <c r="I324" s="238"/>
      <c r="J324" s="238"/>
      <c r="K324" s="238"/>
      <c r="L324" s="238"/>
      <c r="M324" s="238"/>
      <c r="N324" s="238"/>
      <c r="O324" s="238"/>
      <c r="P324" s="238"/>
      <c r="Q324" s="238"/>
    </row>
    <row r="325" ht="15.75" customHeight="1">
      <c r="B325" s="238"/>
      <c r="C325" s="238"/>
      <c r="D325" s="238"/>
      <c r="E325" s="238"/>
      <c r="F325" s="238"/>
      <c r="G325" s="238"/>
      <c r="H325" s="238"/>
      <c r="I325" s="238"/>
      <c r="J325" s="238"/>
      <c r="K325" s="238"/>
      <c r="L325" s="238"/>
      <c r="M325" s="238"/>
      <c r="N325" s="238"/>
      <c r="O325" s="238"/>
      <c r="P325" s="238"/>
      <c r="Q325" s="238"/>
    </row>
    <row r="326" ht="15.75" customHeight="1">
      <c r="B326" s="238"/>
      <c r="C326" s="238"/>
      <c r="D326" s="238"/>
      <c r="E326" s="238"/>
      <c r="F326" s="238"/>
      <c r="G326" s="238"/>
      <c r="H326" s="238"/>
      <c r="I326" s="238"/>
      <c r="J326" s="238"/>
      <c r="K326" s="238"/>
      <c r="L326" s="238"/>
      <c r="M326" s="238"/>
      <c r="N326" s="238"/>
      <c r="O326" s="238"/>
      <c r="P326" s="238"/>
      <c r="Q326" s="238"/>
    </row>
    <row r="327" ht="15.75" customHeight="1">
      <c r="B327" s="238"/>
      <c r="C327" s="238"/>
      <c r="D327" s="238"/>
      <c r="E327" s="238"/>
      <c r="F327" s="238"/>
      <c r="G327" s="238"/>
      <c r="H327" s="238"/>
      <c r="I327" s="238"/>
      <c r="J327" s="238"/>
      <c r="K327" s="238"/>
      <c r="L327" s="238"/>
      <c r="M327" s="238"/>
      <c r="N327" s="238"/>
      <c r="O327" s="238"/>
      <c r="P327" s="238"/>
      <c r="Q327" s="238"/>
    </row>
    <row r="328" ht="15.75" customHeight="1">
      <c r="B328" s="238"/>
      <c r="C328" s="238"/>
      <c r="D328" s="238"/>
      <c r="E328" s="238"/>
      <c r="F328" s="238"/>
      <c r="G328" s="238"/>
      <c r="H328" s="238"/>
      <c r="I328" s="238"/>
      <c r="J328" s="238"/>
      <c r="K328" s="238"/>
      <c r="L328" s="238"/>
      <c r="M328" s="238"/>
      <c r="N328" s="238"/>
      <c r="O328" s="238"/>
      <c r="P328" s="238"/>
      <c r="Q328" s="238"/>
    </row>
    <row r="329" ht="15.75" customHeight="1">
      <c r="B329" s="238"/>
      <c r="C329" s="238"/>
      <c r="D329" s="238"/>
      <c r="E329" s="238"/>
      <c r="F329" s="238"/>
      <c r="G329" s="238"/>
      <c r="H329" s="238"/>
      <c r="I329" s="238"/>
      <c r="J329" s="238"/>
      <c r="K329" s="238"/>
      <c r="L329" s="238"/>
      <c r="M329" s="238"/>
      <c r="N329" s="238"/>
      <c r="O329" s="238"/>
      <c r="P329" s="238"/>
      <c r="Q329" s="238"/>
    </row>
    <row r="330" ht="15.75" customHeight="1">
      <c r="B330" s="238"/>
      <c r="C330" s="238"/>
      <c r="D330" s="238"/>
      <c r="E330" s="238"/>
      <c r="F330" s="238"/>
      <c r="G330" s="238"/>
      <c r="H330" s="238"/>
      <c r="I330" s="238"/>
      <c r="J330" s="238"/>
      <c r="K330" s="238"/>
      <c r="L330" s="238"/>
      <c r="M330" s="238"/>
      <c r="N330" s="238"/>
      <c r="O330" s="238"/>
      <c r="P330" s="238"/>
      <c r="Q330" s="238"/>
    </row>
    <row r="331" ht="15.75" customHeight="1">
      <c r="B331" s="238"/>
      <c r="C331" s="238"/>
      <c r="D331" s="238"/>
      <c r="E331" s="238"/>
      <c r="F331" s="238"/>
      <c r="G331" s="238"/>
      <c r="H331" s="238"/>
      <c r="I331" s="238"/>
      <c r="J331" s="238"/>
      <c r="K331" s="238"/>
      <c r="L331" s="238"/>
      <c r="M331" s="238"/>
      <c r="N331" s="238"/>
      <c r="O331" s="238"/>
      <c r="P331" s="238"/>
      <c r="Q331" s="238"/>
    </row>
    <row r="332" ht="15.75" customHeight="1">
      <c r="B332" s="238"/>
      <c r="C332" s="238"/>
      <c r="D332" s="238"/>
      <c r="E332" s="238"/>
      <c r="F332" s="238"/>
      <c r="G332" s="238"/>
      <c r="H332" s="238"/>
      <c r="I332" s="238"/>
      <c r="J332" s="238"/>
      <c r="K332" s="238"/>
      <c r="L332" s="238"/>
      <c r="M332" s="238"/>
      <c r="N332" s="238"/>
      <c r="O332" s="238"/>
      <c r="P332" s="238"/>
      <c r="Q332" s="238"/>
    </row>
    <row r="333" ht="15.75" customHeight="1">
      <c r="B333" s="238"/>
      <c r="C333" s="238"/>
      <c r="D333" s="238"/>
      <c r="E333" s="238"/>
      <c r="F333" s="238"/>
      <c r="G333" s="238"/>
      <c r="H333" s="238"/>
      <c r="I333" s="238"/>
      <c r="J333" s="238"/>
      <c r="K333" s="238"/>
      <c r="L333" s="238"/>
      <c r="M333" s="238"/>
      <c r="N333" s="238"/>
      <c r="O333" s="238"/>
      <c r="P333" s="238"/>
      <c r="Q333" s="238"/>
    </row>
    <row r="334" ht="15.75" customHeight="1">
      <c r="B334" s="238"/>
      <c r="C334" s="238"/>
      <c r="D334" s="238"/>
      <c r="E334" s="238"/>
      <c r="F334" s="238"/>
      <c r="G334" s="238"/>
      <c r="H334" s="238"/>
      <c r="I334" s="238"/>
      <c r="J334" s="238"/>
      <c r="K334" s="238"/>
      <c r="L334" s="238"/>
      <c r="M334" s="238"/>
      <c r="N334" s="238"/>
      <c r="O334" s="238"/>
      <c r="P334" s="238"/>
      <c r="Q334" s="238"/>
    </row>
    <row r="335" ht="15.75" customHeight="1">
      <c r="B335" s="238"/>
      <c r="C335" s="238"/>
      <c r="D335" s="238"/>
      <c r="E335" s="238"/>
      <c r="F335" s="238"/>
      <c r="G335" s="238"/>
      <c r="H335" s="238"/>
      <c r="I335" s="238"/>
      <c r="J335" s="238"/>
      <c r="K335" s="238"/>
      <c r="L335" s="238"/>
      <c r="M335" s="238"/>
      <c r="N335" s="238"/>
      <c r="O335" s="238"/>
      <c r="P335" s="238"/>
      <c r="Q335" s="238"/>
    </row>
    <row r="336" ht="15.75" customHeight="1">
      <c r="B336" s="238"/>
      <c r="C336" s="238"/>
      <c r="D336" s="238"/>
      <c r="E336" s="238"/>
      <c r="F336" s="238"/>
      <c r="G336" s="238"/>
      <c r="H336" s="238"/>
      <c r="I336" s="238"/>
      <c r="J336" s="238"/>
      <c r="K336" s="238"/>
      <c r="L336" s="238"/>
      <c r="M336" s="238"/>
      <c r="N336" s="238"/>
      <c r="O336" s="238"/>
      <c r="P336" s="238"/>
      <c r="Q336" s="238"/>
    </row>
    <row r="337" ht="15.75" customHeight="1">
      <c r="B337" s="238"/>
      <c r="C337" s="238"/>
      <c r="D337" s="238"/>
      <c r="E337" s="238"/>
      <c r="F337" s="238"/>
      <c r="G337" s="238"/>
      <c r="H337" s="238"/>
      <c r="I337" s="238"/>
      <c r="J337" s="238"/>
      <c r="K337" s="238"/>
      <c r="L337" s="238"/>
      <c r="M337" s="238"/>
      <c r="N337" s="238"/>
      <c r="O337" s="238"/>
      <c r="P337" s="238"/>
      <c r="Q337" s="238"/>
    </row>
    <row r="338" ht="15.75" customHeight="1">
      <c r="B338" s="238"/>
      <c r="C338" s="238"/>
      <c r="D338" s="238"/>
      <c r="E338" s="238"/>
      <c r="F338" s="238"/>
      <c r="G338" s="238"/>
      <c r="H338" s="238"/>
      <c r="I338" s="238"/>
      <c r="J338" s="238"/>
      <c r="K338" s="238"/>
      <c r="L338" s="238"/>
      <c r="M338" s="238"/>
      <c r="N338" s="238"/>
      <c r="O338" s="238"/>
      <c r="P338" s="238"/>
      <c r="Q338" s="238"/>
    </row>
    <row r="339" ht="15.75" customHeight="1">
      <c r="B339" s="238"/>
      <c r="C339" s="238"/>
      <c r="D339" s="238"/>
      <c r="E339" s="238"/>
      <c r="F339" s="238"/>
      <c r="G339" s="238"/>
      <c r="H339" s="238"/>
      <c r="I339" s="238"/>
      <c r="J339" s="238"/>
      <c r="K339" s="238"/>
      <c r="L339" s="238"/>
      <c r="M339" s="238"/>
      <c r="N339" s="238"/>
      <c r="O339" s="238"/>
      <c r="P339" s="238"/>
      <c r="Q339" s="238"/>
    </row>
    <row r="340" ht="15.75" customHeight="1">
      <c r="B340" s="238"/>
      <c r="C340" s="238"/>
      <c r="D340" s="238"/>
      <c r="E340" s="238"/>
      <c r="F340" s="238"/>
      <c r="G340" s="238"/>
      <c r="H340" s="238"/>
      <c r="I340" s="238"/>
      <c r="J340" s="238"/>
      <c r="K340" s="238"/>
      <c r="L340" s="238"/>
      <c r="M340" s="238"/>
      <c r="N340" s="238"/>
      <c r="O340" s="238"/>
      <c r="P340" s="238"/>
      <c r="Q340" s="238"/>
    </row>
    <row r="341" ht="15.75" customHeight="1">
      <c r="B341" s="238"/>
      <c r="C341" s="238"/>
      <c r="D341" s="238"/>
      <c r="E341" s="238"/>
      <c r="F341" s="238"/>
      <c r="G341" s="238"/>
      <c r="H341" s="238"/>
      <c r="I341" s="238"/>
      <c r="J341" s="238"/>
      <c r="K341" s="238"/>
      <c r="L341" s="238"/>
      <c r="M341" s="238"/>
      <c r="N341" s="238"/>
      <c r="O341" s="238"/>
      <c r="P341" s="238"/>
      <c r="Q341" s="238"/>
    </row>
    <row r="342" ht="15.75" customHeight="1">
      <c r="B342" s="238"/>
      <c r="C342" s="238"/>
      <c r="D342" s="238"/>
      <c r="E342" s="238"/>
      <c r="F342" s="238"/>
      <c r="G342" s="238"/>
      <c r="H342" s="238"/>
      <c r="I342" s="238"/>
      <c r="J342" s="238"/>
      <c r="K342" s="238"/>
      <c r="L342" s="238"/>
      <c r="M342" s="238"/>
      <c r="N342" s="238"/>
      <c r="O342" s="238"/>
      <c r="P342" s="238"/>
      <c r="Q342" s="238"/>
    </row>
    <row r="343" ht="15.75" customHeight="1">
      <c r="B343" s="238"/>
      <c r="C343" s="238"/>
      <c r="D343" s="238"/>
      <c r="E343" s="238"/>
      <c r="F343" s="238"/>
      <c r="G343" s="238"/>
      <c r="H343" s="238"/>
      <c r="I343" s="238"/>
      <c r="J343" s="238"/>
      <c r="K343" s="238"/>
      <c r="L343" s="238"/>
      <c r="M343" s="238"/>
      <c r="N343" s="238"/>
      <c r="O343" s="238"/>
      <c r="P343" s="238"/>
      <c r="Q343" s="238"/>
    </row>
    <row r="344" ht="15.75" customHeight="1">
      <c r="B344" s="238"/>
      <c r="C344" s="238"/>
      <c r="D344" s="238"/>
      <c r="E344" s="238"/>
      <c r="F344" s="238"/>
      <c r="G344" s="238"/>
      <c r="H344" s="238"/>
      <c r="I344" s="238"/>
      <c r="J344" s="238"/>
      <c r="K344" s="238"/>
      <c r="L344" s="238"/>
      <c r="M344" s="238"/>
      <c r="N344" s="238"/>
      <c r="O344" s="238"/>
      <c r="P344" s="238"/>
      <c r="Q344" s="238"/>
    </row>
    <row r="345" ht="15.75" customHeight="1">
      <c r="B345" s="238"/>
      <c r="C345" s="238"/>
      <c r="D345" s="238"/>
      <c r="E345" s="238"/>
      <c r="F345" s="238"/>
      <c r="G345" s="238"/>
      <c r="H345" s="238"/>
      <c r="I345" s="238"/>
      <c r="J345" s="238"/>
      <c r="K345" s="238"/>
      <c r="L345" s="238"/>
      <c r="M345" s="238"/>
      <c r="N345" s="238"/>
      <c r="O345" s="238"/>
      <c r="P345" s="238"/>
      <c r="Q345" s="238"/>
    </row>
    <row r="346" ht="15.75" customHeight="1">
      <c r="B346" s="238"/>
      <c r="C346" s="238"/>
      <c r="D346" s="238"/>
      <c r="E346" s="238"/>
      <c r="F346" s="238"/>
      <c r="G346" s="238"/>
      <c r="H346" s="238"/>
      <c r="I346" s="238"/>
      <c r="J346" s="238"/>
      <c r="K346" s="238"/>
      <c r="L346" s="238"/>
      <c r="M346" s="238"/>
      <c r="N346" s="238"/>
      <c r="O346" s="238"/>
      <c r="P346" s="238"/>
      <c r="Q346" s="238"/>
    </row>
    <row r="347" ht="15.75" customHeight="1">
      <c r="B347" s="238"/>
      <c r="C347" s="238"/>
      <c r="D347" s="238"/>
      <c r="E347" s="238"/>
      <c r="F347" s="238"/>
      <c r="G347" s="238"/>
      <c r="H347" s="238"/>
      <c r="I347" s="238"/>
      <c r="J347" s="238"/>
      <c r="K347" s="238"/>
      <c r="L347" s="238"/>
      <c r="M347" s="238"/>
      <c r="N347" s="238"/>
      <c r="O347" s="238"/>
      <c r="P347" s="238"/>
      <c r="Q347" s="238"/>
    </row>
    <row r="348" ht="15.75" customHeight="1">
      <c r="B348" s="238"/>
      <c r="C348" s="238"/>
      <c r="D348" s="238"/>
      <c r="E348" s="238"/>
      <c r="F348" s="238"/>
      <c r="G348" s="238"/>
      <c r="H348" s="238"/>
      <c r="I348" s="238"/>
      <c r="J348" s="238"/>
      <c r="K348" s="238"/>
      <c r="L348" s="238"/>
      <c r="M348" s="238"/>
      <c r="N348" s="238"/>
      <c r="O348" s="238"/>
      <c r="P348" s="238"/>
      <c r="Q348" s="238"/>
    </row>
    <row r="349" ht="15.75" customHeight="1">
      <c r="B349" s="238"/>
      <c r="C349" s="238"/>
      <c r="D349" s="238"/>
      <c r="E349" s="238"/>
      <c r="F349" s="238"/>
      <c r="G349" s="238"/>
      <c r="H349" s="238"/>
      <c r="I349" s="238"/>
      <c r="J349" s="238"/>
      <c r="K349" s="238"/>
      <c r="L349" s="238"/>
      <c r="M349" s="238"/>
      <c r="N349" s="238"/>
      <c r="O349" s="238"/>
      <c r="P349" s="238"/>
      <c r="Q349" s="238"/>
    </row>
    <row r="350" ht="15.75" customHeight="1">
      <c r="B350" s="238"/>
      <c r="C350" s="238"/>
      <c r="D350" s="238"/>
      <c r="E350" s="238"/>
      <c r="F350" s="238"/>
      <c r="G350" s="238"/>
      <c r="H350" s="238"/>
      <c r="I350" s="238"/>
      <c r="J350" s="238"/>
      <c r="K350" s="238"/>
      <c r="L350" s="238"/>
      <c r="M350" s="238"/>
      <c r="N350" s="238"/>
      <c r="O350" s="238"/>
      <c r="P350" s="238"/>
      <c r="Q350" s="238"/>
    </row>
    <row r="351" ht="15.75" customHeight="1">
      <c r="B351" s="238"/>
      <c r="C351" s="238"/>
      <c r="D351" s="238"/>
      <c r="E351" s="238"/>
      <c r="F351" s="238"/>
      <c r="G351" s="238"/>
      <c r="H351" s="238"/>
      <c r="I351" s="238"/>
      <c r="J351" s="238"/>
      <c r="K351" s="238"/>
      <c r="L351" s="238"/>
      <c r="M351" s="238"/>
      <c r="N351" s="238"/>
      <c r="O351" s="238"/>
      <c r="P351" s="238"/>
      <c r="Q351" s="238"/>
    </row>
    <row r="352" ht="15.75" customHeight="1">
      <c r="B352" s="238"/>
      <c r="C352" s="238"/>
      <c r="D352" s="238"/>
      <c r="E352" s="238"/>
      <c r="F352" s="238"/>
      <c r="G352" s="238"/>
      <c r="H352" s="238"/>
      <c r="I352" s="238"/>
      <c r="J352" s="238"/>
      <c r="K352" s="238"/>
      <c r="L352" s="238"/>
      <c r="M352" s="238"/>
      <c r="N352" s="238"/>
      <c r="O352" s="238"/>
      <c r="P352" s="238"/>
      <c r="Q352" s="238"/>
    </row>
    <row r="353" ht="15.75" customHeight="1">
      <c r="B353" s="238"/>
      <c r="C353" s="238"/>
      <c r="D353" s="238"/>
      <c r="E353" s="238"/>
      <c r="F353" s="238"/>
      <c r="G353" s="238"/>
      <c r="H353" s="238"/>
      <c r="I353" s="238"/>
      <c r="J353" s="238"/>
      <c r="K353" s="238"/>
      <c r="L353" s="238"/>
      <c r="M353" s="238"/>
      <c r="N353" s="238"/>
      <c r="O353" s="238"/>
      <c r="P353" s="238"/>
      <c r="Q353" s="238"/>
    </row>
    <row r="354" ht="15.75" customHeight="1">
      <c r="B354" s="238"/>
      <c r="C354" s="238"/>
      <c r="D354" s="238"/>
      <c r="E354" s="238"/>
      <c r="F354" s="238"/>
      <c r="G354" s="238"/>
      <c r="H354" s="238"/>
      <c r="I354" s="238"/>
      <c r="J354" s="238"/>
      <c r="K354" s="238"/>
      <c r="L354" s="238"/>
      <c r="M354" s="238"/>
      <c r="N354" s="238"/>
      <c r="O354" s="238"/>
      <c r="P354" s="238"/>
      <c r="Q354" s="238"/>
    </row>
    <row r="355" ht="15.75" customHeight="1">
      <c r="B355" s="238"/>
      <c r="C355" s="238"/>
      <c r="D355" s="238"/>
      <c r="E355" s="238"/>
      <c r="F355" s="238"/>
      <c r="G355" s="238"/>
      <c r="H355" s="238"/>
      <c r="I355" s="238"/>
      <c r="J355" s="238"/>
      <c r="K355" s="238"/>
      <c r="L355" s="238"/>
      <c r="M355" s="238"/>
      <c r="N355" s="238"/>
      <c r="O355" s="238"/>
      <c r="P355" s="238"/>
      <c r="Q355" s="238"/>
    </row>
    <row r="356" ht="15.75" customHeight="1">
      <c r="B356" s="238"/>
      <c r="C356" s="238"/>
      <c r="D356" s="238"/>
      <c r="E356" s="238"/>
      <c r="F356" s="238"/>
      <c r="G356" s="238"/>
      <c r="H356" s="238"/>
      <c r="I356" s="238"/>
      <c r="J356" s="238"/>
      <c r="K356" s="238"/>
      <c r="L356" s="238"/>
      <c r="M356" s="238"/>
      <c r="N356" s="238"/>
      <c r="O356" s="238"/>
      <c r="P356" s="238"/>
      <c r="Q356" s="238"/>
    </row>
    <row r="357" ht="15.75" customHeight="1">
      <c r="B357" s="238"/>
      <c r="C357" s="238"/>
      <c r="D357" s="238"/>
      <c r="E357" s="238"/>
      <c r="F357" s="238"/>
      <c r="G357" s="238"/>
      <c r="H357" s="238"/>
      <c r="I357" s="238"/>
      <c r="J357" s="238"/>
      <c r="K357" s="238"/>
      <c r="L357" s="238"/>
      <c r="M357" s="238"/>
      <c r="N357" s="238"/>
      <c r="O357" s="238"/>
      <c r="P357" s="238"/>
      <c r="Q357" s="238"/>
    </row>
    <row r="358" ht="15.75" customHeight="1">
      <c r="B358" s="238"/>
      <c r="C358" s="238"/>
      <c r="D358" s="238"/>
      <c r="E358" s="238"/>
      <c r="F358" s="238"/>
      <c r="G358" s="238"/>
      <c r="H358" s="238"/>
      <c r="I358" s="238"/>
      <c r="J358" s="238"/>
      <c r="K358" s="238"/>
      <c r="L358" s="238"/>
      <c r="M358" s="238"/>
      <c r="N358" s="238"/>
      <c r="O358" s="238"/>
      <c r="P358" s="238"/>
      <c r="Q358" s="238"/>
    </row>
    <row r="359" ht="15.75" customHeight="1">
      <c r="B359" s="238"/>
      <c r="C359" s="238"/>
      <c r="D359" s="238"/>
      <c r="E359" s="238"/>
      <c r="F359" s="238"/>
      <c r="G359" s="238"/>
      <c r="H359" s="238"/>
      <c r="I359" s="238"/>
      <c r="J359" s="238"/>
      <c r="K359" s="238"/>
      <c r="L359" s="238"/>
      <c r="M359" s="238"/>
      <c r="N359" s="238"/>
      <c r="O359" s="238"/>
      <c r="P359" s="238"/>
      <c r="Q359" s="238"/>
    </row>
    <row r="360" ht="15.75" customHeight="1">
      <c r="B360" s="238"/>
      <c r="C360" s="238"/>
      <c r="D360" s="238"/>
      <c r="E360" s="238"/>
      <c r="F360" s="238"/>
      <c r="G360" s="238"/>
      <c r="H360" s="238"/>
      <c r="I360" s="238"/>
      <c r="J360" s="238"/>
      <c r="K360" s="238"/>
      <c r="L360" s="238"/>
      <c r="M360" s="238"/>
      <c r="N360" s="238"/>
      <c r="O360" s="238"/>
      <c r="P360" s="238"/>
      <c r="Q360" s="238"/>
    </row>
    <row r="361" ht="15.75" customHeight="1">
      <c r="B361" s="238"/>
      <c r="C361" s="238"/>
      <c r="D361" s="238"/>
      <c r="E361" s="238"/>
      <c r="F361" s="238"/>
      <c r="G361" s="238"/>
      <c r="H361" s="238"/>
      <c r="I361" s="238"/>
      <c r="J361" s="238"/>
      <c r="K361" s="238"/>
      <c r="L361" s="238"/>
      <c r="M361" s="238"/>
      <c r="N361" s="238"/>
      <c r="O361" s="238"/>
      <c r="P361" s="238"/>
      <c r="Q361" s="238"/>
    </row>
    <row r="362" ht="15.75" customHeight="1">
      <c r="B362" s="238"/>
      <c r="C362" s="238"/>
      <c r="D362" s="238"/>
      <c r="E362" s="238"/>
      <c r="F362" s="238"/>
      <c r="G362" s="238"/>
      <c r="H362" s="238"/>
      <c r="I362" s="238"/>
      <c r="J362" s="238"/>
      <c r="K362" s="238"/>
      <c r="L362" s="238"/>
      <c r="M362" s="238"/>
      <c r="N362" s="238"/>
      <c r="O362" s="238"/>
      <c r="P362" s="238"/>
      <c r="Q362" s="238"/>
    </row>
    <row r="363" ht="15.75" customHeight="1">
      <c r="B363" s="238"/>
      <c r="C363" s="238"/>
      <c r="D363" s="238"/>
      <c r="E363" s="238"/>
      <c r="F363" s="238"/>
      <c r="G363" s="238"/>
      <c r="H363" s="238"/>
      <c r="I363" s="238"/>
      <c r="J363" s="238"/>
      <c r="K363" s="238"/>
      <c r="L363" s="238"/>
      <c r="M363" s="238"/>
      <c r="N363" s="238"/>
      <c r="O363" s="238"/>
      <c r="P363" s="238"/>
      <c r="Q363" s="238"/>
    </row>
    <row r="364" ht="15.75" customHeight="1">
      <c r="B364" s="238"/>
      <c r="C364" s="238"/>
      <c r="D364" s="238"/>
      <c r="E364" s="238"/>
      <c r="F364" s="238"/>
      <c r="G364" s="238"/>
      <c r="H364" s="238"/>
      <c r="I364" s="238"/>
      <c r="J364" s="238"/>
      <c r="K364" s="238"/>
      <c r="L364" s="238"/>
      <c r="M364" s="238"/>
      <c r="N364" s="238"/>
      <c r="O364" s="238"/>
      <c r="P364" s="238"/>
      <c r="Q364" s="238"/>
    </row>
    <row r="365" ht="15.75" customHeight="1">
      <c r="B365" s="238"/>
      <c r="C365" s="238"/>
      <c r="D365" s="238"/>
      <c r="E365" s="238"/>
      <c r="F365" s="238"/>
      <c r="G365" s="238"/>
      <c r="H365" s="238"/>
      <c r="I365" s="238"/>
      <c r="J365" s="238"/>
      <c r="K365" s="238"/>
      <c r="L365" s="238"/>
      <c r="M365" s="238"/>
      <c r="N365" s="238"/>
      <c r="O365" s="238"/>
      <c r="P365" s="238"/>
      <c r="Q365" s="238"/>
    </row>
    <row r="366" ht="15.75" customHeight="1">
      <c r="B366" s="238"/>
      <c r="C366" s="238"/>
      <c r="D366" s="238"/>
      <c r="E366" s="238"/>
      <c r="F366" s="238"/>
      <c r="G366" s="238"/>
      <c r="H366" s="238"/>
      <c r="I366" s="238"/>
      <c r="J366" s="238"/>
      <c r="K366" s="238"/>
      <c r="L366" s="238"/>
      <c r="M366" s="238"/>
      <c r="N366" s="238"/>
      <c r="O366" s="238"/>
      <c r="P366" s="238"/>
      <c r="Q366" s="238"/>
    </row>
    <row r="367" ht="15.75" customHeight="1">
      <c r="B367" s="238"/>
      <c r="C367" s="238"/>
      <c r="D367" s="238"/>
      <c r="E367" s="238"/>
      <c r="F367" s="238"/>
      <c r="G367" s="238"/>
      <c r="H367" s="238"/>
      <c r="I367" s="238"/>
      <c r="J367" s="238"/>
      <c r="K367" s="238"/>
      <c r="L367" s="238"/>
      <c r="M367" s="238"/>
      <c r="N367" s="238"/>
      <c r="O367" s="238"/>
      <c r="P367" s="238"/>
      <c r="Q367" s="238"/>
    </row>
    <row r="368" ht="15.75" customHeight="1">
      <c r="B368" s="238"/>
      <c r="C368" s="238"/>
      <c r="D368" s="238"/>
      <c r="E368" s="238"/>
      <c r="F368" s="238"/>
      <c r="G368" s="238"/>
      <c r="H368" s="238"/>
      <c r="I368" s="238"/>
      <c r="J368" s="238"/>
      <c r="K368" s="238"/>
      <c r="L368" s="238"/>
      <c r="M368" s="238"/>
      <c r="N368" s="238"/>
      <c r="O368" s="238"/>
      <c r="P368" s="238"/>
      <c r="Q368" s="238"/>
    </row>
    <row r="369" ht="15.75" customHeight="1">
      <c r="B369" s="238"/>
      <c r="C369" s="238"/>
      <c r="D369" s="238"/>
      <c r="E369" s="238"/>
      <c r="F369" s="238"/>
      <c r="G369" s="238"/>
      <c r="H369" s="238"/>
      <c r="I369" s="238"/>
      <c r="J369" s="238"/>
      <c r="K369" s="238"/>
      <c r="L369" s="238"/>
      <c r="M369" s="238"/>
      <c r="N369" s="238"/>
      <c r="O369" s="238"/>
      <c r="P369" s="238"/>
      <c r="Q369" s="238"/>
    </row>
    <row r="370" ht="15.75" customHeight="1">
      <c r="B370" s="238"/>
      <c r="C370" s="238"/>
      <c r="D370" s="238"/>
      <c r="E370" s="238"/>
      <c r="F370" s="238"/>
      <c r="G370" s="238"/>
      <c r="H370" s="238"/>
      <c r="I370" s="238"/>
      <c r="J370" s="238"/>
      <c r="K370" s="238"/>
      <c r="L370" s="238"/>
      <c r="M370" s="238"/>
      <c r="N370" s="238"/>
      <c r="O370" s="238"/>
      <c r="P370" s="238"/>
      <c r="Q370" s="238"/>
    </row>
    <row r="371" ht="15.75" customHeight="1">
      <c r="B371" s="238"/>
      <c r="C371" s="238"/>
      <c r="D371" s="238"/>
      <c r="E371" s="238"/>
      <c r="F371" s="238"/>
      <c r="G371" s="238"/>
      <c r="H371" s="238"/>
      <c r="I371" s="238"/>
      <c r="J371" s="238"/>
      <c r="K371" s="238"/>
      <c r="L371" s="238"/>
      <c r="M371" s="238"/>
      <c r="N371" s="238"/>
      <c r="O371" s="238"/>
      <c r="P371" s="238"/>
      <c r="Q371" s="238"/>
    </row>
    <row r="372" ht="15.75" customHeight="1">
      <c r="B372" s="238"/>
      <c r="C372" s="238"/>
      <c r="D372" s="238"/>
      <c r="E372" s="238"/>
      <c r="F372" s="238"/>
      <c r="G372" s="238"/>
      <c r="H372" s="238"/>
      <c r="I372" s="238"/>
      <c r="J372" s="238"/>
      <c r="K372" s="238"/>
      <c r="L372" s="238"/>
      <c r="M372" s="238"/>
      <c r="N372" s="238"/>
      <c r="O372" s="238"/>
      <c r="P372" s="238"/>
      <c r="Q372" s="238"/>
    </row>
    <row r="373" ht="15.75" customHeight="1">
      <c r="B373" s="238"/>
      <c r="C373" s="238"/>
      <c r="D373" s="238"/>
      <c r="E373" s="238"/>
      <c r="F373" s="238"/>
      <c r="G373" s="238"/>
      <c r="H373" s="238"/>
      <c r="I373" s="238"/>
      <c r="J373" s="238"/>
      <c r="K373" s="238"/>
      <c r="L373" s="238"/>
      <c r="M373" s="238"/>
      <c r="N373" s="238"/>
      <c r="O373" s="238"/>
      <c r="P373" s="238"/>
      <c r="Q373" s="238"/>
    </row>
    <row r="374" ht="15.75" customHeight="1">
      <c r="B374" s="238"/>
      <c r="C374" s="238"/>
      <c r="D374" s="238"/>
      <c r="E374" s="238"/>
      <c r="F374" s="238"/>
      <c r="G374" s="238"/>
      <c r="H374" s="238"/>
      <c r="I374" s="238"/>
      <c r="J374" s="238"/>
      <c r="K374" s="238"/>
      <c r="L374" s="238"/>
      <c r="M374" s="238"/>
      <c r="N374" s="238"/>
      <c r="O374" s="238"/>
      <c r="P374" s="238"/>
      <c r="Q374" s="238"/>
    </row>
    <row r="375" ht="15.75" customHeight="1">
      <c r="B375" s="238"/>
      <c r="C375" s="238"/>
      <c r="D375" s="238"/>
      <c r="E375" s="238"/>
      <c r="F375" s="238"/>
      <c r="G375" s="238"/>
      <c r="H375" s="238"/>
      <c r="I375" s="238"/>
      <c r="J375" s="238"/>
      <c r="K375" s="238"/>
      <c r="L375" s="238"/>
      <c r="M375" s="238"/>
      <c r="N375" s="238"/>
      <c r="O375" s="238"/>
      <c r="P375" s="238"/>
      <c r="Q375" s="238"/>
    </row>
    <row r="376" ht="15.75" customHeight="1">
      <c r="B376" s="238"/>
      <c r="C376" s="238"/>
      <c r="D376" s="238"/>
      <c r="E376" s="238"/>
      <c r="F376" s="238"/>
      <c r="G376" s="238"/>
      <c r="H376" s="238"/>
      <c r="I376" s="238"/>
      <c r="J376" s="238"/>
      <c r="K376" s="238"/>
      <c r="L376" s="238"/>
      <c r="M376" s="238"/>
      <c r="N376" s="238"/>
      <c r="O376" s="238"/>
      <c r="P376" s="238"/>
      <c r="Q376" s="238"/>
    </row>
    <row r="377" ht="15.75" customHeight="1">
      <c r="B377" s="238"/>
      <c r="C377" s="238"/>
      <c r="D377" s="238"/>
      <c r="E377" s="238"/>
      <c r="F377" s="238"/>
      <c r="G377" s="238"/>
      <c r="H377" s="238"/>
      <c r="I377" s="238"/>
      <c r="J377" s="238"/>
      <c r="K377" s="238"/>
      <c r="L377" s="238"/>
      <c r="M377" s="238"/>
      <c r="N377" s="238"/>
      <c r="O377" s="238"/>
      <c r="P377" s="238"/>
      <c r="Q377" s="238"/>
    </row>
    <row r="378" ht="15.75" customHeight="1">
      <c r="B378" s="238"/>
      <c r="C378" s="238"/>
      <c r="D378" s="238"/>
      <c r="E378" s="238"/>
      <c r="F378" s="238"/>
      <c r="G378" s="238"/>
      <c r="H378" s="238"/>
      <c r="I378" s="238"/>
      <c r="J378" s="238"/>
      <c r="K378" s="238"/>
      <c r="L378" s="238"/>
      <c r="M378" s="238"/>
      <c r="N378" s="238"/>
      <c r="O378" s="238"/>
      <c r="P378" s="238"/>
      <c r="Q378" s="238"/>
    </row>
    <row r="379" ht="15.75" customHeight="1">
      <c r="B379" s="238"/>
      <c r="C379" s="238"/>
      <c r="D379" s="238"/>
      <c r="E379" s="238"/>
      <c r="F379" s="238"/>
      <c r="G379" s="238"/>
      <c r="H379" s="238"/>
      <c r="I379" s="238"/>
      <c r="J379" s="238"/>
      <c r="K379" s="238"/>
      <c r="L379" s="238"/>
      <c r="M379" s="238"/>
      <c r="N379" s="238"/>
      <c r="O379" s="238"/>
      <c r="P379" s="238"/>
      <c r="Q379" s="238"/>
    </row>
    <row r="380" ht="15.75" customHeight="1">
      <c r="B380" s="238"/>
      <c r="C380" s="238"/>
      <c r="D380" s="238"/>
      <c r="E380" s="238"/>
      <c r="F380" s="238"/>
      <c r="G380" s="238"/>
      <c r="H380" s="238"/>
      <c r="I380" s="238"/>
      <c r="J380" s="238"/>
      <c r="K380" s="238"/>
      <c r="L380" s="238"/>
      <c r="M380" s="238"/>
      <c r="N380" s="238"/>
      <c r="O380" s="238"/>
      <c r="P380" s="238"/>
      <c r="Q380" s="238"/>
    </row>
    <row r="381" ht="15.75" customHeight="1">
      <c r="B381" s="238"/>
      <c r="C381" s="238"/>
      <c r="D381" s="238"/>
      <c r="E381" s="238"/>
      <c r="F381" s="238"/>
      <c r="G381" s="238"/>
      <c r="H381" s="238"/>
      <c r="I381" s="238"/>
      <c r="J381" s="238"/>
      <c r="K381" s="238"/>
      <c r="L381" s="238"/>
      <c r="M381" s="238"/>
      <c r="N381" s="238"/>
      <c r="O381" s="238"/>
      <c r="P381" s="238"/>
      <c r="Q381" s="238"/>
    </row>
    <row r="382" ht="15.75" customHeight="1">
      <c r="B382" s="238"/>
      <c r="C382" s="238"/>
      <c r="D382" s="238"/>
      <c r="E382" s="238"/>
      <c r="F382" s="238"/>
      <c r="G382" s="238"/>
      <c r="H382" s="238"/>
      <c r="I382" s="238"/>
      <c r="J382" s="238"/>
      <c r="K382" s="238"/>
      <c r="L382" s="238"/>
      <c r="M382" s="238"/>
      <c r="N382" s="238"/>
      <c r="O382" s="238"/>
      <c r="P382" s="238"/>
      <c r="Q382" s="238"/>
    </row>
    <row r="383" ht="15.75" customHeight="1">
      <c r="B383" s="238"/>
      <c r="C383" s="238"/>
      <c r="D383" s="238"/>
      <c r="E383" s="238"/>
      <c r="F383" s="238"/>
      <c r="G383" s="238"/>
      <c r="H383" s="238"/>
      <c r="I383" s="238"/>
      <c r="J383" s="238"/>
      <c r="K383" s="238"/>
      <c r="L383" s="238"/>
      <c r="M383" s="238"/>
      <c r="N383" s="238"/>
      <c r="O383" s="238"/>
      <c r="P383" s="238"/>
      <c r="Q383" s="238"/>
    </row>
    <row r="384" ht="15.75" customHeight="1">
      <c r="B384" s="238"/>
      <c r="C384" s="238"/>
      <c r="D384" s="238"/>
      <c r="E384" s="238"/>
      <c r="F384" s="238"/>
      <c r="G384" s="238"/>
      <c r="H384" s="238"/>
      <c r="I384" s="238"/>
      <c r="J384" s="238"/>
      <c r="K384" s="238"/>
      <c r="L384" s="238"/>
      <c r="M384" s="238"/>
      <c r="N384" s="238"/>
      <c r="O384" s="238"/>
      <c r="P384" s="238"/>
      <c r="Q384" s="238"/>
    </row>
    <row r="385" ht="15.75" customHeight="1">
      <c r="B385" s="238"/>
      <c r="C385" s="238"/>
      <c r="D385" s="238"/>
      <c r="E385" s="238"/>
      <c r="F385" s="238"/>
      <c r="G385" s="238"/>
      <c r="H385" s="238"/>
      <c r="I385" s="238"/>
      <c r="J385" s="238"/>
      <c r="K385" s="238"/>
      <c r="L385" s="238"/>
      <c r="M385" s="238"/>
      <c r="N385" s="238"/>
      <c r="O385" s="238"/>
      <c r="P385" s="238"/>
      <c r="Q385" s="238"/>
    </row>
    <row r="386" ht="15.75" customHeight="1">
      <c r="B386" s="238"/>
      <c r="C386" s="238"/>
      <c r="D386" s="238"/>
      <c r="E386" s="238"/>
      <c r="F386" s="238"/>
      <c r="G386" s="238"/>
      <c r="H386" s="238"/>
      <c r="I386" s="238"/>
      <c r="J386" s="238"/>
      <c r="K386" s="238"/>
      <c r="L386" s="238"/>
      <c r="M386" s="238"/>
      <c r="N386" s="238"/>
      <c r="O386" s="238"/>
      <c r="P386" s="238"/>
      <c r="Q386" s="238"/>
    </row>
    <row r="387" ht="15.75" customHeight="1">
      <c r="B387" s="238"/>
      <c r="C387" s="238"/>
      <c r="D387" s="238"/>
      <c r="E387" s="238"/>
      <c r="F387" s="238"/>
      <c r="G387" s="238"/>
      <c r="H387" s="238"/>
      <c r="I387" s="238"/>
      <c r="J387" s="238"/>
      <c r="K387" s="238"/>
      <c r="L387" s="238"/>
      <c r="M387" s="238"/>
      <c r="N387" s="238"/>
      <c r="O387" s="238"/>
      <c r="P387" s="238"/>
      <c r="Q387" s="238"/>
    </row>
    <row r="388" ht="15.75" customHeight="1">
      <c r="B388" s="238"/>
      <c r="C388" s="238"/>
      <c r="D388" s="238"/>
      <c r="E388" s="238"/>
      <c r="F388" s="238"/>
      <c r="G388" s="238"/>
      <c r="H388" s="238"/>
      <c r="I388" s="238"/>
      <c r="J388" s="238"/>
      <c r="K388" s="238"/>
      <c r="L388" s="238"/>
      <c r="M388" s="238"/>
      <c r="N388" s="238"/>
      <c r="O388" s="238"/>
      <c r="P388" s="238"/>
      <c r="Q388" s="238"/>
    </row>
    <row r="389" ht="15.75" customHeight="1">
      <c r="B389" s="238"/>
      <c r="C389" s="238"/>
      <c r="D389" s="238"/>
      <c r="E389" s="238"/>
      <c r="F389" s="238"/>
      <c r="G389" s="238"/>
      <c r="H389" s="238"/>
      <c r="I389" s="238"/>
      <c r="J389" s="238"/>
      <c r="K389" s="238"/>
      <c r="L389" s="238"/>
      <c r="M389" s="238"/>
      <c r="N389" s="238"/>
      <c r="O389" s="238"/>
      <c r="P389" s="238"/>
      <c r="Q389" s="238"/>
    </row>
    <row r="390" ht="15.75" customHeight="1">
      <c r="B390" s="238"/>
      <c r="C390" s="238"/>
      <c r="D390" s="238"/>
      <c r="E390" s="238"/>
      <c r="F390" s="238"/>
      <c r="G390" s="238"/>
      <c r="H390" s="238"/>
      <c r="I390" s="238"/>
      <c r="J390" s="238"/>
      <c r="K390" s="238"/>
      <c r="L390" s="238"/>
      <c r="M390" s="238"/>
      <c r="N390" s="238"/>
      <c r="O390" s="238"/>
      <c r="P390" s="238"/>
      <c r="Q390" s="238"/>
    </row>
    <row r="391" ht="15.75" customHeight="1">
      <c r="B391" s="238"/>
      <c r="C391" s="238"/>
      <c r="D391" s="238"/>
      <c r="E391" s="238"/>
      <c r="F391" s="238"/>
      <c r="G391" s="238"/>
      <c r="H391" s="238"/>
      <c r="I391" s="238"/>
      <c r="J391" s="238"/>
      <c r="K391" s="238"/>
      <c r="L391" s="238"/>
      <c r="M391" s="238"/>
      <c r="N391" s="238"/>
      <c r="O391" s="238"/>
      <c r="P391" s="238"/>
      <c r="Q391" s="238"/>
    </row>
    <row r="392" ht="15.75" customHeight="1">
      <c r="B392" s="238"/>
      <c r="C392" s="238"/>
      <c r="D392" s="238"/>
      <c r="E392" s="238"/>
      <c r="F392" s="238"/>
      <c r="G392" s="238"/>
      <c r="H392" s="238"/>
      <c r="I392" s="238"/>
      <c r="J392" s="238"/>
      <c r="K392" s="238"/>
      <c r="L392" s="238"/>
      <c r="M392" s="238"/>
      <c r="N392" s="238"/>
      <c r="O392" s="238"/>
      <c r="P392" s="238"/>
      <c r="Q392" s="238"/>
    </row>
    <row r="393" ht="15.75" customHeight="1">
      <c r="B393" s="238"/>
      <c r="C393" s="238"/>
      <c r="D393" s="238"/>
      <c r="E393" s="238"/>
      <c r="F393" s="238"/>
      <c r="G393" s="238"/>
      <c r="H393" s="238"/>
      <c r="I393" s="238"/>
      <c r="J393" s="238"/>
      <c r="K393" s="238"/>
      <c r="L393" s="238"/>
      <c r="M393" s="238"/>
      <c r="N393" s="238"/>
      <c r="O393" s="238"/>
      <c r="P393" s="238"/>
      <c r="Q393" s="238"/>
    </row>
    <row r="394" ht="15.75" customHeight="1">
      <c r="B394" s="238"/>
      <c r="C394" s="238"/>
      <c r="D394" s="238"/>
      <c r="E394" s="238"/>
      <c r="F394" s="238"/>
      <c r="G394" s="238"/>
      <c r="H394" s="238"/>
      <c r="I394" s="238"/>
      <c r="J394" s="238"/>
      <c r="K394" s="238"/>
      <c r="L394" s="238"/>
      <c r="M394" s="238"/>
      <c r="N394" s="238"/>
      <c r="O394" s="238"/>
      <c r="P394" s="238"/>
      <c r="Q394" s="238"/>
    </row>
    <row r="395" ht="15.75" customHeight="1">
      <c r="B395" s="238"/>
      <c r="C395" s="238"/>
      <c r="D395" s="238"/>
      <c r="E395" s="238"/>
      <c r="F395" s="238"/>
      <c r="G395" s="238"/>
      <c r="H395" s="238"/>
      <c r="I395" s="238"/>
      <c r="J395" s="238"/>
      <c r="K395" s="238"/>
      <c r="L395" s="238"/>
      <c r="M395" s="238"/>
      <c r="N395" s="238"/>
      <c r="O395" s="238"/>
      <c r="P395" s="238"/>
      <c r="Q395" s="238"/>
    </row>
    <row r="396" ht="15.75" customHeight="1">
      <c r="B396" s="238"/>
      <c r="C396" s="238"/>
      <c r="D396" s="238"/>
      <c r="E396" s="238"/>
      <c r="F396" s="238"/>
      <c r="G396" s="238"/>
      <c r="H396" s="238"/>
      <c r="I396" s="238"/>
      <c r="J396" s="238"/>
      <c r="K396" s="238"/>
      <c r="L396" s="238"/>
      <c r="M396" s="238"/>
      <c r="N396" s="238"/>
      <c r="O396" s="238"/>
      <c r="P396" s="238"/>
      <c r="Q396" s="238"/>
    </row>
    <row r="397" ht="15.75" customHeight="1">
      <c r="B397" s="238"/>
      <c r="C397" s="238"/>
      <c r="D397" s="238"/>
      <c r="E397" s="238"/>
      <c r="F397" s="238"/>
      <c r="G397" s="238"/>
      <c r="H397" s="238"/>
      <c r="I397" s="238"/>
      <c r="J397" s="238"/>
      <c r="K397" s="238"/>
      <c r="L397" s="238"/>
      <c r="M397" s="238"/>
      <c r="N397" s="238"/>
      <c r="O397" s="238"/>
      <c r="P397" s="238"/>
      <c r="Q397" s="238"/>
    </row>
    <row r="398" ht="15.75" customHeight="1">
      <c r="B398" s="238"/>
      <c r="C398" s="238"/>
      <c r="D398" s="238"/>
      <c r="E398" s="238"/>
      <c r="F398" s="238"/>
      <c r="G398" s="238"/>
      <c r="H398" s="238"/>
      <c r="I398" s="238"/>
      <c r="J398" s="238"/>
      <c r="K398" s="238"/>
      <c r="L398" s="238"/>
      <c r="M398" s="238"/>
      <c r="N398" s="238"/>
      <c r="O398" s="238"/>
      <c r="P398" s="238"/>
      <c r="Q398" s="238"/>
    </row>
    <row r="399" ht="15.75" customHeight="1">
      <c r="B399" s="238"/>
      <c r="C399" s="238"/>
      <c r="D399" s="238"/>
      <c r="E399" s="238"/>
      <c r="F399" s="238"/>
      <c r="G399" s="238"/>
      <c r="H399" s="238"/>
      <c r="I399" s="238"/>
      <c r="J399" s="238"/>
      <c r="K399" s="238"/>
      <c r="L399" s="238"/>
      <c r="M399" s="238"/>
      <c r="N399" s="238"/>
      <c r="O399" s="238"/>
      <c r="P399" s="238"/>
      <c r="Q399" s="238"/>
    </row>
    <row r="400" ht="15.75" customHeight="1">
      <c r="B400" s="238"/>
      <c r="C400" s="238"/>
      <c r="D400" s="238"/>
      <c r="E400" s="238"/>
      <c r="F400" s="238"/>
      <c r="G400" s="238"/>
      <c r="H400" s="238"/>
      <c r="I400" s="238"/>
      <c r="J400" s="238"/>
      <c r="K400" s="238"/>
      <c r="L400" s="238"/>
      <c r="M400" s="238"/>
      <c r="N400" s="238"/>
      <c r="O400" s="238"/>
      <c r="P400" s="238"/>
      <c r="Q400" s="238"/>
    </row>
    <row r="401" ht="15.75" customHeight="1">
      <c r="B401" s="238"/>
      <c r="C401" s="238"/>
      <c r="D401" s="238"/>
      <c r="E401" s="238"/>
      <c r="F401" s="238"/>
      <c r="G401" s="238"/>
      <c r="H401" s="238"/>
      <c r="I401" s="238"/>
      <c r="J401" s="238"/>
      <c r="K401" s="238"/>
      <c r="L401" s="238"/>
      <c r="M401" s="238"/>
      <c r="N401" s="238"/>
      <c r="O401" s="238"/>
      <c r="P401" s="238"/>
      <c r="Q401" s="238"/>
    </row>
    <row r="402" ht="15.75" customHeight="1">
      <c r="B402" s="238"/>
      <c r="C402" s="238"/>
      <c r="D402" s="238"/>
      <c r="E402" s="238"/>
      <c r="F402" s="238"/>
      <c r="G402" s="238"/>
      <c r="H402" s="238"/>
      <c r="I402" s="238"/>
      <c r="J402" s="238"/>
      <c r="K402" s="238"/>
      <c r="L402" s="238"/>
      <c r="M402" s="238"/>
      <c r="N402" s="238"/>
      <c r="O402" s="238"/>
      <c r="P402" s="238"/>
      <c r="Q402" s="238"/>
    </row>
    <row r="403" ht="15.75" customHeight="1">
      <c r="B403" s="238"/>
      <c r="C403" s="238"/>
      <c r="D403" s="238"/>
      <c r="E403" s="238"/>
      <c r="F403" s="238"/>
      <c r="G403" s="238"/>
      <c r="H403" s="238"/>
      <c r="I403" s="238"/>
      <c r="J403" s="238"/>
      <c r="K403" s="238"/>
      <c r="L403" s="238"/>
      <c r="M403" s="238"/>
      <c r="N403" s="238"/>
      <c r="O403" s="238"/>
      <c r="P403" s="238"/>
      <c r="Q403" s="238"/>
    </row>
    <row r="404" ht="15.75" customHeight="1">
      <c r="B404" s="238"/>
      <c r="C404" s="238"/>
      <c r="D404" s="238"/>
      <c r="E404" s="238"/>
      <c r="F404" s="238"/>
      <c r="G404" s="238"/>
      <c r="H404" s="238"/>
      <c r="I404" s="238"/>
      <c r="J404" s="238"/>
      <c r="K404" s="238"/>
      <c r="L404" s="238"/>
      <c r="M404" s="238"/>
      <c r="N404" s="238"/>
      <c r="O404" s="238"/>
      <c r="P404" s="238"/>
      <c r="Q404" s="238"/>
    </row>
    <row r="405" ht="15.75" customHeight="1">
      <c r="B405" s="238"/>
      <c r="C405" s="238"/>
      <c r="D405" s="238"/>
      <c r="E405" s="238"/>
      <c r="F405" s="238"/>
      <c r="G405" s="238"/>
      <c r="H405" s="238"/>
      <c r="I405" s="238"/>
      <c r="J405" s="238"/>
      <c r="K405" s="238"/>
      <c r="L405" s="238"/>
      <c r="M405" s="238"/>
      <c r="N405" s="238"/>
      <c r="O405" s="238"/>
      <c r="P405" s="238"/>
      <c r="Q405" s="238"/>
    </row>
    <row r="406" ht="15.75" customHeight="1">
      <c r="B406" s="238"/>
      <c r="C406" s="238"/>
      <c r="D406" s="238"/>
      <c r="E406" s="238"/>
      <c r="F406" s="238"/>
      <c r="G406" s="238"/>
      <c r="H406" s="238"/>
      <c r="I406" s="238"/>
      <c r="J406" s="238"/>
      <c r="K406" s="238"/>
      <c r="L406" s="238"/>
      <c r="M406" s="238"/>
      <c r="N406" s="238"/>
      <c r="O406" s="238"/>
      <c r="P406" s="238"/>
      <c r="Q406" s="238"/>
    </row>
    <row r="407" ht="15.75" customHeight="1">
      <c r="B407" s="238"/>
      <c r="C407" s="238"/>
      <c r="D407" s="238"/>
      <c r="E407" s="238"/>
      <c r="F407" s="238"/>
      <c r="G407" s="238"/>
      <c r="H407" s="238"/>
      <c r="I407" s="238"/>
      <c r="J407" s="238"/>
      <c r="K407" s="238"/>
      <c r="L407" s="238"/>
      <c r="M407" s="238"/>
      <c r="N407" s="238"/>
      <c r="O407" s="238"/>
      <c r="P407" s="238"/>
      <c r="Q407" s="238"/>
    </row>
    <row r="408" ht="15.75" customHeight="1">
      <c r="B408" s="238"/>
      <c r="C408" s="238"/>
      <c r="D408" s="238"/>
      <c r="E408" s="238"/>
      <c r="F408" s="238"/>
      <c r="G408" s="238"/>
      <c r="H408" s="238"/>
      <c r="I408" s="238"/>
      <c r="J408" s="238"/>
      <c r="K408" s="238"/>
      <c r="L408" s="238"/>
      <c r="M408" s="238"/>
      <c r="N408" s="238"/>
      <c r="O408" s="238"/>
      <c r="P408" s="238"/>
      <c r="Q408" s="238"/>
    </row>
    <row r="409" ht="15.75" customHeight="1">
      <c r="B409" s="238"/>
      <c r="C409" s="238"/>
      <c r="D409" s="238"/>
      <c r="E409" s="238"/>
      <c r="F409" s="238"/>
      <c r="G409" s="238"/>
      <c r="H409" s="238"/>
      <c r="I409" s="238"/>
      <c r="J409" s="238"/>
      <c r="K409" s="238"/>
      <c r="L409" s="238"/>
      <c r="M409" s="238"/>
      <c r="N409" s="238"/>
      <c r="O409" s="238"/>
      <c r="P409" s="238"/>
      <c r="Q409" s="238"/>
    </row>
    <row r="410" ht="15.75" customHeight="1">
      <c r="B410" s="238"/>
      <c r="C410" s="238"/>
      <c r="D410" s="238"/>
      <c r="E410" s="238"/>
      <c r="F410" s="238"/>
      <c r="G410" s="238"/>
      <c r="H410" s="238"/>
      <c r="I410" s="238"/>
      <c r="J410" s="238"/>
      <c r="K410" s="238"/>
      <c r="L410" s="238"/>
      <c r="M410" s="238"/>
      <c r="N410" s="238"/>
      <c r="O410" s="238"/>
      <c r="P410" s="238"/>
      <c r="Q410" s="238"/>
    </row>
    <row r="411" ht="15.75" customHeight="1">
      <c r="B411" s="238"/>
      <c r="C411" s="238"/>
      <c r="D411" s="238"/>
      <c r="E411" s="238"/>
      <c r="F411" s="238"/>
      <c r="G411" s="238"/>
      <c r="H411" s="238"/>
      <c r="I411" s="238"/>
      <c r="J411" s="238"/>
      <c r="K411" s="238"/>
      <c r="L411" s="238"/>
      <c r="M411" s="238"/>
      <c r="N411" s="238"/>
      <c r="O411" s="238"/>
      <c r="P411" s="238"/>
      <c r="Q411" s="238"/>
    </row>
    <row r="412" ht="15.75" customHeight="1">
      <c r="B412" s="238"/>
      <c r="C412" s="238"/>
      <c r="D412" s="238"/>
      <c r="E412" s="238"/>
      <c r="F412" s="238"/>
      <c r="G412" s="238"/>
      <c r="H412" s="238"/>
      <c r="I412" s="238"/>
      <c r="J412" s="238"/>
      <c r="K412" s="238"/>
      <c r="L412" s="238"/>
      <c r="M412" s="238"/>
      <c r="N412" s="238"/>
      <c r="O412" s="238"/>
      <c r="P412" s="238"/>
      <c r="Q412" s="238"/>
    </row>
    <row r="413" ht="15.75" customHeight="1">
      <c r="B413" s="238"/>
      <c r="C413" s="238"/>
      <c r="D413" s="238"/>
      <c r="E413" s="238"/>
      <c r="F413" s="238"/>
      <c r="G413" s="238"/>
      <c r="H413" s="238"/>
      <c r="I413" s="238"/>
      <c r="J413" s="238"/>
      <c r="K413" s="238"/>
      <c r="L413" s="238"/>
      <c r="M413" s="238"/>
      <c r="N413" s="238"/>
      <c r="O413" s="238"/>
      <c r="P413" s="238"/>
      <c r="Q413" s="238"/>
    </row>
    <row r="414" ht="15.75" customHeight="1">
      <c r="B414" s="238"/>
      <c r="C414" s="238"/>
      <c r="D414" s="238"/>
      <c r="E414" s="238"/>
      <c r="F414" s="238"/>
      <c r="G414" s="238"/>
      <c r="H414" s="238"/>
      <c r="I414" s="238"/>
      <c r="J414" s="238"/>
      <c r="K414" s="238"/>
      <c r="L414" s="238"/>
      <c r="M414" s="238"/>
      <c r="N414" s="238"/>
      <c r="O414" s="238"/>
      <c r="P414" s="238"/>
      <c r="Q414" s="238"/>
    </row>
    <row r="415" ht="15.75" customHeight="1">
      <c r="B415" s="238"/>
      <c r="C415" s="238"/>
      <c r="D415" s="238"/>
      <c r="E415" s="238"/>
      <c r="F415" s="238"/>
      <c r="G415" s="238"/>
      <c r="H415" s="238"/>
      <c r="I415" s="238"/>
      <c r="J415" s="238"/>
      <c r="K415" s="238"/>
      <c r="L415" s="238"/>
      <c r="M415" s="238"/>
      <c r="N415" s="238"/>
      <c r="O415" s="238"/>
      <c r="P415" s="238"/>
      <c r="Q415" s="238"/>
    </row>
    <row r="416" ht="15.75" customHeight="1">
      <c r="B416" s="238"/>
      <c r="C416" s="238"/>
      <c r="D416" s="238"/>
      <c r="E416" s="238"/>
      <c r="F416" s="238"/>
      <c r="G416" s="238"/>
      <c r="H416" s="238"/>
      <c r="I416" s="238"/>
      <c r="J416" s="238"/>
      <c r="K416" s="238"/>
      <c r="L416" s="238"/>
      <c r="M416" s="238"/>
      <c r="N416" s="238"/>
      <c r="O416" s="238"/>
      <c r="P416" s="238"/>
      <c r="Q416" s="238"/>
    </row>
    <row r="417" ht="15.75" customHeight="1">
      <c r="B417" s="238"/>
      <c r="C417" s="238"/>
      <c r="D417" s="238"/>
      <c r="E417" s="238"/>
      <c r="F417" s="238"/>
      <c r="G417" s="238"/>
      <c r="H417" s="238"/>
      <c r="I417" s="238"/>
      <c r="J417" s="238"/>
      <c r="K417" s="238"/>
      <c r="L417" s="238"/>
      <c r="M417" s="238"/>
      <c r="N417" s="238"/>
      <c r="O417" s="238"/>
      <c r="P417" s="238"/>
      <c r="Q417" s="238"/>
    </row>
    <row r="418" ht="15.75" customHeight="1">
      <c r="B418" s="238"/>
      <c r="C418" s="238"/>
      <c r="D418" s="238"/>
      <c r="E418" s="238"/>
      <c r="F418" s="238"/>
      <c r="G418" s="238"/>
      <c r="H418" s="238"/>
      <c r="I418" s="238"/>
      <c r="J418" s="238"/>
      <c r="K418" s="238"/>
      <c r="L418" s="238"/>
      <c r="M418" s="238"/>
      <c r="N418" s="238"/>
      <c r="O418" s="238"/>
      <c r="P418" s="238"/>
      <c r="Q418" s="238"/>
    </row>
    <row r="419" ht="15.75" customHeight="1">
      <c r="B419" s="238"/>
      <c r="C419" s="238"/>
      <c r="D419" s="238"/>
      <c r="E419" s="238"/>
      <c r="F419" s="238"/>
      <c r="G419" s="238"/>
      <c r="H419" s="238"/>
      <c r="I419" s="238"/>
      <c r="J419" s="238"/>
      <c r="K419" s="238"/>
      <c r="L419" s="238"/>
      <c r="M419" s="238"/>
      <c r="N419" s="238"/>
      <c r="O419" s="238"/>
      <c r="P419" s="238"/>
      <c r="Q419" s="238"/>
    </row>
    <row r="420" ht="15.75" customHeight="1">
      <c r="B420" s="238"/>
      <c r="C420" s="238"/>
      <c r="D420" s="238"/>
      <c r="E420" s="238"/>
      <c r="F420" s="238"/>
      <c r="G420" s="238"/>
      <c r="H420" s="238"/>
      <c r="I420" s="238"/>
      <c r="J420" s="238"/>
      <c r="K420" s="238"/>
      <c r="L420" s="238"/>
      <c r="M420" s="238"/>
      <c r="N420" s="238"/>
      <c r="O420" s="238"/>
      <c r="P420" s="238"/>
      <c r="Q420" s="238"/>
    </row>
    <row r="421" ht="15.75" customHeight="1">
      <c r="B421" s="238"/>
      <c r="C421" s="238"/>
      <c r="D421" s="238"/>
      <c r="E421" s="238"/>
      <c r="F421" s="238"/>
      <c r="G421" s="238"/>
      <c r="H421" s="238"/>
      <c r="I421" s="238"/>
      <c r="J421" s="238"/>
      <c r="K421" s="238"/>
      <c r="L421" s="238"/>
      <c r="M421" s="238"/>
      <c r="N421" s="238"/>
      <c r="O421" s="238"/>
      <c r="P421" s="238"/>
      <c r="Q421" s="238"/>
    </row>
    <row r="422" ht="15.75" customHeight="1">
      <c r="B422" s="238"/>
      <c r="C422" s="238"/>
      <c r="D422" s="238"/>
      <c r="E422" s="238"/>
      <c r="F422" s="238"/>
      <c r="G422" s="238"/>
      <c r="H422" s="238"/>
      <c r="I422" s="238"/>
      <c r="J422" s="238"/>
      <c r="K422" s="238"/>
      <c r="L422" s="238"/>
      <c r="M422" s="238"/>
      <c r="N422" s="238"/>
      <c r="O422" s="238"/>
      <c r="P422" s="238"/>
      <c r="Q422" s="238"/>
    </row>
    <row r="423" ht="15.75" customHeight="1">
      <c r="B423" s="238"/>
      <c r="C423" s="238"/>
      <c r="D423" s="238"/>
      <c r="E423" s="238"/>
      <c r="F423" s="238"/>
      <c r="G423" s="238"/>
      <c r="H423" s="238"/>
      <c r="I423" s="238"/>
      <c r="J423" s="238"/>
      <c r="K423" s="238"/>
      <c r="L423" s="238"/>
      <c r="M423" s="238"/>
      <c r="N423" s="238"/>
      <c r="O423" s="238"/>
      <c r="P423" s="238"/>
      <c r="Q423" s="238"/>
    </row>
    <row r="424" ht="15.75" customHeight="1">
      <c r="B424" s="238"/>
      <c r="C424" s="238"/>
      <c r="D424" s="238"/>
      <c r="E424" s="238"/>
      <c r="F424" s="238"/>
      <c r="G424" s="238"/>
      <c r="H424" s="238"/>
      <c r="I424" s="238"/>
      <c r="J424" s="238"/>
      <c r="K424" s="238"/>
      <c r="L424" s="238"/>
      <c r="M424" s="238"/>
      <c r="N424" s="238"/>
      <c r="O424" s="238"/>
      <c r="P424" s="238"/>
      <c r="Q424" s="238"/>
    </row>
    <row r="425" ht="15.75" customHeight="1">
      <c r="B425" s="238"/>
      <c r="C425" s="238"/>
      <c r="D425" s="238"/>
      <c r="E425" s="238"/>
      <c r="F425" s="238"/>
      <c r="G425" s="238"/>
      <c r="H425" s="238"/>
      <c r="I425" s="238"/>
      <c r="J425" s="238"/>
      <c r="K425" s="238"/>
      <c r="L425" s="238"/>
      <c r="M425" s="238"/>
      <c r="N425" s="238"/>
      <c r="O425" s="238"/>
      <c r="P425" s="238"/>
      <c r="Q425" s="238"/>
    </row>
    <row r="426" ht="15.75" customHeight="1">
      <c r="B426" s="238"/>
      <c r="C426" s="238"/>
      <c r="D426" s="238"/>
      <c r="E426" s="238"/>
      <c r="F426" s="238"/>
      <c r="G426" s="238"/>
      <c r="H426" s="238"/>
      <c r="I426" s="238"/>
      <c r="J426" s="238"/>
      <c r="K426" s="238"/>
      <c r="L426" s="238"/>
      <c r="M426" s="238"/>
      <c r="N426" s="238"/>
      <c r="O426" s="238"/>
      <c r="P426" s="238"/>
      <c r="Q426" s="238"/>
    </row>
    <row r="427" ht="15.75" customHeight="1">
      <c r="B427" s="238"/>
      <c r="C427" s="238"/>
      <c r="D427" s="238"/>
      <c r="E427" s="238"/>
      <c r="F427" s="238"/>
      <c r="G427" s="238"/>
      <c r="H427" s="238"/>
      <c r="I427" s="238"/>
      <c r="J427" s="238"/>
      <c r="K427" s="238"/>
      <c r="L427" s="238"/>
      <c r="M427" s="238"/>
      <c r="N427" s="238"/>
      <c r="O427" s="238"/>
      <c r="P427" s="238"/>
      <c r="Q427" s="238"/>
    </row>
    <row r="428" ht="15.75" customHeight="1">
      <c r="B428" s="238"/>
      <c r="C428" s="238"/>
      <c r="D428" s="238"/>
      <c r="E428" s="238"/>
      <c r="F428" s="238"/>
      <c r="G428" s="238"/>
      <c r="H428" s="238"/>
      <c r="I428" s="238"/>
      <c r="J428" s="238"/>
      <c r="K428" s="238"/>
      <c r="L428" s="238"/>
      <c r="M428" s="238"/>
      <c r="N428" s="238"/>
      <c r="O428" s="238"/>
      <c r="P428" s="238"/>
      <c r="Q428" s="238"/>
    </row>
    <row r="429" ht="15.75" customHeight="1">
      <c r="B429" s="238"/>
      <c r="C429" s="238"/>
      <c r="D429" s="238"/>
      <c r="E429" s="238"/>
      <c r="F429" s="238"/>
      <c r="G429" s="238"/>
      <c r="H429" s="238"/>
      <c r="I429" s="238"/>
      <c r="J429" s="238"/>
      <c r="K429" s="238"/>
      <c r="L429" s="238"/>
      <c r="M429" s="238"/>
      <c r="N429" s="238"/>
      <c r="O429" s="238"/>
      <c r="P429" s="238"/>
      <c r="Q429" s="238"/>
    </row>
    <row r="430" ht="15.75" customHeight="1">
      <c r="B430" s="238"/>
      <c r="C430" s="238"/>
      <c r="D430" s="238"/>
      <c r="E430" s="238"/>
      <c r="F430" s="238"/>
      <c r="G430" s="238"/>
      <c r="H430" s="238"/>
      <c r="I430" s="238"/>
      <c r="J430" s="238"/>
      <c r="K430" s="238"/>
      <c r="L430" s="238"/>
      <c r="M430" s="238"/>
      <c r="N430" s="238"/>
      <c r="O430" s="238"/>
      <c r="P430" s="238"/>
      <c r="Q430" s="238"/>
    </row>
    <row r="431" ht="15.75" customHeight="1">
      <c r="B431" s="238"/>
      <c r="C431" s="238"/>
      <c r="D431" s="238"/>
      <c r="E431" s="238"/>
      <c r="F431" s="238"/>
      <c r="G431" s="238"/>
      <c r="H431" s="238"/>
      <c r="I431" s="238"/>
      <c r="J431" s="238"/>
      <c r="K431" s="238"/>
      <c r="L431" s="238"/>
      <c r="M431" s="238"/>
      <c r="N431" s="238"/>
      <c r="O431" s="238"/>
      <c r="P431" s="238"/>
      <c r="Q431" s="238"/>
    </row>
    <row r="432" ht="15.75" customHeight="1">
      <c r="B432" s="238"/>
      <c r="C432" s="238"/>
      <c r="D432" s="238"/>
      <c r="E432" s="238"/>
      <c r="F432" s="238"/>
      <c r="G432" s="238"/>
      <c r="H432" s="238"/>
      <c r="I432" s="238"/>
      <c r="J432" s="238"/>
      <c r="K432" s="238"/>
      <c r="L432" s="238"/>
      <c r="M432" s="238"/>
      <c r="N432" s="238"/>
      <c r="O432" s="238"/>
      <c r="P432" s="238"/>
      <c r="Q432" s="238"/>
    </row>
    <row r="433" ht="15.75" customHeight="1">
      <c r="B433" s="238"/>
      <c r="C433" s="238"/>
      <c r="D433" s="238"/>
      <c r="E433" s="238"/>
      <c r="F433" s="238"/>
      <c r="G433" s="238"/>
      <c r="H433" s="238"/>
      <c r="I433" s="238"/>
      <c r="J433" s="238"/>
      <c r="K433" s="238"/>
      <c r="L433" s="238"/>
      <c r="M433" s="238"/>
      <c r="N433" s="238"/>
      <c r="O433" s="238"/>
      <c r="P433" s="238"/>
      <c r="Q433" s="238"/>
    </row>
    <row r="434" ht="15.75" customHeight="1">
      <c r="B434" s="238"/>
      <c r="C434" s="238"/>
      <c r="D434" s="238"/>
      <c r="E434" s="238"/>
      <c r="F434" s="238"/>
      <c r="G434" s="238"/>
      <c r="H434" s="238"/>
      <c r="I434" s="238"/>
      <c r="J434" s="238"/>
      <c r="K434" s="238"/>
      <c r="L434" s="238"/>
      <c r="M434" s="238"/>
      <c r="N434" s="238"/>
      <c r="O434" s="238"/>
      <c r="P434" s="238"/>
      <c r="Q434" s="238"/>
    </row>
    <row r="435" ht="15.75" customHeight="1">
      <c r="B435" s="238"/>
      <c r="C435" s="238"/>
      <c r="D435" s="238"/>
      <c r="E435" s="238"/>
      <c r="F435" s="238"/>
      <c r="G435" s="238"/>
      <c r="H435" s="238"/>
      <c r="I435" s="238"/>
      <c r="J435" s="238"/>
      <c r="K435" s="238"/>
      <c r="L435" s="238"/>
      <c r="M435" s="238"/>
      <c r="N435" s="238"/>
      <c r="O435" s="238"/>
      <c r="P435" s="238"/>
      <c r="Q435" s="238"/>
    </row>
    <row r="436" ht="15.75" customHeight="1">
      <c r="B436" s="238"/>
      <c r="C436" s="238"/>
      <c r="D436" s="238"/>
      <c r="E436" s="238"/>
      <c r="F436" s="238"/>
      <c r="G436" s="238"/>
      <c r="H436" s="238"/>
      <c r="I436" s="238"/>
      <c r="J436" s="238"/>
      <c r="K436" s="238"/>
      <c r="L436" s="238"/>
      <c r="M436" s="238"/>
      <c r="N436" s="238"/>
      <c r="O436" s="238"/>
      <c r="P436" s="238"/>
      <c r="Q436" s="238"/>
    </row>
    <row r="437" ht="15.75" customHeight="1">
      <c r="B437" s="238"/>
      <c r="C437" s="238"/>
      <c r="D437" s="238"/>
      <c r="E437" s="238"/>
      <c r="F437" s="238"/>
      <c r="G437" s="238"/>
      <c r="H437" s="238"/>
      <c r="I437" s="238"/>
      <c r="J437" s="238"/>
      <c r="K437" s="238"/>
      <c r="L437" s="238"/>
      <c r="M437" s="238"/>
      <c r="N437" s="238"/>
      <c r="O437" s="238"/>
      <c r="P437" s="238"/>
      <c r="Q437" s="238"/>
    </row>
    <row r="438" ht="15.75" customHeight="1">
      <c r="B438" s="238"/>
      <c r="C438" s="238"/>
      <c r="D438" s="238"/>
      <c r="E438" s="238"/>
      <c r="F438" s="238"/>
      <c r="G438" s="238"/>
      <c r="H438" s="238"/>
      <c r="I438" s="238"/>
      <c r="J438" s="238"/>
      <c r="K438" s="238"/>
      <c r="L438" s="238"/>
      <c r="M438" s="238"/>
      <c r="N438" s="238"/>
      <c r="O438" s="238"/>
      <c r="P438" s="238"/>
      <c r="Q438" s="238"/>
    </row>
    <row r="439" ht="15.75" customHeight="1">
      <c r="B439" s="238"/>
      <c r="C439" s="238"/>
      <c r="D439" s="238"/>
      <c r="E439" s="238"/>
      <c r="F439" s="238"/>
      <c r="G439" s="238"/>
      <c r="H439" s="238"/>
      <c r="I439" s="238"/>
      <c r="J439" s="238"/>
      <c r="K439" s="238"/>
      <c r="L439" s="238"/>
      <c r="M439" s="238"/>
      <c r="N439" s="238"/>
      <c r="O439" s="238"/>
      <c r="P439" s="238"/>
      <c r="Q439" s="238"/>
    </row>
    <row r="440" ht="15.75" customHeight="1">
      <c r="B440" s="238"/>
      <c r="C440" s="238"/>
      <c r="D440" s="238"/>
      <c r="E440" s="238"/>
      <c r="F440" s="238"/>
      <c r="G440" s="238"/>
      <c r="H440" s="238"/>
      <c r="I440" s="238"/>
      <c r="J440" s="238"/>
      <c r="K440" s="238"/>
      <c r="L440" s="238"/>
      <c r="M440" s="238"/>
      <c r="N440" s="238"/>
      <c r="O440" s="238"/>
      <c r="P440" s="238"/>
      <c r="Q440" s="238"/>
    </row>
    <row r="441" ht="15.75" customHeight="1">
      <c r="B441" s="238"/>
      <c r="C441" s="238"/>
      <c r="D441" s="238"/>
      <c r="E441" s="238"/>
      <c r="F441" s="238"/>
      <c r="G441" s="238"/>
      <c r="H441" s="238"/>
      <c r="I441" s="238"/>
      <c r="J441" s="238"/>
      <c r="K441" s="238"/>
      <c r="L441" s="238"/>
      <c r="M441" s="238"/>
      <c r="N441" s="238"/>
      <c r="O441" s="238"/>
      <c r="P441" s="238"/>
      <c r="Q441" s="238"/>
    </row>
    <row r="442" ht="15.75" customHeight="1">
      <c r="B442" s="238"/>
      <c r="C442" s="238"/>
      <c r="D442" s="238"/>
      <c r="E442" s="238"/>
      <c r="F442" s="238"/>
      <c r="G442" s="238"/>
      <c r="H442" s="238"/>
      <c r="I442" s="238"/>
      <c r="J442" s="238"/>
      <c r="K442" s="238"/>
      <c r="L442" s="238"/>
      <c r="M442" s="238"/>
      <c r="N442" s="238"/>
      <c r="O442" s="238"/>
      <c r="P442" s="238"/>
      <c r="Q442" s="238"/>
    </row>
    <row r="443" ht="15.75" customHeight="1">
      <c r="B443" s="238"/>
      <c r="C443" s="238"/>
      <c r="D443" s="238"/>
      <c r="E443" s="238"/>
      <c r="F443" s="238"/>
      <c r="G443" s="238"/>
      <c r="H443" s="238"/>
      <c r="I443" s="238"/>
      <c r="J443" s="238"/>
      <c r="K443" s="238"/>
      <c r="L443" s="238"/>
      <c r="M443" s="238"/>
      <c r="N443" s="238"/>
      <c r="O443" s="238"/>
      <c r="P443" s="238"/>
      <c r="Q443" s="238"/>
    </row>
    <row r="444" ht="15.75" customHeight="1">
      <c r="B444" s="238"/>
      <c r="C444" s="238"/>
      <c r="D444" s="238"/>
      <c r="E444" s="238"/>
      <c r="F444" s="238"/>
      <c r="G444" s="238"/>
      <c r="H444" s="238"/>
      <c r="I444" s="238"/>
      <c r="J444" s="238"/>
      <c r="K444" s="238"/>
      <c r="L444" s="238"/>
      <c r="M444" s="238"/>
      <c r="N444" s="238"/>
      <c r="O444" s="238"/>
      <c r="P444" s="238"/>
      <c r="Q444" s="238"/>
    </row>
    <row r="445" ht="15.75" customHeight="1">
      <c r="B445" s="238"/>
      <c r="C445" s="238"/>
      <c r="D445" s="238"/>
      <c r="E445" s="238"/>
      <c r="F445" s="238"/>
      <c r="G445" s="238"/>
      <c r="H445" s="238"/>
      <c r="I445" s="238"/>
      <c r="J445" s="238"/>
      <c r="K445" s="238"/>
      <c r="L445" s="238"/>
      <c r="M445" s="238"/>
      <c r="N445" s="238"/>
      <c r="O445" s="238"/>
      <c r="P445" s="238"/>
      <c r="Q445" s="238"/>
    </row>
    <row r="446" ht="15.75" customHeight="1">
      <c r="B446" s="238"/>
      <c r="C446" s="238"/>
      <c r="D446" s="238"/>
      <c r="E446" s="238"/>
      <c r="F446" s="238"/>
      <c r="G446" s="238"/>
      <c r="H446" s="238"/>
      <c r="I446" s="238"/>
      <c r="J446" s="238"/>
      <c r="K446" s="238"/>
      <c r="L446" s="238"/>
      <c r="M446" s="238"/>
      <c r="N446" s="238"/>
      <c r="O446" s="238"/>
      <c r="P446" s="238"/>
      <c r="Q446" s="238"/>
    </row>
    <row r="447" ht="15.75" customHeight="1">
      <c r="B447" s="238"/>
      <c r="C447" s="238"/>
      <c r="D447" s="238"/>
      <c r="E447" s="238"/>
      <c r="F447" s="238"/>
      <c r="G447" s="238"/>
      <c r="H447" s="238"/>
      <c r="I447" s="238"/>
      <c r="J447" s="238"/>
      <c r="K447" s="238"/>
      <c r="L447" s="238"/>
      <c r="M447" s="238"/>
      <c r="N447" s="238"/>
      <c r="O447" s="238"/>
      <c r="P447" s="238"/>
      <c r="Q447" s="238"/>
    </row>
    <row r="448" ht="15.75" customHeight="1">
      <c r="B448" s="238"/>
      <c r="C448" s="238"/>
      <c r="D448" s="238"/>
      <c r="E448" s="238"/>
      <c r="F448" s="238"/>
      <c r="G448" s="238"/>
      <c r="H448" s="238"/>
      <c r="I448" s="238"/>
      <c r="J448" s="238"/>
      <c r="K448" s="238"/>
      <c r="L448" s="238"/>
      <c r="M448" s="238"/>
      <c r="N448" s="238"/>
      <c r="O448" s="238"/>
      <c r="P448" s="238"/>
      <c r="Q448" s="238"/>
    </row>
    <row r="449" ht="15.75" customHeight="1">
      <c r="B449" s="238"/>
      <c r="C449" s="238"/>
      <c r="D449" s="238"/>
      <c r="E449" s="238"/>
      <c r="F449" s="238"/>
      <c r="G449" s="238"/>
      <c r="H449" s="238"/>
      <c r="I449" s="238"/>
      <c r="J449" s="238"/>
      <c r="K449" s="238"/>
      <c r="L449" s="238"/>
      <c r="M449" s="238"/>
      <c r="N449" s="238"/>
      <c r="O449" s="238"/>
      <c r="P449" s="238"/>
      <c r="Q449" s="238"/>
    </row>
    <row r="450" ht="15.75" customHeight="1">
      <c r="B450" s="238"/>
      <c r="C450" s="238"/>
      <c r="D450" s="238"/>
      <c r="E450" s="238"/>
      <c r="F450" s="238"/>
      <c r="G450" s="238"/>
      <c r="H450" s="238"/>
      <c r="I450" s="238"/>
      <c r="J450" s="238"/>
      <c r="K450" s="238"/>
      <c r="L450" s="238"/>
      <c r="M450" s="238"/>
      <c r="N450" s="238"/>
      <c r="O450" s="238"/>
      <c r="P450" s="238"/>
      <c r="Q450" s="238"/>
    </row>
    <row r="451" ht="15.75" customHeight="1">
      <c r="B451" s="238"/>
      <c r="C451" s="238"/>
      <c r="D451" s="238"/>
      <c r="E451" s="238"/>
      <c r="F451" s="238"/>
      <c r="G451" s="238"/>
      <c r="H451" s="238"/>
      <c r="I451" s="238"/>
      <c r="J451" s="238"/>
      <c r="K451" s="238"/>
      <c r="L451" s="238"/>
      <c r="M451" s="238"/>
      <c r="N451" s="238"/>
      <c r="O451" s="238"/>
      <c r="P451" s="238"/>
      <c r="Q451" s="238"/>
    </row>
    <row r="452" ht="15.75" customHeight="1">
      <c r="B452" s="238"/>
      <c r="C452" s="238"/>
      <c r="D452" s="238"/>
      <c r="E452" s="238"/>
      <c r="F452" s="238"/>
      <c r="G452" s="238"/>
      <c r="H452" s="238"/>
      <c r="I452" s="238"/>
      <c r="J452" s="238"/>
      <c r="K452" s="238"/>
      <c r="L452" s="238"/>
      <c r="M452" s="238"/>
      <c r="N452" s="238"/>
      <c r="O452" s="238"/>
      <c r="P452" s="238"/>
      <c r="Q452" s="238"/>
    </row>
    <row r="453" ht="15.75" customHeight="1">
      <c r="B453" s="238"/>
      <c r="C453" s="238"/>
      <c r="D453" s="238"/>
      <c r="E453" s="238"/>
      <c r="F453" s="238"/>
      <c r="G453" s="238"/>
      <c r="H453" s="238"/>
      <c r="I453" s="238"/>
      <c r="J453" s="238"/>
      <c r="K453" s="238"/>
      <c r="L453" s="238"/>
      <c r="M453" s="238"/>
      <c r="N453" s="238"/>
      <c r="O453" s="238"/>
      <c r="P453" s="238"/>
      <c r="Q453" s="238"/>
    </row>
    <row r="454" ht="15.75" customHeight="1">
      <c r="B454" s="238"/>
      <c r="C454" s="238"/>
      <c r="D454" s="238"/>
      <c r="E454" s="238"/>
      <c r="F454" s="238"/>
      <c r="G454" s="238"/>
      <c r="H454" s="238"/>
      <c r="I454" s="238"/>
      <c r="J454" s="238"/>
      <c r="K454" s="238"/>
      <c r="L454" s="238"/>
      <c r="M454" s="238"/>
      <c r="N454" s="238"/>
      <c r="O454" s="238"/>
      <c r="P454" s="238"/>
      <c r="Q454" s="238"/>
    </row>
    <row r="455" ht="15.75" customHeight="1">
      <c r="B455" s="238"/>
      <c r="C455" s="238"/>
      <c r="D455" s="238"/>
      <c r="E455" s="238"/>
      <c r="F455" s="238"/>
      <c r="G455" s="238"/>
      <c r="H455" s="238"/>
      <c r="I455" s="238"/>
      <c r="J455" s="238"/>
      <c r="K455" s="238"/>
      <c r="L455" s="238"/>
      <c r="M455" s="238"/>
      <c r="N455" s="238"/>
      <c r="O455" s="238"/>
      <c r="P455" s="238"/>
      <c r="Q455" s="238"/>
    </row>
    <row r="456" ht="15.75" customHeight="1">
      <c r="B456" s="238"/>
      <c r="C456" s="238"/>
      <c r="D456" s="238"/>
      <c r="E456" s="238"/>
      <c r="F456" s="238"/>
      <c r="G456" s="238"/>
      <c r="H456" s="238"/>
      <c r="I456" s="238"/>
      <c r="J456" s="238"/>
      <c r="K456" s="238"/>
      <c r="L456" s="238"/>
      <c r="M456" s="238"/>
      <c r="N456" s="238"/>
      <c r="O456" s="238"/>
      <c r="P456" s="238"/>
      <c r="Q456" s="238"/>
    </row>
    <row r="457" ht="15.75" customHeight="1">
      <c r="B457" s="238"/>
      <c r="C457" s="238"/>
      <c r="D457" s="238"/>
      <c r="E457" s="238"/>
      <c r="F457" s="238"/>
      <c r="G457" s="238"/>
      <c r="H457" s="238"/>
      <c r="I457" s="238"/>
      <c r="J457" s="238"/>
      <c r="K457" s="238"/>
      <c r="L457" s="238"/>
      <c r="M457" s="238"/>
      <c r="N457" s="238"/>
      <c r="O457" s="238"/>
      <c r="P457" s="238"/>
      <c r="Q457" s="238"/>
    </row>
    <row r="458" ht="15.75" customHeight="1">
      <c r="B458" s="238"/>
      <c r="C458" s="238"/>
      <c r="D458" s="238"/>
      <c r="E458" s="238"/>
      <c r="F458" s="238"/>
      <c r="G458" s="238"/>
      <c r="H458" s="238"/>
      <c r="I458" s="238"/>
      <c r="J458" s="238"/>
      <c r="K458" s="238"/>
      <c r="L458" s="238"/>
      <c r="M458" s="238"/>
      <c r="N458" s="238"/>
      <c r="O458" s="238"/>
      <c r="P458" s="238"/>
      <c r="Q458" s="238"/>
    </row>
    <row r="459" ht="15.75" customHeight="1">
      <c r="B459" s="238"/>
      <c r="C459" s="238"/>
      <c r="D459" s="238"/>
      <c r="E459" s="238"/>
      <c r="F459" s="238"/>
      <c r="G459" s="238"/>
      <c r="H459" s="238"/>
      <c r="I459" s="238"/>
      <c r="J459" s="238"/>
      <c r="K459" s="238"/>
      <c r="L459" s="238"/>
      <c r="M459" s="238"/>
      <c r="N459" s="238"/>
      <c r="O459" s="238"/>
      <c r="P459" s="238"/>
      <c r="Q459" s="238"/>
    </row>
    <row r="460" ht="15.75" customHeight="1">
      <c r="B460" s="238"/>
      <c r="C460" s="238"/>
      <c r="D460" s="238"/>
      <c r="E460" s="238"/>
      <c r="F460" s="238"/>
      <c r="G460" s="238"/>
      <c r="H460" s="238"/>
      <c r="I460" s="238"/>
      <c r="J460" s="238"/>
      <c r="K460" s="238"/>
      <c r="L460" s="238"/>
      <c r="M460" s="238"/>
      <c r="N460" s="238"/>
      <c r="O460" s="238"/>
      <c r="P460" s="238"/>
      <c r="Q460" s="238"/>
    </row>
    <row r="461" ht="15.75" customHeight="1">
      <c r="B461" s="238"/>
      <c r="C461" s="238"/>
      <c r="D461" s="238"/>
      <c r="E461" s="238"/>
      <c r="F461" s="238"/>
      <c r="G461" s="238"/>
      <c r="H461" s="238"/>
      <c r="I461" s="238"/>
      <c r="J461" s="238"/>
      <c r="K461" s="238"/>
      <c r="L461" s="238"/>
      <c r="M461" s="238"/>
      <c r="N461" s="238"/>
      <c r="O461" s="238"/>
      <c r="P461" s="238"/>
      <c r="Q461" s="238"/>
    </row>
    <row r="462" ht="15.75" customHeight="1">
      <c r="B462" s="238"/>
      <c r="C462" s="238"/>
      <c r="D462" s="238"/>
      <c r="E462" s="238"/>
      <c r="F462" s="238"/>
      <c r="G462" s="238"/>
      <c r="H462" s="238"/>
      <c r="I462" s="238"/>
      <c r="J462" s="238"/>
      <c r="K462" s="238"/>
      <c r="L462" s="238"/>
      <c r="M462" s="238"/>
      <c r="N462" s="238"/>
      <c r="O462" s="238"/>
      <c r="P462" s="238"/>
      <c r="Q462" s="238"/>
    </row>
    <row r="463" ht="15.75" customHeight="1">
      <c r="B463" s="238"/>
      <c r="C463" s="238"/>
      <c r="D463" s="238"/>
      <c r="E463" s="238"/>
      <c r="F463" s="238"/>
      <c r="G463" s="238"/>
      <c r="H463" s="238"/>
      <c r="I463" s="238"/>
      <c r="J463" s="238"/>
      <c r="K463" s="238"/>
      <c r="L463" s="238"/>
      <c r="M463" s="238"/>
      <c r="N463" s="238"/>
      <c r="O463" s="238"/>
      <c r="P463" s="238"/>
      <c r="Q463" s="238"/>
    </row>
    <row r="464" ht="15.75" customHeight="1">
      <c r="B464" s="238"/>
      <c r="C464" s="238"/>
      <c r="D464" s="238"/>
      <c r="E464" s="238"/>
      <c r="F464" s="238"/>
      <c r="G464" s="238"/>
      <c r="H464" s="238"/>
      <c r="I464" s="238"/>
      <c r="J464" s="238"/>
      <c r="K464" s="238"/>
      <c r="L464" s="238"/>
      <c r="M464" s="238"/>
      <c r="N464" s="238"/>
      <c r="O464" s="238"/>
      <c r="P464" s="238"/>
      <c r="Q464" s="238"/>
    </row>
    <row r="465" ht="15.75" customHeight="1">
      <c r="B465" s="238"/>
      <c r="C465" s="238"/>
      <c r="D465" s="238"/>
      <c r="E465" s="238"/>
      <c r="F465" s="238"/>
      <c r="G465" s="238"/>
      <c r="H465" s="238"/>
      <c r="I465" s="238"/>
      <c r="J465" s="238"/>
      <c r="K465" s="238"/>
      <c r="L465" s="238"/>
      <c r="M465" s="238"/>
      <c r="N465" s="238"/>
      <c r="O465" s="238"/>
      <c r="P465" s="238"/>
      <c r="Q465" s="238"/>
    </row>
    <row r="466" ht="15.75" customHeight="1">
      <c r="B466" s="238"/>
      <c r="C466" s="238"/>
      <c r="D466" s="238"/>
      <c r="E466" s="238"/>
      <c r="F466" s="238"/>
      <c r="G466" s="238"/>
      <c r="H466" s="238"/>
      <c r="I466" s="238"/>
      <c r="J466" s="238"/>
      <c r="K466" s="238"/>
      <c r="L466" s="238"/>
      <c r="M466" s="238"/>
      <c r="N466" s="238"/>
      <c r="O466" s="238"/>
      <c r="P466" s="238"/>
      <c r="Q466" s="238"/>
    </row>
    <row r="467" ht="15.75" customHeight="1">
      <c r="B467" s="238"/>
      <c r="C467" s="238"/>
      <c r="D467" s="238"/>
      <c r="E467" s="238"/>
      <c r="F467" s="238"/>
      <c r="G467" s="238"/>
      <c r="H467" s="238"/>
      <c r="I467" s="238"/>
      <c r="J467" s="238"/>
      <c r="K467" s="238"/>
      <c r="L467" s="238"/>
      <c r="M467" s="238"/>
      <c r="N467" s="238"/>
      <c r="O467" s="238"/>
      <c r="P467" s="238"/>
      <c r="Q467" s="238"/>
    </row>
    <row r="468" ht="15.75" customHeight="1">
      <c r="B468" s="238"/>
      <c r="C468" s="238"/>
      <c r="D468" s="238"/>
      <c r="E468" s="238"/>
      <c r="F468" s="238"/>
      <c r="G468" s="238"/>
      <c r="H468" s="238"/>
      <c r="I468" s="238"/>
      <c r="J468" s="238"/>
      <c r="K468" s="238"/>
      <c r="L468" s="238"/>
      <c r="M468" s="238"/>
      <c r="N468" s="238"/>
      <c r="O468" s="238"/>
      <c r="P468" s="238"/>
      <c r="Q468" s="238"/>
    </row>
    <row r="469" ht="15.75" customHeight="1">
      <c r="B469" s="238"/>
      <c r="C469" s="238"/>
      <c r="D469" s="238"/>
      <c r="E469" s="238"/>
      <c r="F469" s="238"/>
      <c r="G469" s="238"/>
      <c r="H469" s="238"/>
      <c r="I469" s="238"/>
      <c r="J469" s="238"/>
      <c r="K469" s="238"/>
      <c r="L469" s="238"/>
      <c r="M469" s="238"/>
      <c r="N469" s="238"/>
      <c r="O469" s="238"/>
      <c r="P469" s="238"/>
      <c r="Q469" s="238"/>
    </row>
    <row r="470" ht="15.75" customHeight="1">
      <c r="B470" s="238"/>
      <c r="C470" s="238"/>
      <c r="D470" s="238"/>
      <c r="E470" s="238"/>
      <c r="F470" s="238"/>
      <c r="G470" s="238"/>
      <c r="H470" s="238"/>
      <c r="I470" s="238"/>
      <c r="J470" s="238"/>
      <c r="K470" s="238"/>
      <c r="L470" s="238"/>
      <c r="M470" s="238"/>
      <c r="N470" s="238"/>
      <c r="O470" s="238"/>
      <c r="P470" s="238"/>
      <c r="Q470" s="238"/>
    </row>
    <row r="471" ht="15.75" customHeight="1">
      <c r="B471" s="238"/>
      <c r="C471" s="238"/>
      <c r="D471" s="238"/>
      <c r="E471" s="238"/>
      <c r="F471" s="238"/>
      <c r="G471" s="238"/>
      <c r="H471" s="238"/>
      <c r="I471" s="238"/>
      <c r="J471" s="238"/>
      <c r="K471" s="238"/>
      <c r="L471" s="238"/>
      <c r="M471" s="238"/>
      <c r="N471" s="238"/>
      <c r="O471" s="238"/>
      <c r="P471" s="238"/>
      <c r="Q471" s="238"/>
    </row>
    <row r="472" ht="15.75" customHeight="1">
      <c r="B472" s="238"/>
      <c r="C472" s="238"/>
      <c r="D472" s="238"/>
      <c r="E472" s="238"/>
      <c r="F472" s="238"/>
      <c r="G472" s="238"/>
      <c r="H472" s="238"/>
      <c r="I472" s="238"/>
      <c r="J472" s="238"/>
      <c r="K472" s="238"/>
      <c r="L472" s="238"/>
      <c r="M472" s="238"/>
      <c r="N472" s="238"/>
      <c r="O472" s="238"/>
      <c r="P472" s="238"/>
      <c r="Q472" s="238"/>
    </row>
    <row r="473" ht="15.75" customHeight="1">
      <c r="B473" s="238"/>
      <c r="C473" s="238"/>
      <c r="D473" s="238"/>
      <c r="E473" s="238"/>
      <c r="F473" s="238"/>
      <c r="G473" s="238"/>
      <c r="H473" s="238"/>
      <c r="I473" s="238"/>
      <c r="J473" s="238"/>
      <c r="K473" s="238"/>
      <c r="L473" s="238"/>
      <c r="M473" s="238"/>
      <c r="N473" s="238"/>
      <c r="O473" s="238"/>
      <c r="P473" s="238"/>
      <c r="Q473" s="238"/>
    </row>
    <row r="474" ht="15.75" customHeight="1">
      <c r="B474" s="238"/>
      <c r="C474" s="238"/>
      <c r="D474" s="238"/>
      <c r="E474" s="238"/>
      <c r="F474" s="238"/>
      <c r="G474" s="238"/>
      <c r="H474" s="238"/>
      <c r="I474" s="238"/>
      <c r="J474" s="238"/>
      <c r="K474" s="238"/>
      <c r="L474" s="238"/>
      <c r="M474" s="238"/>
      <c r="N474" s="238"/>
      <c r="O474" s="238"/>
      <c r="P474" s="238"/>
      <c r="Q474" s="238"/>
    </row>
    <row r="475" ht="15.75" customHeight="1">
      <c r="B475" s="238"/>
      <c r="C475" s="238"/>
      <c r="D475" s="238"/>
      <c r="E475" s="238"/>
      <c r="F475" s="238"/>
      <c r="G475" s="238"/>
      <c r="H475" s="238"/>
      <c r="I475" s="238"/>
      <c r="J475" s="238"/>
      <c r="K475" s="238"/>
      <c r="L475" s="238"/>
      <c r="M475" s="238"/>
      <c r="N475" s="238"/>
      <c r="O475" s="238"/>
      <c r="P475" s="238"/>
      <c r="Q475" s="238"/>
    </row>
    <row r="476" ht="15.75" customHeight="1">
      <c r="B476" s="238"/>
      <c r="C476" s="238"/>
      <c r="D476" s="238"/>
      <c r="E476" s="238"/>
      <c r="F476" s="238"/>
      <c r="G476" s="238"/>
      <c r="H476" s="238"/>
      <c r="I476" s="238"/>
      <c r="J476" s="238"/>
      <c r="K476" s="238"/>
      <c r="L476" s="238"/>
      <c r="M476" s="238"/>
      <c r="N476" s="238"/>
      <c r="O476" s="238"/>
      <c r="P476" s="238"/>
      <c r="Q476" s="238"/>
    </row>
    <row r="477" ht="15.75" customHeight="1">
      <c r="B477" s="238"/>
      <c r="C477" s="238"/>
      <c r="D477" s="238"/>
      <c r="E477" s="238"/>
      <c r="F477" s="238"/>
      <c r="G477" s="238"/>
      <c r="H477" s="238"/>
      <c r="I477" s="238"/>
      <c r="J477" s="238"/>
      <c r="K477" s="238"/>
      <c r="L477" s="238"/>
      <c r="M477" s="238"/>
      <c r="N477" s="238"/>
      <c r="O477" s="238"/>
      <c r="P477" s="238"/>
      <c r="Q477" s="238"/>
    </row>
    <row r="478" ht="15.75" customHeight="1">
      <c r="B478" s="238"/>
      <c r="C478" s="238"/>
      <c r="D478" s="238"/>
      <c r="E478" s="238"/>
      <c r="F478" s="238"/>
      <c r="G478" s="238"/>
      <c r="H478" s="238"/>
      <c r="I478" s="238"/>
      <c r="J478" s="238"/>
      <c r="K478" s="238"/>
      <c r="L478" s="238"/>
      <c r="M478" s="238"/>
      <c r="N478" s="238"/>
      <c r="O478" s="238"/>
      <c r="P478" s="238"/>
      <c r="Q478" s="238"/>
    </row>
    <row r="479" ht="15.75" customHeight="1">
      <c r="B479" s="238"/>
      <c r="C479" s="238"/>
      <c r="D479" s="238"/>
      <c r="E479" s="238"/>
      <c r="F479" s="238"/>
      <c r="G479" s="238"/>
      <c r="H479" s="238"/>
      <c r="I479" s="238"/>
      <c r="J479" s="238"/>
      <c r="K479" s="238"/>
      <c r="L479" s="238"/>
      <c r="M479" s="238"/>
      <c r="N479" s="238"/>
      <c r="O479" s="238"/>
      <c r="P479" s="238"/>
      <c r="Q479" s="238"/>
    </row>
    <row r="480" ht="15.75" customHeight="1">
      <c r="B480" s="238"/>
      <c r="C480" s="238"/>
      <c r="D480" s="238"/>
      <c r="E480" s="238"/>
      <c r="F480" s="238"/>
      <c r="G480" s="238"/>
      <c r="H480" s="238"/>
      <c r="I480" s="238"/>
      <c r="J480" s="238"/>
      <c r="K480" s="238"/>
      <c r="L480" s="238"/>
      <c r="M480" s="238"/>
      <c r="N480" s="238"/>
      <c r="O480" s="238"/>
      <c r="P480" s="238"/>
      <c r="Q480" s="238"/>
    </row>
    <row r="481" ht="15.75" customHeight="1">
      <c r="B481" s="238"/>
      <c r="C481" s="238"/>
      <c r="D481" s="238"/>
      <c r="E481" s="238"/>
      <c r="F481" s="238"/>
      <c r="G481" s="238"/>
      <c r="H481" s="238"/>
      <c r="I481" s="238"/>
      <c r="J481" s="238"/>
      <c r="K481" s="238"/>
      <c r="L481" s="238"/>
      <c r="M481" s="238"/>
      <c r="N481" s="238"/>
      <c r="O481" s="238"/>
      <c r="P481" s="238"/>
      <c r="Q481" s="238"/>
    </row>
    <row r="482" ht="15.75" customHeight="1">
      <c r="B482" s="238"/>
      <c r="C482" s="238"/>
      <c r="D482" s="238"/>
      <c r="E482" s="238"/>
      <c r="F482" s="238"/>
      <c r="G482" s="238"/>
      <c r="H482" s="238"/>
      <c r="I482" s="238"/>
      <c r="J482" s="238"/>
      <c r="K482" s="238"/>
      <c r="L482" s="238"/>
      <c r="M482" s="238"/>
      <c r="N482" s="238"/>
      <c r="O482" s="238"/>
      <c r="P482" s="238"/>
      <c r="Q482" s="238"/>
    </row>
    <row r="483" ht="15.75" customHeight="1">
      <c r="B483" s="238"/>
      <c r="C483" s="238"/>
      <c r="D483" s="238"/>
      <c r="E483" s="238"/>
      <c r="F483" s="238"/>
      <c r="G483" s="238"/>
      <c r="H483" s="238"/>
      <c r="I483" s="238"/>
      <c r="J483" s="238"/>
      <c r="K483" s="238"/>
      <c r="L483" s="238"/>
      <c r="M483" s="238"/>
      <c r="N483" s="238"/>
      <c r="O483" s="238"/>
      <c r="P483" s="238"/>
      <c r="Q483" s="238"/>
    </row>
    <row r="484" ht="15.75" customHeight="1">
      <c r="B484" s="238"/>
      <c r="C484" s="238"/>
      <c r="D484" s="238"/>
      <c r="E484" s="238"/>
      <c r="F484" s="238"/>
      <c r="G484" s="238"/>
      <c r="H484" s="238"/>
      <c r="I484" s="238"/>
      <c r="J484" s="238"/>
      <c r="K484" s="238"/>
      <c r="L484" s="238"/>
      <c r="M484" s="238"/>
      <c r="N484" s="238"/>
      <c r="O484" s="238"/>
      <c r="P484" s="238"/>
      <c r="Q484" s="238"/>
    </row>
    <row r="485" ht="15.75" customHeight="1">
      <c r="B485" s="238"/>
      <c r="C485" s="238"/>
      <c r="D485" s="238"/>
      <c r="E485" s="238"/>
      <c r="F485" s="238"/>
      <c r="G485" s="238"/>
      <c r="H485" s="238"/>
      <c r="I485" s="238"/>
      <c r="J485" s="238"/>
      <c r="K485" s="238"/>
      <c r="L485" s="238"/>
      <c r="M485" s="238"/>
      <c r="N485" s="238"/>
      <c r="O485" s="238"/>
      <c r="P485" s="238"/>
      <c r="Q485" s="238"/>
    </row>
    <row r="486" ht="15.75" customHeight="1">
      <c r="B486" s="238"/>
      <c r="C486" s="238"/>
      <c r="D486" s="238"/>
      <c r="E486" s="238"/>
      <c r="F486" s="238"/>
      <c r="G486" s="238"/>
      <c r="H486" s="238"/>
      <c r="I486" s="238"/>
      <c r="J486" s="238"/>
      <c r="K486" s="238"/>
      <c r="L486" s="238"/>
      <c r="M486" s="238"/>
      <c r="N486" s="238"/>
      <c r="O486" s="238"/>
      <c r="P486" s="238"/>
      <c r="Q486" s="238"/>
    </row>
    <row r="487" ht="15.75" customHeight="1">
      <c r="B487" s="238"/>
      <c r="C487" s="238"/>
      <c r="D487" s="238"/>
      <c r="E487" s="238"/>
      <c r="F487" s="238"/>
      <c r="G487" s="238"/>
      <c r="H487" s="238"/>
      <c r="I487" s="238"/>
      <c r="J487" s="238"/>
      <c r="K487" s="238"/>
      <c r="L487" s="238"/>
      <c r="M487" s="238"/>
      <c r="N487" s="238"/>
      <c r="O487" s="238"/>
      <c r="P487" s="238"/>
      <c r="Q487" s="238"/>
    </row>
    <row r="488" ht="15.75" customHeight="1">
      <c r="B488" s="238"/>
      <c r="C488" s="238"/>
      <c r="D488" s="238"/>
      <c r="E488" s="238"/>
      <c r="F488" s="238"/>
      <c r="G488" s="238"/>
      <c r="H488" s="238"/>
      <c r="I488" s="238"/>
      <c r="J488" s="238"/>
      <c r="K488" s="238"/>
      <c r="L488" s="238"/>
      <c r="M488" s="238"/>
      <c r="N488" s="238"/>
      <c r="O488" s="238"/>
      <c r="P488" s="238"/>
      <c r="Q488" s="238"/>
    </row>
    <row r="489" ht="15.75" customHeight="1">
      <c r="B489" s="238"/>
      <c r="C489" s="238"/>
      <c r="D489" s="238"/>
      <c r="E489" s="238"/>
      <c r="F489" s="238"/>
      <c r="G489" s="238"/>
      <c r="H489" s="238"/>
      <c r="I489" s="238"/>
      <c r="J489" s="238"/>
      <c r="K489" s="238"/>
      <c r="L489" s="238"/>
      <c r="M489" s="238"/>
      <c r="N489" s="238"/>
      <c r="O489" s="238"/>
      <c r="P489" s="238"/>
      <c r="Q489" s="238"/>
    </row>
    <row r="490" ht="15.75" customHeight="1">
      <c r="B490" s="238"/>
      <c r="C490" s="238"/>
      <c r="D490" s="238"/>
      <c r="E490" s="238"/>
      <c r="F490" s="238"/>
      <c r="G490" s="238"/>
      <c r="H490" s="238"/>
      <c r="I490" s="238"/>
      <c r="J490" s="238"/>
      <c r="K490" s="238"/>
      <c r="L490" s="238"/>
      <c r="M490" s="238"/>
      <c r="N490" s="238"/>
      <c r="O490" s="238"/>
      <c r="P490" s="238"/>
      <c r="Q490" s="238"/>
    </row>
    <row r="491" ht="15.75" customHeight="1">
      <c r="B491" s="238"/>
      <c r="C491" s="238"/>
      <c r="D491" s="238"/>
      <c r="E491" s="238"/>
      <c r="F491" s="238"/>
      <c r="G491" s="238"/>
      <c r="H491" s="238"/>
      <c r="I491" s="238"/>
      <c r="J491" s="238"/>
      <c r="K491" s="238"/>
      <c r="L491" s="238"/>
      <c r="M491" s="238"/>
      <c r="N491" s="238"/>
      <c r="O491" s="238"/>
      <c r="P491" s="238"/>
      <c r="Q491" s="238"/>
    </row>
    <row r="492" ht="15.75" customHeight="1">
      <c r="B492" s="238"/>
      <c r="C492" s="238"/>
      <c r="D492" s="238"/>
      <c r="E492" s="238"/>
      <c r="F492" s="238"/>
      <c r="G492" s="238"/>
      <c r="H492" s="238"/>
      <c r="I492" s="238"/>
      <c r="J492" s="238"/>
      <c r="K492" s="238"/>
      <c r="L492" s="238"/>
      <c r="M492" s="238"/>
      <c r="N492" s="238"/>
      <c r="O492" s="238"/>
      <c r="P492" s="238"/>
      <c r="Q492" s="238"/>
    </row>
    <row r="493" ht="15.75" customHeight="1">
      <c r="B493" s="238"/>
      <c r="C493" s="238"/>
      <c r="D493" s="238"/>
      <c r="E493" s="238"/>
      <c r="F493" s="238"/>
      <c r="G493" s="238"/>
      <c r="H493" s="238"/>
      <c r="I493" s="238"/>
      <c r="J493" s="238"/>
      <c r="K493" s="238"/>
      <c r="L493" s="238"/>
      <c r="M493" s="238"/>
      <c r="N493" s="238"/>
      <c r="O493" s="238"/>
      <c r="P493" s="238"/>
      <c r="Q493" s="238"/>
    </row>
    <row r="494" ht="15.75" customHeight="1">
      <c r="B494" s="238"/>
      <c r="C494" s="238"/>
      <c r="D494" s="238"/>
      <c r="E494" s="238"/>
      <c r="F494" s="238"/>
      <c r="G494" s="238"/>
      <c r="H494" s="238"/>
      <c r="I494" s="238"/>
      <c r="J494" s="238"/>
      <c r="K494" s="238"/>
      <c r="L494" s="238"/>
      <c r="M494" s="238"/>
      <c r="N494" s="238"/>
      <c r="O494" s="238"/>
      <c r="P494" s="238"/>
      <c r="Q494" s="238"/>
    </row>
    <row r="495" ht="15.75" customHeight="1">
      <c r="B495" s="238"/>
      <c r="C495" s="238"/>
      <c r="D495" s="238"/>
      <c r="E495" s="238"/>
      <c r="F495" s="238"/>
      <c r="G495" s="238"/>
      <c r="H495" s="238"/>
      <c r="I495" s="238"/>
      <c r="J495" s="238"/>
      <c r="K495" s="238"/>
      <c r="L495" s="238"/>
      <c r="M495" s="238"/>
      <c r="N495" s="238"/>
      <c r="O495" s="238"/>
      <c r="P495" s="238"/>
      <c r="Q495" s="238"/>
    </row>
    <row r="496" ht="15.75" customHeight="1">
      <c r="B496" s="238"/>
      <c r="C496" s="238"/>
      <c r="D496" s="238"/>
      <c r="E496" s="238"/>
      <c r="F496" s="238"/>
      <c r="G496" s="238"/>
      <c r="H496" s="238"/>
      <c r="I496" s="238"/>
      <c r="J496" s="238"/>
      <c r="K496" s="238"/>
      <c r="L496" s="238"/>
      <c r="M496" s="238"/>
      <c r="N496" s="238"/>
      <c r="O496" s="238"/>
      <c r="P496" s="238"/>
      <c r="Q496" s="238"/>
    </row>
    <row r="497" ht="15.75" customHeight="1">
      <c r="B497" s="238"/>
      <c r="C497" s="238"/>
      <c r="D497" s="238"/>
      <c r="E497" s="238"/>
      <c r="F497" s="238"/>
      <c r="G497" s="238"/>
      <c r="H497" s="238"/>
      <c r="I497" s="238"/>
      <c r="J497" s="238"/>
      <c r="K497" s="238"/>
      <c r="L497" s="238"/>
      <c r="M497" s="238"/>
      <c r="N497" s="238"/>
      <c r="O497" s="238"/>
      <c r="P497" s="238"/>
      <c r="Q497" s="238"/>
    </row>
    <row r="498" ht="15.75" customHeight="1">
      <c r="B498" s="238"/>
      <c r="C498" s="238"/>
      <c r="D498" s="238"/>
      <c r="E498" s="238"/>
      <c r="F498" s="238"/>
      <c r="G498" s="238"/>
      <c r="H498" s="238"/>
      <c r="I498" s="238"/>
      <c r="J498" s="238"/>
      <c r="K498" s="238"/>
      <c r="L498" s="238"/>
      <c r="M498" s="238"/>
      <c r="N498" s="238"/>
      <c r="O498" s="238"/>
      <c r="P498" s="238"/>
      <c r="Q498" s="238"/>
    </row>
    <row r="499" ht="15.75" customHeight="1">
      <c r="B499" s="238"/>
      <c r="C499" s="238"/>
      <c r="D499" s="238"/>
      <c r="E499" s="238"/>
      <c r="F499" s="238"/>
      <c r="G499" s="238"/>
      <c r="H499" s="238"/>
      <c r="I499" s="238"/>
      <c r="J499" s="238"/>
      <c r="K499" s="238"/>
      <c r="L499" s="238"/>
      <c r="M499" s="238"/>
      <c r="N499" s="238"/>
      <c r="O499" s="238"/>
      <c r="P499" s="238"/>
      <c r="Q499" s="238"/>
    </row>
    <row r="500" ht="15.75" customHeight="1">
      <c r="B500" s="238"/>
      <c r="C500" s="238"/>
      <c r="D500" s="238"/>
      <c r="E500" s="238"/>
      <c r="F500" s="238"/>
      <c r="G500" s="238"/>
      <c r="H500" s="238"/>
      <c r="I500" s="238"/>
      <c r="J500" s="238"/>
      <c r="K500" s="238"/>
      <c r="L500" s="238"/>
      <c r="M500" s="238"/>
      <c r="N500" s="238"/>
      <c r="O500" s="238"/>
      <c r="P500" s="238"/>
      <c r="Q500" s="238"/>
    </row>
    <row r="501" ht="15.75" customHeight="1">
      <c r="B501" s="238"/>
      <c r="C501" s="238"/>
      <c r="D501" s="238"/>
      <c r="E501" s="238"/>
      <c r="F501" s="238"/>
      <c r="G501" s="238"/>
      <c r="H501" s="238"/>
      <c r="I501" s="238"/>
      <c r="J501" s="238"/>
      <c r="K501" s="238"/>
      <c r="L501" s="238"/>
      <c r="M501" s="238"/>
      <c r="N501" s="238"/>
      <c r="O501" s="238"/>
      <c r="P501" s="238"/>
      <c r="Q501" s="238"/>
    </row>
    <row r="502" ht="15.75" customHeight="1">
      <c r="B502" s="238"/>
      <c r="C502" s="238"/>
      <c r="D502" s="238"/>
      <c r="E502" s="238"/>
      <c r="F502" s="238"/>
      <c r="G502" s="238"/>
      <c r="H502" s="238"/>
      <c r="I502" s="238"/>
      <c r="J502" s="238"/>
      <c r="K502" s="238"/>
      <c r="L502" s="238"/>
      <c r="M502" s="238"/>
      <c r="N502" s="238"/>
      <c r="O502" s="238"/>
      <c r="P502" s="238"/>
      <c r="Q502" s="238"/>
    </row>
    <row r="503" ht="15.75" customHeight="1">
      <c r="B503" s="238"/>
      <c r="C503" s="238"/>
      <c r="D503" s="238"/>
      <c r="E503" s="238"/>
      <c r="F503" s="238"/>
      <c r="G503" s="238"/>
      <c r="H503" s="238"/>
      <c r="I503" s="238"/>
      <c r="J503" s="238"/>
      <c r="K503" s="238"/>
      <c r="L503" s="238"/>
      <c r="M503" s="238"/>
      <c r="N503" s="238"/>
      <c r="O503" s="238"/>
      <c r="P503" s="238"/>
      <c r="Q503" s="238"/>
    </row>
    <row r="504" ht="15.75" customHeight="1">
      <c r="B504" s="238"/>
      <c r="C504" s="238"/>
      <c r="D504" s="238"/>
      <c r="E504" s="238"/>
      <c r="F504" s="238"/>
      <c r="G504" s="238"/>
      <c r="H504" s="238"/>
      <c r="I504" s="238"/>
      <c r="J504" s="238"/>
      <c r="K504" s="238"/>
      <c r="L504" s="238"/>
      <c r="M504" s="238"/>
      <c r="N504" s="238"/>
      <c r="O504" s="238"/>
      <c r="P504" s="238"/>
      <c r="Q504" s="238"/>
    </row>
    <row r="505" ht="15.75" customHeight="1">
      <c r="B505" s="238"/>
      <c r="C505" s="238"/>
      <c r="D505" s="238"/>
      <c r="E505" s="238"/>
      <c r="F505" s="238"/>
      <c r="G505" s="238"/>
      <c r="H505" s="238"/>
      <c r="I505" s="238"/>
      <c r="J505" s="238"/>
      <c r="K505" s="238"/>
      <c r="L505" s="238"/>
      <c r="M505" s="238"/>
      <c r="N505" s="238"/>
      <c r="O505" s="238"/>
      <c r="P505" s="238"/>
      <c r="Q505" s="238"/>
    </row>
    <row r="506" ht="15.75" customHeight="1">
      <c r="B506" s="238"/>
      <c r="C506" s="238"/>
      <c r="D506" s="238"/>
      <c r="E506" s="238"/>
      <c r="F506" s="238"/>
      <c r="G506" s="238"/>
      <c r="H506" s="238"/>
      <c r="I506" s="238"/>
      <c r="J506" s="238"/>
      <c r="K506" s="238"/>
      <c r="L506" s="238"/>
      <c r="M506" s="238"/>
      <c r="N506" s="238"/>
      <c r="O506" s="238"/>
      <c r="P506" s="238"/>
      <c r="Q506" s="238"/>
    </row>
    <row r="507" ht="15.75" customHeight="1">
      <c r="B507" s="238"/>
      <c r="C507" s="238"/>
      <c r="D507" s="238"/>
      <c r="E507" s="238"/>
      <c r="F507" s="238"/>
      <c r="G507" s="238"/>
      <c r="H507" s="238"/>
      <c r="I507" s="238"/>
      <c r="J507" s="238"/>
      <c r="K507" s="238"/>
      <c r="L507" s="238"/>
      <c r="M507" s="238"/>
      <c r="N507" s="238"/>
      <c r="O507" s="238"/>
      <c r="P507" s="238"/>
      <c r="Q507" s="238"/>
    </row>
    <row r="508" ht="15.75" customHeight="1">
      <c r="B508" s="238"/>
      <c r="C508" s="238"/>
      <c r="D508" s="238"/>
      <c r="E508" s="238"/>
      <c r="F508" s="238"/>
      <c r="G508" s="238"/>
      <c r="H508" s="238"/>
      <c r="I508" s="238"/>
      <c r="J508" s="238"/>
      <c r="K508" s="238"/>
      <c r="L508" s="238"/>
      <c r="M508" s="238"/>
      <c r="N508" s="238"/>
      <c r="O508" s="238"/>
      <c r="P508" s="238"/>
      <c r="Q508" s="238"/>
    </row>
    <row r="509" ht="15.75" customHeight="1">
      <c r="B509" s="238"/>
      <c r="C509" s="238"/>
      <c r="D509" s="238"/>
      <c r="E509" s="238"/>
      <c r="F509" s="238"/>
      <c r="G509" s="238"/>
      <c r="H509" s="238"/>
      <c r="I509" s="238"/>
      <c r="J509" s="238"/>
      <c r="K509" s="238"/>
      <c r="L509" s="238"/>
      <c r="M509" s="238"/>
      <c r="N509" s="238"/>
      <c r="O509" s="238"/>
      <c r="P509" s="238"/>
      <c r="Q509" s="238"/>
    </row>
    <row r="510" ht="15.75" customHeight="1">
      <c r="B510" s="238"/>
      <c r="C510" s="238"/>
      <c r="D510" s="238"/>
      <c r="E510" s="238"/>
      <c r="F510" s="238"/>
      <c r="G510" s="238"/>
      <c r="H510" s="238"/>
      <c r="I510" s="238"/>
      <c r="J510" s="238"/>
      <c r="K510" s="238"/>
      <c r="L510" s="238"/>
      <c r="M510" s="238"/>
      <c r="N510" s="238"/>
      <c r="O510" s="238"/>
      <c r="P510" s="238"/>
      <c r="Q510" s="238"/>
    </row>
    <row r="511" ht="15.75" customHeight="1">
      <c r="B511" s="238"/>
      <c r="C511" s="238"/>
      <c r="D511" s="238"/>
      <c r="E511" s="238"/>
      <c r="F511" s="238"/>
      <c r="G511" s="238"/>
      <c r="H511" s="238"/>
      <c r="I511" s="238"/>
      <c r="J511" s="238"/>
      <c r="K511" s="238"/>
      <c r="L511" s="238"/>
      <c r="M511" s="238"/>
      <c r="N511" s="238"/>
      <c r="O511" s="238"/>
      <c r="P511" s="238"/>
      <c r="Q511" s="238"/>
    </row>
    <row r="512" ht="15.75" customHeight="1">
      <c r="B512" s="238"/>
      <c r="C512" s="238"/>
      <c r="D512" s="238"/>
      <c r="E512" s="238"/>
      <c r="F512" s="238"/>
      <c r="G512" s="238"/>
      <c r="H512" s="238"/>
      <c r="I512" s="238"/>
      <c r="J512" s="238"/>
      <c r="K512" s="238"/>
      <c r="L512" s="238"/>
      <c r="M512" s="238"/>
      <c r="N512" s="238"/>
      <c r="O512" s="238"/>
      <c r="P512" s="238"/>
      <c r="Q512" s="238"/>
    </row>
    <row r="513" ht="15.75" customHeight="1">
      <c r="B513" s="238"/>
      <c r="C513" s="238"/>
      <c r="D513" s="238"/>
      <c r="E513" s="238"/>
      <c r="F513" s="238"/>
      <c r="G513" s="238"/>
      <c r="H513" s="238"/>
      <c r="I513" s="238"/>
      <c r="J513" s="238"/>
      <c r="K513" s="238"/>
      <c r="L513" s="238"/>
      <c r="M513" s="238"/>
      <c r="N513" s="238"/>
      <c r="O513" s="238"/>
      <c r="P513" s="238"/>
      <c r="Q513" s="238"/>
    </row>
    <row r="514" ht="15.75" customHeight="1">
      <c r="B514" s="238"/>
      <c r="C514" s="238"/>
      <c r="D514" s="238"/>
      <c r="E514" s="238"/>
      <c r="F514" s="238"/>
      <c r="G514" s="238"/>
      <c r="H514" s="238"/>
      <c r="I514" s="238"/>
      <c r="J514" s="238"/>
      <c r="K514" s="238"/>
      <c r="L514" s="238"/>
      <c r="M514" s="238"/>
      <c r="N514" s="238"/>
      <c r="O514" s="238"/>
      <c r="P514" s="238"/>
      <c r="Q514" s="238"/>
    </row>
    <row r="515" ht="15.75" customHeight="1">
      <c r="B515" s="238"/>
      <c r="C515" s="238"/>
      <c r="D515" s="238"/>
      <c r="E515" s="238"/>
      <c r="F515" s="238"/>
      <c r="G515" s="238"/>
      <c r="H515" s="238"/>
      <c r="I515" s="238"/>
      <c r="J515" s="238"/>
      <c r="K515" s="238"/>
      <c r="L515" s="238"/>
      <c r="M515" s="238"/>
      <c r="N515" s="238"/>
      <c r="O515" s="238"/>
      <c r="P515" s="238"/>
      <c r="Q515" s="238"/>
    </row>
    <row r="516" ht="15.75" customHeight="1">
      <c r="B516" s="238"/>
      <c r="C516" s="238"/>
      <c r="D516" s="238"/>
      <c r="E516" s="238"/>
      <c r="F516" s="238"/>
      <c r="G516" s="238"/>
      <c r="H516" s="238"/>
      <c r="I516" s="238"/>
      <c r="J516" s="238"/>
      <c r="K516" s="238"/>
      <c r="L516" s="238"/>
      <c r="M516" s="238"/>
      <c r="N516" s="238"/>
      <c r="O516" s="238"/>
      <c r="P516" s="238"/>
      <c r="Q516" s="238"/>
    </row>
    <row r="517" ht="15.75" customHeight="1">
      <c r="B517" s="238"/>
      <c r="C517" s="238"/>
      <c r="D517" s="238"/>
      <c r="E517" s="238"/>
      <c r="F517" s="238"/>
      <c r="G517" s="238"/>
      <c r="H517" s="238"/>
      <c r="I517" s="238"/>
      <c r="J517" s="238"/>
      <c r="K517" s="238"/>
      <c r="L517" s="238"/>
      <c r="M517" s="238"/>
      <c r="N517" s="238"/>
      <c r="O517" s="238"/>
      <c r="P517" s="238"/>
      <c r="Q517" s="238"/>
    </row>
    <row r="518" ht="15.75" customHeight="1">
      <c r="B518" s="238"/>
      <c r="C518" s="238"/>
      <c r="D518" s="238"/>
      <c r="E518" s="238"/>
      <c r="F518" s="238"/>
      <c r="G518" s="238"/>
      <c r="H518" s="238"/>
      <c r="I518" s="238"/>
      <c r="J518" s="238"/>
      <c r="K518" s="238"/>
      <c r="L518" s="238"/>
      <c r="M518" s="238"/>
      <c r="N518" s="238"/>
      <c r="O518" s="238"/>
      <c r="P518" s="238"/>
      <c r="Q518" s="238"/>
    </row>
    <row r="519" ht="15.75" customHeight="1">
      <c r="B519" s="238"/>
      <c r="C519" s="238"/>
      <c r="D519" s="238"/>
      <c r="E519" s="238"/>
      <c r="F519" s="238"/>
      <c r="G519" s="238"/>
      <c r="H519" s="238"/>
      <c r="I519" s="238"/>
      <c r="J519" s="238"/>
      <c r="K519" s="238"/>
      <c r="L519" s="238"/>
      <c r="M519" s="238"/>
      <c r="N519" s="238"/>
      <c r="O519" s="238"/>
      <c r="P519" s="238"/>
      <c r="Q519" s="238"/>
    </row>
    <row r="520" ht="15.75" customHeight="1">
      <c r="B520" s="238"/>
      <c r="C520" s="238"/>
      <c r="D520" s="238"/>
      <c r="E520" s="238"/>
      <c r="F520" s="238"/>
      <c r="G520" s="238"/>
      <c r="H520" s="238"/>
      <c r="I520" s="238"/>
      <c r="J520" s="238"/>
      <c r="K520" s="238"/>
      <c r="L520" s="238"/>
      <c r="M520" s="238"/>
      <c r="N520" s="238"/>
      <c r="O520" s="238"/>
      <c r="P520" s="238"/>
      <c r="Q520" s="238"/>
    </row>
    <row r="521" ht="15.75" customHeight="1">
      <c r="B521" s="238"/>
      <c r="C521" s="238"/>
      <c r="D521" s="238"/>
      <c r="E521" s="238"/>
      <c r="F521" s="238"/>
      <c r="G521" s="238"/>
      <c r="H521" s="238"/>
      <c r="I521" s="238"/>
      <c r="J521" s="238"/>
      <c r="K521" s="238"/>
      <c r="L521" s="238"/>
      <c r="M521" s="238"/>
      <c r="N521" s="238"/>
      <c r="O521" s="238"/>
      <c r="P521" s="238"/>
      <c r="Q521" s="238"/>
    </row>
    <row r="522" ht="15.75" customHeight="1">
      <c r="B522" s="238"/>
      <c r="C522" s="238"/>
      <c r="D522" s="238"/>
      <c r="E522" s="238"/>
      <c r="F522" s="238"/>
      <c r="G522" s="238"/>
      <c r="H522" s="238"/>
      <c r="I522" s="238"/>
      <c r="J522" s="238"/>
      <c r="K522" s="238"/>
      <c r="L522" s="238"/>
      <c r="M522" s="238"/>
      <c r="N522" s="238"/>
      <c r="O522" s="238"/>
      <c r="P522" s="238"/>
      <c r="Q522" s="238"/>
    </row>
    <row r="523" ht="15.75" customHeight="1">
      <c r="B523" s="238"/>
      <c r="C523" s="238"/>
      <c r="D523" s="238"/>
      <c r="E523" s="238"/>
      <c r="F523" s="238"/>
      <c r="G523" s="238"/>
      <c r="H523" s="238"/>
      <c r="I523" s="238"/>
      <c r="J523" s="238"/>
      <c r="K523" s="238"/>
      <c r="L523" s="238"/>
      <c r="M523" s="238"/>
      <c r="N523" s="238"/>
      <c r="O523" s="238"/>
      <c r="P523" s="238"/>
      <c r="Q523" s="238"/>
    </row>
    <row r="524" ht="15.75" customHeight="1">
      <c r="B524" s="238"/>
      <c r="C524" s="238"/>
      <c r="D524" s="238"/>
      <c r="E524" s="238"/>
      <c r="F524" s="238"/>
      <c r="G524" s="238"/>
      <c r="H524" s="238"/>
      <c r="I524" s="238"/>
      <c r="J524" s="238"/>
      <c r="K524" s="238"/>
      <c r="L524" s="238"/>
      <c r="M524" s="238"/>
      <c r="N524" s="238"/>
      <c r="O524" s="238"/>
      <c r="P524" s="238"/>
      <c r="Q524" s="238"/>
    </row>
    <row r="525" ht="15.75" customHeight="1">
      <c r="B525" s="238"/>
      <c r="C525" s="238"/>
      <c r="D525" s="238"/>
      <c r="E525" s="238"/>
      <c r="F525" s="238"/>
      <c r="G525" s="238"/>
      <c r="H525" s="238"/>
      <c r="I525" s="238"/>
      <c r="J525" s="238"/>
      <c r="K525" s="238"/>
      <c r="L525" s="238"/>
      <c r="M525" s="238"/>
      <c r="N525" s="238"/>
      <c r="O525" s="238"/>
      <c r="P525" s="238"/>
      <c r="Q525" s="238"/>
    </row>
    <row r="526" ht="15.75" customHeight="1">
      <c r="B526" s="238"/>
      <c r="C526" s="238"/>
      <c r="D526" s="238"/>
      <c r="E526" s="238"/>
      <c r="F526" s="238"/>
      <c r="G526" s="238"/>
      <c r="H526" s="238"/>
      <c r="I526" s="238"/>
      <c r="J526" s="238"/>
      <c r="K526" s="238"/>
      <c r="L526" s="238"/>
      <c r="M526" s="238"/>
      <c r="N526" s="238"/>
      <c r="O526" s="238"/>
      <c r="P526" s="238"/>
      <c r="Q526" s="238"/>
    </row>
    <row r="527" ht="15.75" customHeight="1">
      <c r="B527" s="238"/>
      <c r="C527" s="238"/>
      <c r="D527" s="238"/>
      <c r="E527" s="238"/>
      <c r="F527" s="238"/>
      <c r="G527" s="238"/>
      <c r="H527" s="238"/>
      <c r="I527" s="238"/>
      <c r="J527" s="238"/>
      <c r="K527" s="238"/>
      <c r="L527" s="238"/>
      <c r="M527" s="238"/>
      <c r="N527" s="238"/>
      <c r="O527" s="238"/>
      <c r="P527" s="238"/>
      <c r="Q527" s="238"/>
    </row>
    <row r="528" ht="15.75" customHeight="1">
      <c r="B528" s="238"/>
      <c r="C528" s="238"/>
      <c r="D528" s="238"/>
      <c r="E528" s="238"/>
      <c r="F528" s="238"/>
      <c r="G528" s="238"/>
      <c r="H528" s="238"/>
      <c r="I528" s="238"/>
      <c r="J528" s="238"/>
      <c r="K528" s="238"/>
      <c r="L528" s="238"/>
      <c r="M528" s="238"/>
      <c r="N528" s="238"/>
      <c r="O528" s="238"/>
      <c r="P528" s="238"/>
      <c r="Q528" s="238"/>
    </row>
    <row r="529" ht="15.75" customHeight="1">
      <c r="B529" s="238"/>
      <c r="C529" s="238"/>
      <c r="D529" s="238"/>
      <c r="E529" s="238"/>
      <c r="F529" s="238"/>
      <c r="G529" s="238"/>
      <c r="H529" s="238"/>
      <c r="I529" s="238"/>
      <c r="J529" s="238"/>
      <c r="K529" s="238"/>
      <c r="L529" s="238"/>
      <c r="M529" s="238"/>
      <c r="N529" s="238"/>
      <c r="O529" s="238"/>
      <c r="P529" s="238"/>
      <c r="Q529" s="238"/>
    </row>
    <row r="530" ht="15.75" customHeight="1">
      <c r="B530" s="238"/>
      <c r="C530" s="238"/>
      <c r="D530" s="238"/>
      <c r="E530" s="238"/>
      <c r="F530" s="238"/>
      <c r="G530" s="238"/>
      <c r="H530" s="238"/>
      <c r="I530" s="238"/>
      <c r="J530" s="238"/>
      <c r="K530" s="238"/>
      <c r="L530" s="238"/>
      <c r="M530" s="238"/>
      <c r="N530" s="238"/>
      <c r="O530" s="238"/>
      <c r="P530" s="238"/>
      <c r="Q530" s="238"/>
    </row>
    <row r="531" ht="15.75" customHeight="1">
      <c r="B531" s="238"/>
      <c r="C531" s="238"/>
      <c r="D531" s="238"/>
      <c r="E531" s="238"/>
      <c r="F531" s="238"/>
      <c r="G531" s="238"/>
      <c r="H531" s="238"/>
      <c r="I531" s="238"/>
      <c r="J531" s="238"/>
      <c r="K531" s="238"/>
      <c r="L531" s="238"/>
      <c r="M531" s="238"/>
      <c r="N531" s="238"/>
      <c r="O531" s="238"/>
      <c r="P531" s="238"/>
      <c r="Q531" s="238"/>
    </row>
    <row r="532" ht="15.75" customHeight="1">
      <c r="B532" s="238"/>
      <c r="C532" s="238"/>
      <c r="D532" s="238"/>
      <c r="E532" s="238"/>
      <c r="F532" s="238"/>
      <c r="G532" s="238"/>
      <c r="H532" s="238"/>
      <c r="I532" s="238"/>
      <c r="J532" s="238"/>
      <c r="K532" s="238"/>
      <c r="L532" s="238"/>
      <c r="M532" s="238"/>
      <c r="N532" s="238"/>
      <c r="O532" s="238"/>
      <c r="P532" s="238"/>
      <c r="Q532" s="238"/>
    </row>
    <row r="533" ht="15.75" customHeight="1">
      <c r="B533" s="238"/>
      <c r="C533" s="238"/>
      <c r="D533" s="238"/>
      <c r="E533" s="238"/>
      <c r="F533" s="238"/>
      <c r="G533" s="238"/>
      <c r="H533" s="238"/>
      <c r="I533" s="238"/>
      <c r="J533" s="238"/>
      <c r="K533" s="238"/>
      <c r="L533" s="238"/>
      <c r="M533" s="238"/>
      <c r="N533" s="238"/>
      <c r="O533" s="238"/>
      <c r="P533" s="238"/>
      <c r="Q533" s="238"/>
    </row>
    <row r="534" ht="15.75" customHeight="1">
      <c r="B534" s="238"/>
      <c r="C534" s="238"/>
      <c r="D534" s="238"/>
      <c r="E534" s="238"/>
      <c r="F534" s="238"/>
      <c r="G534" s="238"/>
      <c r="H534" s="238"/>
      <c r="I534" s="238"/>
      <c r="J534" s="238"/>
      <c r="K534" s="238"/>
      <c r="L534" s="238"/>
      <c r="M534" s="238"/>
      <c r="N534" s="238"/>
      <c r="O534" s="238"/>
      <c r="P534" s="238"/>
      <c r="Q534" s="238"/>
    </row>
    <row r="535" ht="15.75" customHeight="1">
      <c r="B535" s="238"/>
      <c r="C535" s="238"/>
      <c r="D535" s="238"/>
      <c r="E535" s="238"/>
      <c r="F535" s="238"/>
      <c r="G535" s="238"/>
      <c r="H535" s="238"/>
      <c r="I535" s="238"/>
      <c r="J535" s="238"/>
      <c r="K535" s="238"/>
      <c r="L535" s="238"/>
      <c r="M535" s="238"/>
      <c r="N535" s="238"/>
      <c r="O535" s="238"/>
      <c r="P535" s="238"/>
      <c r="Q535" s="238"/>
    </row>
    <row r="536" ht="15.75" customHeight="1">
      <c r="B536" s="238"/>
      <c r="C536" s="238"/>
      <c r="D536" s="238"/>
      <c r="E536" s="238"/>
      <c r="F536" s="238"/>
      <c r="G536" s="238"/>
      <c r="H536" s="238"/>
      <c r="I536" s="238"/>
      <c r="J536" s="238"/>
      <c r="K536" s="238"/>
      <c r="L536" s="238"/>
      <c r="M536" s="238"/>
      <c r="N536" s="238"/>
      <c r="O536" s="238"/>
      <c r="P536" s="238"/>
      <c r="Q536" s="238"/>
    </row>
    <row r="537" ht="15.75" customHeight="1">
      <c r="B537" s="238"/>
      <c r="C537" s="238"/>
      <c r="D537" s="238"/>
      <c r="E537" s="238"/>
      <c r="F537" s="238"/>
      <c r="G537" s="238"/>
      <c r="H537" s="238"/>
      <c r="I537" s="238"/>
      <c r="J537" s="238"/>
      <c r="K537" s="238"/>
      <c r="L537" s="238"/>
      <c r="M537" s="238"/>
      <c r="N537" s="238"/>
      <c r="O537" s="238"/>
      <c r="P537" s="238"/>
      <c r="Q537" s="238"/>
    </row>
    <row r="538" ht="15.75" customHeight="1">
      <c r="B538" s="238"/>
      <c r="C538" s="238"/>
      <c r="D538" s="238"/>
      <c r="E538" s="238"/>
      <c r="F538" s="238"/>
      <c r="G538" s="238"/>
      <c r="H538" s="238"/>
      <c r="I538" s="238"/>
      <c r="J538" s="238"/>
      <c r="K538" s="238"/>
      <c r="L538" s="238"/>
      <c r="M538" s="238"/>
      <c r="N538" s="238"/>
      <c r="O538" s="238"/>
      <c r="P538" s="238"/>
      <c r="Q538" s="238"/>
    </row>
    <row r="539" ht="15.75" customHeight="1">
      <c r="B539" s="238"/>
      <c r="C539" s="238"/>
      <c r="D539" s="238"/>
      <c r="E539" s="238"/>
      <c r="F539" s="238"/>
      <c r="G539" s="238"/>
      <c r="H539" s="238"/>
      <c r="I539" s="238"/>
      <c r="J539" s="238"/>
      <c r="K539" s="238"/>
      <c r="L539" s="238"/>
      <c r="M539" s="238"/>
      <c r="N539" s="238"/>
      <c r="O539" s="238"/>
      <c r="P539" s="238"/>
      <c r="Q539" s="238"/>
    </row>
    <row r="540" ht="15.75" customHeight="1">
      <c r="B540" s="238"/>
      <c r="C540" s="238"/>
      <c r="D540" s="238"/>
      <c r="E540" s="238"/>
      <c r="F540" s="238"/>
      <c r="G540" s="238"/>
      <c r="H540" s="238"/>
      <c r="I540" s="238"/>
      <c r="J540" s="238"/>
      <c r="K540" s="238"/>
      <c r="L540" s="238"/>
      <c r="M540" s="238"/>
      <c r="N540" s="238"/>
      <c r="O540" s="238"/>
      <c r="P540" s="238"/>
      <c r="Q540" s="238"/>
    </row>
    <row r="541" ht="15.75" customHeight="1">
      <c r="B541" s="238"/>
      <c r="C541" s="238"/>
      <c r="D541" s="238"/>
      <c r="E541" s="238"/>
      <c r="F541" s="238"/>
      <c r="G541" s="238"/>
      <c r="H541" s="238"/>
      <c r="I541" s="238"/>
      <c r="J541" s="238"/>
      <c r="K541" s="238"/>
      <c r="L541" s="238"/>
      <c r="M541" s="238"/>
      <c r="N541" s="238"/>
      <c r="O541" s="238"/>
      <c r="P541" s="238"/>
      <c r="Q541" s="238"/>
    </row>
    <row r="542" ht="15.75" customHeight="1">
      <c r="B542" s="238"/>
      <c r="C542" s="238"/>
      <c r="D542" s="238"/>
      <c r="E542" s="238"/>
      <c r="F542" s="238"/>
      <c r="G542" s="238"/>
      <c r="H542" s="238"/>
      <c r="I542" s="238"/>
      <c r="J542" s="238"/>
      <c r="K542" s="238"/>
      <c r="L542" s="238"/>
      <c r="M542" s="238"/>
      <c r="N542" s="238"/>
      <c r="O542" s="238"/>
      <c r="P542" s="238"/>
      <c r="Q542" s="238"/>
    </row>
    <row r="543" ht="15.75" customHeight="1">
      <c r="B543" s="238"/>
      <c r="C543" s="238"/>
      <c r="D543" s="238"/>
      <c r="E543" s="238"/>
      <c r="F543" s="238"/>
      <c r="G543" s="238"/>
      <c r="H543" s="238"/>
      <c r="I543" s="238"/>
      <c r="J543" s="238"/>
      <c r="K543" s="238"/>
      <c r="L543" s="238"/>
      <c r="M543" s="238"/>
      <c r="N543" s="238"/>
      <c r="O543" s="238"/>
      <c r="P543" s="238"/>
      <c r="Q543" s="238"/>
    </row>
    <row r="544" ht="15.75" customHeight="1">
      <c r="B544" s="238"/>
      <c r="C544" s="238"/>
      <c r="D544" s="238"/>
      <c r="E544" s="238"/>
      <c r="F544" s="238"/>
      <c r="G544" s="238"/>
      <c r="H544" s="238"/>
      <c r="I544" s="238"/>
      <c r="J544" s="238"/>
      <c r="K544" s="238"/>
      <c r="L544" s="238"/>
      <c r="M544" s="238"/>
      <c r="N544" s="238"/>
      <c r="O544" s="238"/>
      <c r="P544" s="238"/>
      <c r="Q544" s="238"/>
    </row>
    <row r="545" ht="15.75" customHeight="1">
      <c r="B545" s="238"/>
      <c r="C545" s="238"/>
      <c r="D545" s="238"/>
      <c r="E545" s="238"/>
      <c r="F545" s="238"/>
      <c r="G545" s="238"/>
      <c r="H545" s="238"/>
      <c r="I545" s="238"/>
      <c r="J545" s="238"/>
      <c r="K545" s="238"/>
      <c r="L545" s="238"/>
      <c r="M545" s="238"/>
      <c r="N545" s="238"/>
      <c r="O545" s="238"/>
      <c r="P545" s="238"/>
      <c r="Q545" s="238"/>
    </row>
    <row r="546" ht="15.75" customHeight="1">
      <c r="B546" s="238"/>
      <c r="C546" s="238"/>
      <c r="D546" s="238"/>
      <c r="E546" s="238"/>
      <c r="F546" s="238"/>
      <c r="G546" s="238"/>
      <c r="H546" s="238"/>
      <c r="I546" s="238"/>
      <c r="J546" s="238"/>
      <c r="K546" s="238"/>
      <c r="L546" s="238"/>
      <c r="M546" s="238"/>
      <c r="N546" s="238"/>
      <c r="O546" s="238"/>
      <c r="P546" s="238"/>
      <c r="Q546" s="238"/>
    </row>
    <row r="547" ht="15.75" customHeight="1">
      <c r="B547" s="238"/>
      <c r="C547" s="238"/>
      <c r="D547" s="238"/>
      <c r="E547" s="238"/>
      <c r="F547" s="238"/>
      <c r="G547" s="238"/>
      <c r="H547" s="238"/>
      <c r="I547" s="238"/>
      <c r="J547" s="238"/>
      <c r="K547" s="238"/>
      <c r="L547" s="238"/>
      <c r="M547" s="238"/>
      <c r="N547" s="238"/>
      <c r="O547" s="238"/>
      <c r="P547" s="238"/>
      <c r="Q547" s="238"/>
    </row>
    <row r="548" ht="15.75" customHeight="1">
      <c r="B548" s="238"/>
      <c r="C548" s="238"/>
      <c r="D548" s="238"/>
      <c r="E548" s="238"/>
      <c r="F548" s="238"/>
      <c r="G548" s="238"/>
      <c r="H548" s="238"/>
      <c r="I548" s="238"/>
      <c r="J548" s="238"/>
      <c r="K548" s="238"/>
      <c r="L548" s="238"/>
      <c r="M548" s="238"/>
      <c r="N548" s="238"/>
      <c r="O548" s="238"/>
      <c r="P548" s="238"/>
      <c r="Q548" s="238"/>
    </row>
    <row r="549" ht="15.75" customHeight="1">
      <c r="B549" s="238"/>
      <c r="C549" s="238"/>
      <c r="D549" s="238"/>
      <c r="E549" s="238"/>
      <c r="F549" s="238"/>
      <c r="G549" s="238"/>
      <c r="H549" s="238"/>
      <c r="I549" s="238"/>
      <c r="J549" s="238"/>
      <c r="K549" s="238"/>
      <c r="L549" s="238"/>
      <c r="M549" s="238"/>
      <c r="N549" s="238"/>
      <c r="O549" s="238"/>
      <c r="P549" s="238"/>
      <c r="Q549" s="238"/>
    </row>
    <row r="550" ht="15.75" customHeight="1">
      <c r="B550" s="238"/>
      <c r="C550" s="238"/>
      <c r="D550" s="238"/>
      <c r="E550" s="238"/>
      <c r="F550" s="238"/>
      <c r="G550" s="238"/>
      <c r="H550" s="238"/>
      <c r="I550" s="238"/>
      <c r="J550" s="238"/>
      <c r="K550" s="238"/>
      <c r="L550" s="238"/>
      <c r="M550" s="238"/>
      <c r="N550" s="238"/>
      <c r="O550" s="238"/>
      <c r="P550" s="238"/>
      <c r="Q550" s="238"/>
    </row>
    <row r="551" ht="15.75" customHeight="1">
      <c r="B551" s="238"/>
      <c r="C551" s="238"/>
      <c r="D551" s="238"/>
      <c r="E551" s="238"/>
      <c r="F551" s="238"/>
      <c r="G551" s="238"/>
      <c r="H551" s="238"/>
      <c r="I551" s="238"/>
      <c r="J551" s="238"/>
      <c r="K551" s="238"/>
      <c r="L551" s="238"/>
      <c r="M551" s="238"/>
      <c r="N551" s="238"/>
      <c r="O551" s="238"/>
      <c r="P551" s="238"/>
      <c r="Q551" s="238"/>
    </row>
    <row r="552" ht="15.75" customHeight="1">
      <c r="B552" s="238"/>
      <c r="C552" s="238"/>
      <c r="D552" s="238"/>
      <c r="E552" s="238"/>
      <c r="F552" s="238"/>
      <c r="G552" s="238"/>
      <c r="H552" s="238"/>
      <c r="I552" s="238"/>
      <c r="J552" s="238"/>
      <c r="K552" s="238"/>
      <c r="L552" s="238"/>
      <c r="M552" s="238"/>
      <c r="N552" s="238"/>
      <c r="O552" s="238"/>
      <c r="P552" s="238"/>
      <c r="Q552" s="238"/>
    </row>
    <row r="553" ht="15.75" customHeight="1">
      <c r="B553" s="238"/>
      <c r="C553" s="238"/>
      <c r="D553" s="238"/>
      <c r="E553" s="238"/>
      <c r="F553" s="238"/>
      <c r="G553" s="238"/>
      <c r="H553" s="238"/>
      <c r="I553" s="238"/>
      <c r="J553" s="238"/>
      <c r="K553" s="238"/>
      <c r="L553" s="238"/>
      <c r="M553" s="238"/>
      <c r="N553" s="238"/>
      <c r="O553" s="238"/>
      <c r="P553" s="238"/>
      <c r="Q553" s="238"/>
    </row>
    <row r="554" ht="15.75" customHeight="1">
      <c r="B554" s="238"/>
      <c r="C554" s="238"/>
      <c r="D554" s="238"/>
      <c r="E554" s="238"/>
      <c r="F554" s="238"/>
      <c r="G554" s="238"/>
      <c r="H554" s="238"/>
      <c r="I554" s="238"/>
      <c r="J554" s="238"/>
      <c r="K554" s="238"/>
      <c r="L554" s="238"/>
      <c r="M554" s="238"/>
      <c r="N554" s="238"/>
      <c r="O554" s="238"/>
      <c r="P554" s="238"/>
      <c r="Q554" s="238"/>
    </row>
    <row r="555" ht="15.75" customHeight="1">
      <c r="B555" s="238"/>
      <c r="C555" s="238"/>
      <c r="D555" s="238"/>
      <c r="E555" s="238"/>
      <c r="F555" s="238"/>
      <c r="G555" s="238"/>
      <c r="H555" s="238"/>
      <c r="I555" s="238"/>
      <c r="J555" s="238"/>
      <c r="K555" s="238"/>
      <c r="L555" s="238"/>
      <c r="M555" s="238"/>
      <c r="N555" s="238"/>
      <c r="O555" s="238"/>
      <c r="P555" s="238"/>
      <c r="Q555" s="238"/>
    </row>
    <row r="556" ht="15.75" customHeight="1">
      <c r="B556" s="238"/>
      <c r="C556" s="238"/>
      <c r="D556" s="238"/>
      <c r="E556" s="238"/>
      <c r="F556" s="238"/>
      <c r="G556" s="238"/>
      <c r="H556" s="238"/>
      <c r="I556" s="238"/>
      <c r="J556" s="238"/>
      <c r="K556" s="238"/>
      <c r="L556" s="238"/>
      <c r="M556" s="238"/>
      <c r="N556" s="238"/>
      <c r="O556" s="238"/>
      <c r="P556" s="238"/>
      <c r="Q556" s="238"/>
    </row>
    <row r="557" ht="15.75" customHeight="1">
      <c r="B557" s="238"/>
      <c r="C557" s="238"/>
      <c r="D557" s="238"/>
      <c r="E557" s="238"/>
      <c r="F557" s="238"/>
      <c r="G557" s="238"/>
      <c r="H557" s="238"/>
      <c r="I557" s="238"/>
      <c r="J557" s="238"/>
      <c r="K557" s="238"/>
      <c r="L557" s="238"/>
      <c r="M557" s="238"/>
      <c r="N557" s="238"/>
      <c r="O557" s="238"/>
      <c r="P557" s="238"/>
      <c r="Q557" s="238"/>
    </row>
    <row r="558" ht="15.75" customHeight="1">
      <c r="B558" s="238"/>
      <c r="C558" s="238"/>
      <c r="D558" s="238"/>
      <c r="E558" s="238"/>
      <c r="F558" s="238"/>
      <c r="G558" s="238"/>
      <c r="H558" s="238"/>
      <c r="I558" s="238"/>
      <c r="J558" s="238"/>
      <c r="K558" s="238"/>
      <c r="L558" s="238"/>
      <c r="M558" s="238"/>
      <c r="N558" s="238"/>
      <c r="O558" s="238"/>
      <c r="P558" s="238"/>
      <c r="Q558" s="238"/>
    </row>
    <row r="559" ht="15.75" customHeight="1">
      <c r="B559" s="238"/>
      <c r="C559" s="238"/>
      <c r="D559" s="238"/>
      <c r="E559" s="238"/>
      <c r="F559" s="238"/>
      <c r="G559" s="238"/>
      <c r="H559" s="238"/>
      <c r="I559" s="238"/>
      <c r="J559" s="238"/>
      <c r="K559" s="238"/>
      <c r="L559" s="238"/>
      <c r="M559" s="238"/>
      <c r="N559" s="238"/>
      <c r="O559" s="238"/>
      <c r="P559" s="238"/>
      <c r="Q559" s="238"/>
    </row>
    <row r="560" ht="15.75" customHeight="1">
      <c r="B560" s="238"/>
      <c r="C560" s="238"/>
      <c r="D560" s="238"/>
      <c r="E560" s="238"/>
      <c r="F560" s="238"/>
      <c r="G560" s="238"/>
      <c r="H560" s="238"/>
      <c r="I560" s="238"/>
      <c r="J560" s="238"/>
      <c r="K560" s="238"/>
      <c r="L560" s="238"/>
      <c r="M560" s="238"/>
      <c r="N560" s="238"/>
      <c r="O560" s="238"/>
      <c r="P560" s="238"/>
      <c r="Q560" s="238"/>
    </row>
    <row r="561" ht="15.75" customHeight="1">
      <c r="B561" s="238"/>
      <c r="C561" s="238"/>
      <c r="D561" s="238"/>
      <c r="E561" s="238"/>
      <c r="F561" s="238"/>
      <c r="G561" s="238"/>
      <c r="H561" s="238"/>
      <c r="I561" s="238"/>
      <c r="J561" s="238"/>
      <c r="K561" s="238"/>
      <c r="L561" s="238"/>
      <c r="M561" s="238"/>
      <c r="N561" s="238"/>
      <c r="O561" s="238"/>
      <c r="P561" s="238"/>
      <c r="Q561" s="238"/>
    </row>
    <row r="562" ht="15.75" customHeight="1">
      <c r="B562" s="238"/>
      <c r="C562" s="238"/>
      <c r="D562" s="238"/>
      <c r="E562" s="238"/>
      <c r="F562" s="238"/>
      <c r="G562" s="238"/>
      <c r="H562" s="238"/>
      <c r="I562" s="238"/>
      <c r="J562" s="238"/>
      <c r="K562" s="238"/>
      <c r="L562" s="238"/>
      <c r="M562" s="238"/>
      <c r="N562" s="238"/>
      <c r="O562" s="238"/>
      <c r="P562" s="238"/>
      <c r="Q562" s="238"/>
    </row>
    <row r="563" ht="15.75" customHeight="1">
      <c r="B563" s="238"/>
      <c r="C563" s="238"/>
      <c r="D563" s="238"/>
      <c r="E563" s="238"/>
      <c r="F563" s="238"/>
      <c r="G563" s="238"/>
      <c r="H563" s="238"/>
      <c r="I563" s="238"/>
      <c r="J563" s="238"/>
      <c r="K563" s="238"/>
      <c r="L563" s="238"/>
      <c r="M563" s="238"/>
      <c r="N563" s="238"/>
      <c r="O563" s="238"/>
      <c r="P563" s="238"/>
      <c r="Q563" s="238"/>
    </row>
    <row r="564" ht="15.75" customHeight="1">
      <c r="B564" s="238"/>
      <c r="C564" s="238"/>
      <c r="D564" s="238"/>
      <c r="E564" s="238"/>
      <c r="F564" s="238"/>
      <c r="G564" s="238"/>
      <c r="H564" s="238"/>
      <c r="I564" s="238"/>
      <c r="J564" s="238"/>
      <c r="K564" s="238"/>
      <c r="L564" s="238"/>
      <c r="M564" s="238"/>
      <c r="N564" s="238"/>
      <c r="O564" s="238"/>
      <c r="P564" s="238"/>
      <c r="Q564" s="238"/>
    </row>
    <row r="565" ht="15.75" customHeight="1">
      <c r="B565" s="238"/>
      <c r="C565" s="238"/>
      <c r="D565" s="238"/>
      <c r="E565" s="238"/>
      <c r="F565" s="238"/>
      <c r="G565" s="238"/>
      <c r="H565" s="238"/>
      <c r="I565" s="238"/>
      <c r="J565" s="238"/>
      <c r="K565" s="238"/>
      <c r="L565" s="238"/>
      <c r="M565" s="238"/>
      <c r="N565" s="238"/>
      <c r="O565" s="238"/>
      <c r="P565" s="238"/>
      <c r="Q565" s="238"/>
    </row>
    <row r="566" ht="15.75" customHeight="1">
      <c r="B566" s="238"/>
      <c r="C566" s="238"/>
      <c r="D566" s="238"/>
      <c r="E566" s="238"/>
      <c r="F566" s="238"/>
      <c r="G566" s="238"/>
      <c r="H566" s="238"/>
      <c r="I566" s="238"/>
      <c r="J566" s="238"/>
      <c r="K566" s="238"/>
      <c r="L566" s="238"/>
      <c r="M566" s="238"/>
      <c r="N566" s="238"/>
      <c r="O566" s="238"/>
      <c r="P566" s="238"/>
      <c r="Q566" s="238"/>
    </row>
    <row r="567" ht="15.75" customHeight="1">
      <c r="B567" s="238"/>
      <c r="C567" s="238"/>
      <c r="D567" s="238"/>
      <c r="E567" s="238"/>
      <c r="F567" s="238"/>
      <c r="G567" s="238"/>
      <c r="H567" s="238"/>
      <c r="I567" s="238"/>
      <c r="J567" s="238"/>
      <c r="K567" s="238"/>
      <c r="L567" s="238"/>
      <c r="M567" s="238"/>
      <c r="N567" s="238"/>
      <c r="O567" s="238"/>
      <c r="P567" s="238"/>
      <c r="Q567" s="238"/>
    </row>
    <row r="568" ht="15.75" customHeight="1">
      <c r="B568" s="238"/>
      <c r="C568" s="238"/>
      <c r="D568" s="238"/>
      <c r="E568" s="238"/>
      <c r="F568" s="238"/>
      <c r="G568" s="238"/>
      <c r="H568" s="238"/>
      <c r="I568" s="238"/>
      <c r="J568" s="238"/>
      <c r="K568" s="238"/>
      <c r="L568" s="238"/>
      <c r="M568" s="238"/>
      <c r="N568" s="238"/>
      <c r="O568" s="238"/>
      <c r="P568" s="238"/>
      <c r="Q568" s="238"/>
    </row>
    <row r="569" ht="15.75" customHeight="1">
      <c r="B569" s="238"/>
      <c r="C569" s="238"/>
      <c r="D569" s="238"/>
      <c r="E569" s="238"/>
      <c r="F569" s="238"/>
      <c r="G569" s="238"/>
      <c r="H569" s="238"/>
      <c r="I569" s="238"/>
      <c r="J569" s="238"/>
      <c r="K569" s="238"/>
      <c r="L569" s="238"/>
      <c r="M569" s="238"/>
      <c r="N569" s="238"/>
      <c r="O569" s="238"/>
      <c r="P569" s="238"/>
      <c r="Q569" s="238"/>
    </row>
    <row r="570" ht="15.75" customHeight="1">
      <c r="B570" s="238"/>
      <c r="C570" s="238"/>
      <c r="D570" s="238"/>
      <c r="E570" s="238"/>
      <c r="F570" s="238"/>
      <c r="G570" s="238"/>
      <c r="H570" s="238"/>
      <c r="I570" s="238"/>
      <c r="J570" s="238"/>
      <c r="K570" s="238"/>
      <c r="L570" s="238"/>
      <c r="M570" s="238"/>
      <c r="N570" s="238"/>
      <c r="O570" s="238"/>
      <c r="P570" s="238"/>
      <c r="Q570" s="238"/>
    </row>
    <row r="571" ht="15.75" customHeight="1">
      <c r="B571" s="238"/>
      <c r="C571" s="238"/>
      <c r="D571" s="238"/>
      <c r="E571" s="238"/>
      <c r="F571" s="238"/>
      <c r="G571" s="238"/>
      <c r="H571" s="238"/>
      <c r="I571" s="238"/>
      <c r="J571" s="238"/>
      <c r="K571" s="238"/>
      <c r="L571" s="238"/>
      <c r="M571" s="238"/>
      <c r="N571" s="238"/>
      <c r="O571" s="238"/>
      <c r="P571" s="238"/>
      <c r="Q571" s="238"/>
    </row>
    <row r="572" ht="15.75" customHeight="1">
      <c r="B572" s="238"/>
      <c r="C572" s="238"/>
      <c r="D572" s="238"/>
      <c r="E572" s="238"/>
      <c r="F572" s="238"/>
      <c r="G572" s="238"/>
      <c r="H572" s="238"/>
      <c r="I572" s="238"/>
      <c r="J572" s="238"/>
      <c r="K572" s="238"/>
      <c r="L572" s="238"/>
      <c r="M572" s="238"/>
      <c r="N572" s="238"/>
      <c r="O572" s="238"/>
      <c r="P572" s="238"/>
      <c r="Q572" s="238"/>
    </row>
    <row r="573" ht="15.75" customHeight="1">
      <c r="B573" s="238"/>
      <c r="C573" s="238"/>
      <c r="D573" s="238"/>
      <c r="E573" s="238"/>
      <c r="F573" s="238"/>
      <c r="G573" s="238"/>
      <c r="H573" s="238"/>
      <c r="I573" s="238"/>
      <c r="J573" s="238"/>
      <c r="K573" s="238"/>
      <c r="L573" s="238"/>
      <c r="M573" s="238"/>
      <c r="N573" s="238"/>
      <c r="O573" s="238"/>
      <c r="P573" s="238"/>
      <c r="Q573" s="238"/>
    </row>
    <row r="574" ht="15.75" customHeight="1">
      <c r="B574" s="238"/>
      <c r="C574" s="238"/>
      <c r="D574" s="238"/>
      <c r="E574" s="238"/>
      <c r="F574" s="238"/>
      <c r="G574" s="238"/>
      <c r="H574" s="238"/>
      <c r="I574" s="238"/>
      <c r="J574" s="238"/>
      <c r="K574" s="238"/>
      <c r="L574" s="238"/>
      <c r="M574" s="238"/>
      <c r="N574" s="238"/>
      <c r="O574" s="238"/>
      <c r="P574" s="238"/>
      <c r="Q574" s="238"/>
    </row>
    <row r="575" ht="15.75" customHeight="1">
      <c r="B575" s="238"/>
      <c r="C575" s="238"/>
      <c r="D575" s="238"/>
      <c r="E575" s="238"/>
      <c r="F575" s="238"/>
      <c r="G575" s="238"/>
      <c r="H575" s="238"/>
      <c r="I575" s="238"/>
      <c r="J575" s="238"/>
      <c r="K575" s="238"/>
      <c r="L575" s="238"/>
      <c r="M575" s="238"/>
      <c r="N575" s="238"/>
      <c r="O575" s="238"/>
      <c r="P575" s="238"/>
      <c r="Q575" s="238"/>
    </row>
    <row r="576" ht="15.75" customHeight="1">
      <c r="B576" s="238"/>
      <c r="C576" s="238"/>
      <c r="D576" s="238"/>
      <c r="E576" s="238"/>
      <c r="F576" s="238"/>
      <c r="G576" s="238"/>
      <c r="H576" s="238"/>
      <c r="I576" s="238"/>
      <c r="J576" s="238"/>
      <c r="K576" s="238"/>
      <c r="L576" s="238"/>
      <c r="M576" s="238"/>
      <c r="N576" s="238"/>
      <c r="O576" s="238"/>
      <c r="P576" s="238"/>
      <c r="Q576" s="238"/>
    </row>
    <row r="577" ht="15.75" customHeight="1">
      <c r="B577" s="238"/>
      <c r="C577" s="238"/>
      <c r="D577" s="238"/>
      <c r="E577" s="238"/>
      <c r="F577" s="238"/>
      <c r="G577" s="238"/>
      <c r="H577" s="238"/>
      <c r="I577" s="238"/>
      <c r="J577" s="238"/>
      <c r="K577" s="238"/>
      <c r="L577" s="238"/>
      <c r="M577" s="238"/>
      <c r="N577" s="238"/>
      <c r="O577" s="238"/>
      <c r="P577" s="238"/>
      <c r="Q577" s="238"/>
    </row>
    <row r="578" ht="15.75" customHeight="1">
      <c r="B578" s="238"/>
      <c r="C578" s="238"/>
      <c r="D578" s="238"/>
      <c r="E578" s="238"/>
      <c r="F578" s="238"/>
      <c r="G578" s="238"/>
      <c r="H578" s="238"/>
      <c r="I578" s="238"/>
      <c r="J578" s="238"/>
      <c r="K578" s="238"/>
      <c r="L578" s="238"/>
      <c r="M578" s="238"/>
      <c r="N578" s="238"/>
      <c r="O578" s="238"/>
      <c r="P578" s="238"/>
      <c r="Q578" s="238"/>
    </row>
    <row r="579" ht="15.75" customHeight="1">
      <c r="B579" s="238"/>
      <c r="C579" s="238"/>
      <c r="D579" s="238"/>
      <c r="E579" s="238"/>
      <c r="F579" s="238"/>
      <c r="G579" s="238"/>
      <c r="H579" s="238"/>
      <c r="I579" s="238"/>
      <c r="J579" s="238"/>
      <c r="K579" s="238"/>
      <c r="L579" s="238"/>
      <c r="M579" s="238"/>
      <c r="N579" s="238"/>
      <c r="O579" s="238"/>
      <c r="P579" s="238"/>
      <c r="Q579" s="238"/>
    </row>
    <row r="580" ht="15.75" customHeight="1">
      <c r="B580" s="238"/>
      <c r="C580" s="238"/>
      <c r="D580" s="238"/>
      <c r="E580" s="238"/>
      <c r="F580" s="238"/>
      <c r="G580" s="238"/>
      <c r="H580" s="238"/>
      <c r="I580" s="238"/>
      <c r="J580" s="238"/>
      <c r="K580" s="238"/>
      <c r="L580" s="238"/>
      <c r="M580" s="238"/>
      <c r="N580" s="238"/>
      <c r="O580" s="238"/>
      <c r="P580" s="238"/>
      <c r="Q580" s="238"/>
    </row>
    <row r="581" ht="15.75" customHeight="1">
      <c r="B581" s="238"/>
      <c r="C581" s="238"/>
      <c r="D581" s="238"/>
      <c r="E581" s="238"/>
      <c r="F581" s="238"/>
      <c r="G581" s="238"/>
      <c r="H581" s="238"/>
      <c r="I581" s="238"/>
      <c r="J581" s="238"/>
      <c r="K581" s="238"/>
      <c r="L581" s="238"/>
      <c r="M581" s="238"/>
      <c r="N581" s="238"/>
      <c r="O581" s="238"/>
      <c r="P581" s="238"/>
      <c r="Q581" s="238"/>
    </row>
    <row r="582" ht="15.75" customHeight="1">
      <c r="B582" s="238"/>
      <c r="C582" s="238"/>
      <c r="D582" s="238"/>
      <c r="E582" s="238"/>
      <c r="F582" s="238"/>
      <c r="G582" s="238"/>
      <c r="H582" s="238"/>
      <c r="I582" s="238"/>
      <c r="J582" s="238"/>
      <c r="K582" s="238"/>
      <c r="L582" s="238"/>
      <c r="M582" s="238"/>
      <c r="N582" s="238"/>
      <c r="O582" s="238"/>
      <c r="P582" s="238"/>
      <c r="Q582" s="238"/>
    </row>
    <row r="583" ht="15.75" customHeight="1">
      <c r="B583" s="238"/>
      <c r="C583" s="238"/>
      <c r="D583" s="238"/>
      <c r="E583" s="238"/>
      <c r="F583" s="238"/>
      <c r="G583" s="238"/>
      <c r="H583" s="238"/>
      <c r="I583" s="238"/>
      <c r="J583" s="238"/>
      <c r="K583" s="238"/>
      <c r="L583" s="238"/>
      <c r="M583" s="238"/>
      <c r="N583" s="238"/>
      <c r="O583" s="238"/>
      <c r="P583" s="238"/>
      <c r="Q583" s="238"/>
    </row>
    <row r="584" ht="15.75" customHeight="1">
      <c r="B584" s="238"/>
      <c r="C584" s="238"/>
      <c r="D584" s="238"/>
      <c r="E584" s="238"/>
      <c r="F584" s="238"/>
      <c r="G584" s="238"/>
      <c r="H584" s="238"/>
      <c r="I584" s="238"/>
      <c r="J584" s="238"/>
      <c r="K584" s="238"/>
      <c r="L584" s="238"/>
      <c r="M584" s="238"/>
      <c r="N584" s="238"/>
      <c r="O584" s="238"/>
      <c r="P584" s="238"/>
      <c r="Q584" s="238"/>
    </row>
    <row r="585" ht="15.75" customHeight="1">
      <c r="B585" s="238"/>
      <c r="C585" s="238"/>
      <c r="D585" s="238"/>
      <c r="E585" s="238"/>
      <c r="F585" s="238"/>
      <c r="G585" s="238"/>
      <c r="H585" s="238"/>
      <c r="I585" s="238"/>
      <c r="J585" s="238"/>
      <c r="K585" s="238"/>
      <c r="L585" s="238"/>
      <c r="M585" s="238"/>
      <c r="N585" s="238"/>
      <c r="O585" s="238"/>
      <c r="P585" s="238"/>
      <c r="Q585" s="238"/>
    </row>
    <row r="586" ht="15.75" customHeight="1">
      <c r="B586" s="238"/>
      <c r="C586" s="238"/>
      <c r="D586" s="238"/>
      <c r="E586" s="238"/>
      <c r="F586" s="238"/>
      <c r="G586" s="238"/>
      <c r="H586" s="238"/>
      <c r="I586" s="238"/>
      <c r="J586" s="238"/>
      <c r="K586" s="238"/>
      <c r="L586" s="238"/>
      <c r="M586" s="238"/>
      <c r="N586" s="238"/>
      <c r="O586" s="238"/>
      <c r="P586" s="238"/>
      <c r="Q586" s="238"/>
    </row>
    <row r="587" ht="15.75" customHeight="1">
      <c r="B587" s="238"/>
      <c r="C587" s="238"/>
      <c r="D587" s="238"/>
      <c r="E587" s="238"/>
      <c r="F587" s="238"/>
      <c r="G587" s="238"/>
      <c r="H587" s="238"/>
      <c r="I587" s="238"/>
      <c r="J587" s="238"/>
      <c r="K587" s="238"/>
      <c r="L587" s="238"/>
      <c r="M587" s="238"/>
      <c r="N587" s="238"/>
      <c r="O587" s="238"/>
      <c r="P587" s="238"/>
      <c r="Q587" s="238"/>
    </row>
    <row r="588" ht="15.75" customHeight="1">
      <c r="B588" s="238"/>
      <c r="C588" s="238"/>
      <c r="D588" s="238"/>
      <c r="E588" s="238"/>
      <c r="F588" s="238"/>
      <c r="G588" s="238"/>
      <c r="H588" s="238"/>
      <c r="I588" s="238"/>
      <c r="J588" s="238"/>
      <c r="K588" s="238"/>
      <c r="L588" s="238"/>
      <c r="M588" s="238"/>
      <c r="N588" s="238"/>
      <c r="O588" s="238"/>
      <c r="P588" s="238"/>
      <c r="Q588" s="238"/>
    </row>
    <row r="589" ht="15.75" customHeight="1">
      <c r="B589" s="238"/>
      <c r="C589" s="238"/>
      <c r="D589" s="238"/>
      <c r="E589" s="238"/>
      <c r="F589" s="238"/>
      <c r="G589" s="238"/>
      <c r="H589" s="238"/>
      <c r="I589" s="238"/>
      <c r="J589" s="238"/>
      <c r="K589" s="238"/>
      <c r="L589" s="238"/>
      <c r="M589" s="238"/>
      <c r="N589" s="238"/>
      <c r="O589" s="238"/>
      <c r="P589" s="238"/>
      <c r="Q589" s="238"/>
    </row>
    <row r="590" ht="15.75" customHeight="1">
      <c r="B590" s="238"/>
      <c r="C590" s="238"/>
      <c r="D590" s="238"/>
      <c r="E590" s="238"/>
      <c r="F590" s="238"/>
      <c r="G590" s="238"/>
      <c r="H590" s="238"/>
      <c r="I590" s="238"/>
      <c r="J590" s="238"/>
      <c r="K590" s="238"/>
      <c r="L590" s="238"/>
      <c r="M590" s="238"/>
      <c r="N590" s="238"/>
      <c r="O590" s="238"/>
      <c r="P590" s="238"/>
      <c r="Q590" s="238"/>
    </row>
    <row r="591" ht="15.75" customHeight="1">
      <c r="B591" s="238"/>
      <c r="C591" s="238"/>
      <c r="D591" s="238"/>
      <c r="E591" s="238"/>
      <c r="F591" s="238"/>
      <c r="G591" s="238"/>
      <c r="H591" s="238"/>
      <c r="I591" s="238"/>
      <c r="J591" s="238"/>
      <c r="K591" s="238"/>
      <c r="L591" s="238"/>
      <c r="M591" s="238"/>
      <c r="N591" s="238"/>
      <c r="O591" s="238"/>
      <c r="P591" s="238"/>
      <c r="Q591" s="238"/>
    </row>
    <row r="592" ht="15.75" customHeight="1">
      <c r="B592" s="238"/>
      <c r="C592" s="238"/>
      <c r="D592" s="238"/>
      <c r="E592" s="238"/>
      <c r="F592" s="238"/>
      <c r="G592" s="238"/>
      <c r="H592" s="238"/>
      <c r="I592" s="238"/>
      <c r="J592" s="238"/>
      <c r="K592" s="238"/>
      <c r="L592" s="238"/>
      <c r="M592" s="238"/>
      <c r="N592" s="238"/>
      <c r="O592" s="238"/>
      <c r="P592" s="238"/>
      <c r="Q592" s="238"/>
    </row>
    <row r="593" ht="15.75" customHeight="1">
      <c r="B593" s="238"/>
      <c r="C593" s="238"/>
      <c r="D593" s="238"/>
      <c r="E593" s="238"/>
      <c r="F593" s="238"/>
      <c r="G593" s="238"/>
      <c r="H593" s="238"/>
      <c r="I593" s="238"/>
      <c r="J593" s="238"/>
      <c r="K593" s="238"/>
      <c r="L593" s="238"/>
      <c r="M593" s="238"/>
      <c r="N593" s="238"/>
      <c r="O593" s="238"/>
      <c r="P593" s="238"/>
      <c r="Q593" s="238"/>
    </row>
    <row r="594" ht="15.75" customHeight="1">
      <c r="B594" s="238"/>
      <c r="C594" s="238"/>
      <c r="D594" s="238"/>
      <c r="E594" s="238"/>
      <c r="F594" s="238"/>
      <c r="G594" s="238"/>
      <c r="H594" s="238"/>
      <c r="I594" s="238"/>
      <c r="J594" s="238"/>
      <c r="K594" s="238"/>
      <c r="L594" s="238"/>
      <c r="M594" s="238"/>
      <c r="N594" s="238"/>
      <c r="O594" s="238"/>
      <c r="P594" s="238"/>
      <c r="Q594" s="238"/>
    </row>
    <row r="595" ht="15.75" customHeight="1">
      <c r="B595" s="238"/>
      <c r="C595" s="238"/>
      <c r="D595" s="238"/>
      <c r="E595" s="238"/>
      <c r="F595" s="238"/>
      <c r="G595" s="238"/>
      <c r="H595" s="238"/>
      <c r="I595" s="238"/>
      <c r="J595" s="238"/>
      <c r="K595" s="238"/>
      <c r="L595" s="238"/>
      <c r="M595" s="238"/>
      <c r="N595" s="238"/>
      <c r="O595" s="238"/>
      <c r="P595" s="238"/>
      <c r="Q595" s="238"/>
    </row>
    <row r="596" ht="15.75" customHeight="1">
      <c r="B596" s="238"/>
      <c r="C596" s="238"/>
      <c r="D596" s="238"/>
      <c r="E596" s="238"/>
      <c r="F596" s="238"/>
      <c r="G596" s="238"/>
      <c r="H596" s="238"/>
      <c r="I596" s="238"/>
      <c r="J596" s="238"/>
      <c r="K596" s="238"/>
      <c r="L596" s="238"/>
      <c r="M596" s="238"/>
      <c r="N596" s="238"/>
      <c r="O596" s="238"/>
      <c r="P596" s="238"/>
      <c r="Q596" s="238"/>
    </row>
    <row r="597" ht="15.75" customHeight="1">
      <c r="B597" s="238"/>
      <c r="C597" s="238"/>
      <c r="D597" s="238"/>
      <c r="E597" s="238"/>
      <c r="F597" s="238"/>
      <c r="G597" s="238"/>
      <c r="H597" s="238"/>
      <c r="I597" s="238"/>
      <c r="J597" s="238"/>
      <c r="K597" s="238"/>
      <c r="L597" s="238"/>
      <c r="M597" s="238"/>
      <c r="N597" s="238"/>
      <c r="O597" s="238"/>
      <c r="P597" s="238"/>
      <c r="Q597" s="238"/>
    </row>
    <row r="598" ht="15.75" customHeight="1">
      <c r="B598" s="238"/>
      <c r="C598" s="238"/>
      <c r="D598" s="238"/>
      <c r="E598" s="238"/>
      <c r="F598" s="238"/>
      <c r="G598" s="238"/>
      <c r="H598" s="238"/>
      <c r="I598" s="238"/>
      <c r="J598" s="238"/>
      <c r="K598" s="238"/>
      <c r="L598" s="238"/>
      <c r="M598" s="238"/>
      <c r="N598" s="238"/>
      <c r="O598" s="238"/>
      <c r="P598" s="238"/>
      <c r="Q598" s="238"/>
    </row>
    <row r="599" ht="15.75" customHeight="1">
      <c r="B599" s="238"/>
      <c r="C599" s="238"/>
      <c r="D599" s="238"/>
      <c r="E599" s="238"/>
      <c r="F599" s="238"/>
      <c r="G599" s="238"/>
      <c r="H599" s="238"/>
      <c r="I599" s="238"/>
      <c r="J599" s="238"/>
      <c r="K599" s="238"/>
      <c r="L599" s="238"/>
      <c r="M599" s="238"/>
      <c r="N599" s="238"/>
      <c r="O599" s="238"/>
      <c r="P599" s="238"/>
      <c r="Q599" s="238"/>
    </row>
    <row r="600" ht="15.75" customHeight="1">
      <c r="B600" s="238"/>
      <c r="C600" s="238"/>
      <c r="D600" s="238"/>
      <c r="E600" s="238"/>
      <c r="F600" s="238"/>
      <c r="G600" s="238"/>
      <c r="H600" s="238"/>
      <c r="I600" s="238"/>
      <c r="J600" s="238"/>
      <c r="K600" s="238"/>
      <c r="L600" s="238"/>
      <c r="M600" s="238"/>
      <c r="N600" s="238"/>
      <c r="O600" s="238"/>
      <c r="P600" s="238"/>
      <c r="Q600" s="238"/>
    </row>
    <row r="601" ht="15.75" customHeight="1">
      <c r="B601" s="238"/>
      <c r="C601" s="238"/>
      <c r="D601" s="238"/>
      <c r="E601" s="238"/>
      <c r="F601" s="238"/>
      <c r="G601" s="238"/>
      <c r="H601" s="238"/>
      <c r="I601" s="238"/>
      <c r="J601" s="238"/>
      <c r="K601" s="238"/>
      <c r="L601" s="238"/>
      <c r="M601" s="238"/>
      <c r="N601" s="238"/>
      <c r="O601" s="238"/>
      <c r="P601" s="238"/>
      <c r="Q601" s="238"/>
    </row>
    <row r="602" ht="15.75" customHeight="1">
      <c r="B602" s="238"/>
      <c r="C602" s="238"/>
      <c r="D602" s="238"/>
      <c r="E602" s="238"/>
      <c r="F602" s="238"/>
      <c r="G602" s="238"/>
      <c r="H602" s="238"/>
      <c r="I602" s="238"/>
      <c r="J602" s="238"/>
      <c r="K602" s="238"/>
      <c r="L602" s="238"/>
      <c r="M602" s="238"/>
      <c r="N602" s="238"/>
      <c r="O602" s="238"/>
      <c r="P602" s="238"/>
      <c r="Q602" s="238"/>
    </row>
    <row r="603" ht="15.75" customHeight="1">
      <c r="B603" s="238"/>
      <c r="C603" s="238"/>
      <c r="D603" s="238"/>
      <c r="E603" s="238"/>
      <c r="F603" s="238"/>
      <c r="G603" s="238"/>
      <c r="H603" s="238"/>
      <c r="I603" s="238"/>
      <c r="J603" s="238"/>
      <c r="K603" s="238"/>
      <c r="L603" s="238"/>
      <c r="M603" s="238"/>
      <c r="N603" s="238"/>
      <c r="O603" s="238"/>
      <c r="P603" s="238"/>
      <c r="Q603" s="238"/>
    </row>
    <row r="604" ht="15.75" customHeight="1">
      <c r="B604" s="238"/>
      <c r="C604" s="238"/>
      <c r="D604" s="238"/>
      <c r="E604" s="238"/>
      <c r="F604" s="238"/>
      <c r="G604" s="238"/>
      <c r="H604" s="238"/>
      <c r="I604" s="238"/>
      <c r="J604" s="238"/>
      <c r="K604" s="238"/>
      <c r="L604" s="238"/>
      <c r="M604" s="238"/>
      <c r="N604" s="238"/>
      <c r="O604" s="238"/>
      <c r="P604" s="238"/>
      <c r="Q604" s="238"/>
    </row>
    <row r="605" ht="15.75" customHeight="1">
      <c r="B605" s="238"/>
      <c r="C605" s="238"/>
      <c r="D605" s="238"/>
      <c r="E605" s="238"/>
      <c r="F605" s="238"/>
      <c r="G605" s="238"/>
      <c r="H605" s="238"/>
      <c r="I605" s="238"/>
      <c r="J605" s="238"/>
      <c r="K605" s="238"/>
      <c r="L605" s="238"/>
      <c r="M605" s="238"/>
      <c r="N605" s="238"/>
      <c r="O605" s="238"/>
      <c r="P605" s="238"/>
      <c r="Q605" s="238"/>
    </row>
    <row r="606" ht="15.75" customHeight="1">
      <c r="B606" s="238"/>
      <c r="C606" s="238"/>
      <c r="D606" s="238"/>
      <c r="E606" s="238"/>
      <c r="F606" s="238"/>
      <c r="G606" s="238"/>
      <c r="H606" s="238"/>
      <c r="I606" s="238"/>
      <c r="J606" s="238"/>
      <c r="K606" s="238"/>
      <c r="L606" s="238"/>
      <c r="M606" s="238"/>
      <c r="N606" s="238"/>
      <c r="O606" s="238"/>
      <c r="P606" s="238"/>
      <c r="Q606" s="238"/>
    </row>
    <row r="607" ht="15.75" customHeight="1">
      <c r="B607" s="238"/>
      <c r="C607" s="238"/>
      <c r="D607" s="238"/>
      <c r="E607" s="238"/>
      <c r="F607" s="238"/>
      <c r="G607" s="238"/>
      <c r="H607" s="238"/>
      <c r="I607" s="238"/>
      <c r="J607" s="238"/>
      <c r="K607" s="238"/>
      <c r="L607" s="238"/>
      <c r="M607" s="238"/>
      <c r="N607" s="238"/>
      <c r="O607" s="238"/>
      <c r="P607" s="238"/>
      <c r="Q607" s="238"/>
    </row>
    <row r="608" ht="15.75" customHeight="1">
      <c r="B608" s="238"/>
      <c r="C608" s="238"/>
      <c r="D608" s="238"/>
      <c r="E608" s="238"/>
      <c r="F608" s="238"/>
      <c r="G608" s="238"/>
      <c r="H608" s="238"/>
      <c r="I608" s="238"/>
      <c r="J608" s="238"/>
      <c r="K608" s="238"/>
      <c r="L608" s="238"/>
      <c r="M608" s="238"/>
      <c r="N608" s="238"/>
      <c r="O608" s="238"/>
      <c r="P608" s="238"/>
      <c r="Q608" s="238"/>
    </row>
    <row r="609" ht="15.75" customHeight="1">
      <c r="B609" s="238"/>
      <c r="C609" s="238"/>
      <c r="D609" s="238"/>
      <c r="E609" s="238"/>
      <c r="F609" s="238"/>
      <c r="G609" s="238"/>
      <c r="H609" s="238"/>
      <c r="I609" s="238"/>
      <c r="J609" s="238"/>
      <c r="K609" s="238"/>
      <c r="L609" s="238"/>
      <c r="M609" s="238"/>
      <c r="N609" s="238"/>
      <c r="O609" s="238"/>
      <c r="P609" s="238"/>
      <c r="Q609" s="238"/>
    </row>
    <row r="610" ht="15.75" customHeight="1">
      <c r="B610" s="238"/>
      <c r="C610" s="238"/>
      <c r="D610" s="238"/>
      <c r="E610" s="238"/>
      <c r="F610" s="238"/>
      <c r="G610" s="238"/>
      <c r="H610" s="238"/>
      <c r="I610" s="238"/>
      <c r="J610" s="238"/>
      <c r="K610" s="238"/>
      <c r="L610" s="238"/>
      <c r="M610" s="238"/>
      <c r="N610" s="238"/>
      <c r="O610" s="238"/>
      <c r="P610" s="238"/>
      <c r="Q610" s="238"/>
    </row>
    <row r="611" ht="15.75" customHeight="1">
      <c r="B611" s="238"/>
      <c r="C611" s="238"/>
      <c r="D611" s="238"/>
      <c r="E611" s="238"/>
      <c r="F611" s="238"/>
      <c r="G611" s="238"/>
      <c r="H611" s="238"/>
      <c r="I611" s="238"/>
      <c r="J611" s="238"/>
      <c r="K611" s="238"/>
      <c r="L611" s="238"/>
      <c r="M611" s="238"/>
      <c r="N611" s="238"/>
      <c r="O611" s="238"/>
      <c r="P611" s="238"/>
      <c r="Q611" s="238"/>
    </row>
    <row r="612" ht="15.75" customHeight="1">
      <c r="B612" s="238"/>
      <c r="C612" s="238"/>
      <c r="D612" s="238"/>
      <c r="E612" s="238"/>
      <c r="F612" s="238"/>
      <c r="G612" s="238"/>
      <c r="H612" s="238"/>
      <c r="I612" s="238"/>
      <c r="J612" s="238"/>
      <c r="K612" s="238"/>
      <c r="L612" s="238"/>
      <c r="M612" s="238"/>
      <c r="N612" s="238"/>
      <c r="O612" s="238"/>
      <c r="P612" s="238"/>
      <c r="Q612" s="238"/>
    </row>
    <row r="613" ht="15.75" customHeight="1">
      <c r="B613" s="238"/>
      <c r="C613" s="238"/>
      <c r="D613" s="238"/>
      <c r="E613" s="238"/>
      <c r="F613" s="238"/>
      <c r="G613" s="238"/>
      <c r="H613" s="238"/>
      <c r="I613" s="238"/>
      <c r="J613" s="238"/>
      <c r="K613" s="238"/>
      <c r="L613" s="238"/>
      <c r="M613" s="238"/>
      <c r="N613" s="238"/>
      <c r="O613" s="238"/>
      <c r="P613" s="238"/>
      <c r="Q613" s="238"/>
    </row>
    <row r="614" ht="15.75" customHeight="1">
      <c r="B614" s="238"/>
      <c r="C614" s="238"/>
      <c r="D614" s="238"/>
      <c r="E614" s="238"/>
      <c r="F614" s="238"/>
      <c r="G614" s="238"/>
      <c r="H614" s="238"/>
      <c r="I614" s="238"/>
      <c r="J614" s="238"/>
      <c r="K614" s="238"/>
      <c r="L614" s="238"/>
      <c r="M614" s="238"/>
      <c r="N614" s="238"/>
      <c r="O614" s="238"/>
      <c r="P614" s="238"/>
      <c r="Q614" s="238"/>
    </row>
    <row r="615" ht="15.75" customHeight="1">
      <c r="B615" s="238"/>
      <c r="C615" s="238"/>
      <c r="D615" s="238"/>
      <c r="E615" s="238"/>
      <c r="F615" s="238"/>
      <c r="G615" s="238"/>
      <c r="H615" s="238"/>
      <c r="I615" s="238"/>
      <c r="J615" s="238"/>
      <c r="K615" s="238"/>
      <c r="L615" s="238"/>
      <c r="M615" s="238"/>
      <c r="N615" s="238"/>
      <c r="O615" s="238"/>
      <c r="P615" s="238"/>
      <c r="Q615" s="238"/>
    </row>
    <row r="616" ht="15.75" customHeight="1">
      <c r="B616" s="238"/>
      <c r="C616" s="238"/>
      <c r="D616" s="238"/>
      <c r="E616" s="238"/>
      <c r="F616" s="238"/>
      <c r="G616" s="238"/>
      <c r="H616" s="238"/>
      <c r="I616" s="238"/>
      <c r="J616" s="238"/>
      <c r="K616" s="238"/>
      <c r="L616" s="238"/>
      <c r="M616" s="238"/>
      <c r="N616" s="238"/>
      <c r="O616" s="238"/>
      <c r="P616" s="238"/>
      <c r="Q616" s="238"/>
    </row>
    <row r="617" ht="15.75" customHeight="1">
      <c r="B617" s="238"/>
      <c r="C617" s="238"/>
      <c r="D617" s="238"/>
      <c r="E617" s="238"/>
      <c r="F617" s="238"/>
      <c r="G617" s="238"/>
      <c r="H617" s="238"/>
      <c r="I617" s="238"/>
      <c r="J617" s="238"/>
      <c r="K617" s="238"/>
      <c r="L617" s="238"/>
      <c r="M617" s="238"/>
      <c r="N617" s="238"/>
      <c r="O617" s="238"/>
      <c r="P617" s="238"/>
      <c r="Q617" s="238"/>
    </row>
    <row r="618" ht="15.75" customHeight="1">
      <c r="B618" s="238"/>
      <c r="C618" s="238"/>
      <c r="D618" s="238"/>
      <c r="E618" s="238"/>
      <c r="F618" s="238"/>
      <c r="G618" s="238"/>
      <c r="H618" s="238"/>
      <c r="I618" s="238"/>
      <c r="J618" s="238"/>
      <c r="K618" s="238"/>
      <c r="L618" s="238"/>
      <c r="M618" s="238"/>
      <c r="N618" s="238"/>
      <c r="O618" s="238"/>
      <c r="P618" s="238"/>
      <c r="Q618" s="238"/>
    </row>
    <row r="619" ht="15.75" customHeight="1">
      <c r="B619" s="238"/>
      <c r="C619" s="238"/>
      <c r="D619" s="238"/>
      <c r="E619" s="238"/>
      <c r="F619" s="238"/>
      <c r="G619" s="238"/>
      <c r="H619" s="238"/>
      <c r="I619" s="238"/>
      <c r="J619" s="238"/>
      <c r="K619" s="238"/>
      <c r="L619" s="238"/>
      <c r="M619" s="238"/>
      <c r="N619" s="238"/>
      <c r="O619" s="238"/>
      <c r="P619" s="238"/>
      <c r="Q619" s="238"/>
    </row>
    <row r="620" ht="15.75" customHeight="1">
      <c r="B620" s="238"/>
      <c r="C620" s="238"/>
      <c r="D620" s="238"/>
      <c r="E620" s="238"/>
      <c r="F620" s="238"/>
      <c r="G620" s="238"/>
      <c r="H620" s="238"/>
      <c r="I620" s="238"/>
      <c r="J620" s="238"/>
      <c r="K620" s="238"/>
      <c r="L620" s="238"/>
      <c r="M620" s="238"/>
      <c r="N620" s="238"/>
      <c r="O620" s="238"/>
      <c r="P620" s="238"/>
      <c r="Q620" s="238"/>
    </row>
    <row r="621" ht="15.75" customHeight="1">
      <c r="B621" s="238"/>
      <c r="C621" s="238"/>
      <c r="D621" s="238"/>
      <c r="E621" s="238"/>
      <c r="F621" s="238"/>
      <c r="G621" s="238"/>
      <c r="H621" s="238"/>
      <c r="I621" s="238"/>
      <c r="J621" s="238"/>
      <c r="K621" s="238"/>
      <c r="L621" s="238"/>
      <c r="M621" s="238"/>
      <c r="N621" s="238"/>
      <c r="O621" s="238"/>
      <c r="P621" s="238"/>
      <c r="Q621" s="238"/>
    </row>
    <row r="622" ht="15.75" customHeight="1">
      <c r="B622" s="238"/>
      <c r="C622" s="238"/>
      <c r="D622" s="238"/>
      <c r="E622" s="238"/>
      <c r="F622" s="238"/>
      <c r="G622" s="238"/>
      <c r="H622" s="238"/>
      <c r="I622" s="238"/>
      <c r="J622" s="238"/>
      <c r="K622" s="238"/>
      <c r="L622" s="238"/>
      <c r="M622" s="238"/>
      <c r="N622" s="238"/>
      <c r="O622" s="238"/>
      <c r="P622" s="238"/>
      <c r="Q622" s="238"/>
    </row>
    <row r="623" ht="15.75" customHeight="1">
      <c r="B623" s="238"/>
      <c r="C623" s="238"/>
      <c r="D623" s="238"/>
      <c r="E623" s="238"/>
      <c r="F623" s="238"/>
      <c r="G623" s="238"/>
      <c r="H623" s="238"/>
      <c r="I623" s="238"/>
      <c r="J623" s="238"/>
      <c r="K623" s="238"/>
      <c r="L623" s="238"/>
      <c r="M623" s="238"/>
      <c r="N623" s="238"/>
      <c r="O623" s="238"/>
      <c r="P623" s="238"/>
      <c r="Q623" s="238"/>
    </row>
    <row r="624" ht="15.75" customHeight="1">
      <c r="B624" s="238"/>
      <c r="C624" s="238"/>
      <c r="D624" s="238"/>
      <c r="E624" s="238"/>
      <c r="F624" s="238"/>
      <c r="G624" s="238"/>
      <c r="H624" s="238"/>
      <c r="I624" s="238"/>
      <c r="J624" s="238"/>
      <c r="K624" s="238"/>
      <c r="L624" s="238"/>
      <c r="M624" s="238"/>
      <c r="N624" s="238"/>
      <c r="O624" s="238"/>
      <c r="P624" s="238"/>
      <c r="Q624" s="238"/>
    </row>
    <row r="625" ht="15.75" customHeight="1">
      <c r="B625" s="238"/>
      <c r="C625" s="238"/>
      <c r="D625" s="238"/>
      <c r="E625" s="238"/>
      <c r="F625" s="238"/>
      <c r="G625" s="238"/>
      <c r="H625" s="238"/>
      <c r="I625" s="238"/>
      <c r="J625" s="238"/>
      <c r="K625" s="238"/>
      <c r="L625" s="238"/>
      <c r="M625" s="238"/>
      <c r="N625" s="238"/>
      <c r="O625" s="238"/>
      <c r="P625" s="238"/>
      <c r="Q625" s="238"/>
    </row>
    <row r="626" ht="15.75" customHeight="1">
      <c r="B626" s="238"/>
      <c r="C626" s="238"/>
      <c r="D626" s="238"/>
      <c r="E626" s="238"/>
      <c r="F626" s="238"/>
      <c r="G626" s="238"/>
      <c r="H626" s="238"/>
      <c r="I626" s="238"/>
      <c r="J626" s="238"/>
      <c r="K626" s="238"/>
      <c r="L626" s="238"/>
      <c r="M626" s="238"/>
      <c r="N626" s="238"/>
      <c r="O626" s="238"/>
      <c r="P626" s="238"/>
      <c r="Q626" s="238"/>
    </row>
    <row r="627" ht="15.75" customHeight="1">
      <c r="B627" s="238"/>
      <c r="C627" s="238"/>
      <c r="D627" s="238"/>
      <c r="E627" s="238"/>
      <c r="F627" s="238"/>
      <c r="G627" s="238"/>
      <c r="H627" s="238"/>
      <c r="I627" s="238"/>
      <c r="J627" s="238"/>
      <c r="K627" s="238"/>
      <c r="L627" s="238"/>
      <c r="M627" s="238"/>
      <c r="N627" s="238"/>
      <c r="O627" s="238"/>
      <c r="P627" s="238"/>
      <c r="Q627" s="238"/>
    </row>
    <row r="628" ht="15.75" customHeight="1">
      <c r="B628" s="238"/>
      <c r="C628" s="238"/>
      <c r="D628" s="238"/>
      <c r="E628" s="238"/>
      <c r="F628" s="238"/>
      <c r="G628" s="238"/>
      <c r="H628" s="238"/>
      <c r="I628" s="238"/>
      <c r="J628" s="238"/>
      <c r="K628" s="238"/>
      <c r="L628" s="238"/>
      <c r="M628" s="238"/>
      <c r="N628" s="238"/>
      <c r="O628" s="238"/>
      <c r="P628" s="238"/>
      <c r="Q628" s="238"/>
    </row>
    <row r="629" ht="15.75" customHeight="1">
      <c r="B629" s="238"/>
      <c r="C629" s="238"/>
      <c r="D629" s="238"/>
      <c r="E629" s="238"/>
      <c r="F629" s="238"/>
      <c r="G629" s="238"/>
      <c r="H629" s="238"/>
      <c r="I629" s="238"/>
      <c r="J629" s="238"/>
      <c r="K629" s="238"/>
      <c r="L629" s="238"/>
      <c r="M629" s="238"/>
      <c r="N629" s="238"/>
      <c r="O629" s="238"/>
      <c r="P629" s="238"/>
      <c r="Q629" s="238"/>
    </row>
    <row r="630" ht="15.75" customHeight="1">
      <c r="B630" s="238"/>
      <c r="C630" s="238"/>
      <c r="D630" s="238"/>
      <c r="E630" s="238"/>
      <c r="F630" s="238"/>
      <c r="G630" s="238"/>
      <c r="H630" s="238"/>
      <c r="I630" s="238"/>
      <c r="J630" s="238"/>
      <c r="K630" s="238"/>
      <c r="L630" s="238"/>
      <c r="M630" s="238"/>
      <c r="N630" s="238"/>
      <c r="O630" s="238"/>
      <c r="P630" s="238"/>
      <c r="Q630" s="238"/>
    </row>
    <row r="631" ht="15.75" customHeight="1">
      <c r="B631" s="238"/>
      <c r="C631" s="238"/>
      <c r="D631" s="238"/>
      <c r="E631" s="238"/>
      <c r="F631" s="238"/>
      <c r="G631" s="238"/>
      <c r="H631" s="238"/>
      <c r="I631" s="238"/>
      <c r="J631" s="238"/>
      <c r="K631" s="238"/>
      <c r="L631" s="238"/>
      <c r="M631" s="238"/>
      <c r="N631" s="238"/>
      <c r="O631" s="238"/>
      <c r="P631" s="238"/>
      <c r="Q631" s="238"/>
    </row>
    <row r="632" ht="15.75" customHeight="1">
      <c r="B632" s="238"/>
      <c r="C632" s="238"/>
      <c r="D632" s="238"/>
      <c r="E632" s="238"/>
      <c r="F632" s="238"/>
      <c r="G632" s="238"/>
      <c r="H632" s="238"/>
      <c r="I632" s="238"/>
      <c r="J632" s="238"/>
      <c r="K632" s="238"/>
      <c r="L632" s="238"/>
      <c r="M632" s="238"/>
      <c r="N632" s="238"/>
      <c r="O632" s="238"/>
      <c r="P632" s="238"/>
      <c r="Q632" s="238"/>
    </row>
    <row r="633" ht="15.75" customHeight="1">
      <c r="B633" s="238"/>
      <c r="C633" s="238"/>
      <c r="D633" s="238"/>
      <c r="E633" s="238"/>
      <c r="F633" s="238"/>
      <c r="G633" s="238"/>
      <c r="H633" s="238"/>
      <c r="I633" s="238"/>
      <c r="J633" s="238"/>
      <c r="K633" s="238"/>
      <c r="L633" s="238"/>
      <c r="M633" s="238"/>
      <c r="N633" s="238"/>
      <c r="O633" s="238"/>
      <c r="P633" s="238"/>
      <c r="Q633" s="238"/>
    </row>
    <row r="634" ht="15.75" customHeight="1">
      <c r="B634" s="238"/>
      <c r="C634" s="238"/>
      <c r="D634" s="238"/>
      <c r="E634" s="238"/>
      <c r="F634" s="238"/>
      <c r="G634" s="238"/>
      <c r="H634" s="238"/>
      <c r="I634" s="238"/>
      <c r="J634" s="238"/>
      <c r="K634" s="238"/>
      <c r="L634" s="238"/>
      <c r="M634" s="238"/>
      <c r="N634" s="238"/>
      <c r="O634" s="238"/>
      <c r="P634" s="238"/>
      <c r="Q634" s="238"/>
    </row>
    <row r="635" ht="15.75" customHeight="1">
      <c r="B635" s="238"/>
      <c r="C635" s="238"/>
      <c r="D635" s="238"/>
      <c r="E635" s="238"/>
      <c r="F635" s="238"/>
      <c r="G635" s="238"/>
      <c r="H635" s="238"/>
      <c r="I635" s="238"/>
      <c r="J635" s="238"/>
      <c r="K635" s="238"/>
      <c r="L635" s="238"/>
      <c r="M635" s="238"/>
      <c r="N635" s="238"/>
      <c r="O635" s="238"/>
      <c r="P635" s="238"/>
      <c r="Q635" s="238"/>
    </row>
    <row r="636" ht="15.75" customHeight="1">
      <c r="B636" s="238"/>
      <c r="C636" s="238"/>
      <c r="D636" s="238"/>
      <c r="E636" s="238"/>
      <c r="F636" s="238"/>
      <c r="G636" s="238"/>
      <c r="H636" s="238"/>
      <c r="I636" s="238"/>
      <c r="J636" s="238"/>
      <c r="K636" s="238"/>
      <c r="L636" s="238"/>
      <c r="M636" s="238"/>
      <c r="N636" s="238"/>
      <c r="O636" s="238"/>
      <c r="P636" s="238"/>
      <c r="Q636" s="238"/>
    </row>
    <row r="637" ht="15.75" customHeight="1">
      <c r="B637" s="238"/>
      <c r="C637" s="238"/>
      <c r="D637" s="238"/>
      <c r="E637" s="238"/>
      <c r="F637" s="238"/>
      <c r="G637" s="238"/>
      <c r="H637" s="238"/>
      <c r="I637" s="238"/>
      <c r="J637" s="238"/>
      <c r="K637" s="238"/>
      <c r="L637" s="238"/>
      <c r="M637" s="238"/>
      <c r="N637" s="238"/>
      <c r="O637" s="238"/>
      <c r="P637" s="238"/>
      <c r="Q637" s="238"/>
    </row>
    <row r="638" ht="15.75" customHeight="1">
      <c r="B638" s="238"/>
      <c r="C638" s="238"/>
      <c r="D638" s="238"/>
      <c r="E638" s="238"/>
      <c r="F638" s="238"/>
      <c r="G638" s="238"/>
      <c r="H638" s="238"/>
      <c r="I638" s="238"/>
      <c r="J638" s="238"/>
      <c r="K638" s="238"/>
      <c r="L638" s="238"/>
      <c r="M638" s="238"/>
      <c r="N638" s="238"/>
      <c r="O638" s="238"/>
      <c r="P638" s="238"/>
      <c r="Q638" s="238"/>
    </row>
    <row r="639" ht="15.75" customHeight="1">
      <c r="B639" s="238"/>
      <c r="C639" s="238"/>
      <c r="D639" s="238"/>
      <c r="E639" s="238"/>
      <c r="F639" s="238"/>
      <c r="G639" s="238"/>
      <c r="H639" s="238"/>
      <c r="I639" s="238"/>
      <c r="J639" s="238"/>
      <c r="K639" s="238"/>
      <c r="L639" s="238"/>
      <c r="M639" s="238"/>
      <c r="N639" s="238"/>
      <c r="O639" s="238"/>
      <c r="P639" s="238"/>
      <c r="Q639" s="238"/>
    </row>
    <row r="640" ht="15.75" customHeight="1">
      <c r="B640" s="238"/>
      <c r="C640" s="238"/>
      <c r="D640" s="238"/>
      <c r="E640" s="238"/>
      <c r="F640" s="238"/>
      <c r="G640" s="238"/>
      <c r="H640" s="238"/>
      <c r="I640" s="238"/>
      <c r="J640" s="238"/>
      <c r="K640" s="238"/>
      <c r="L640" s="238"/>
      <c r="M640" s="238"/>
      <c r="N640" s="238"/>
      <c r="O640" s="238"/>
      <c r="P640" s="238"/>
      <c r="Q640" s="238"/>
    </row>
    <row r="641" ht="15.75" customHeight="1">
      <c r="B641" s="238"/>
      <c r="C641" s="238"/>
      <c r="D641" s="238"/>
      <c r="E641" s="238"/>
      <c r="F641" s="238"/>
      <c r="G641" s="238"/>
      <c r="H641" s="238"/>
      <c r="I641" s="238"/>
      <c r="J641" s="238"/>
      <c r="K641" s="238"/>
      <c r="L641" s="238"/>
      <c r="M641" s="238"/>
      <c r="N641" s="238"/>
      <c r="O641" s="238"/>
      <c r="P641" s="238"/>
      <c r="Q641" s="238"/>
    </row>
    <row r="642" ht="15.75" customHeight="1">
      <c r="B642" s="238"/>
      <c r="C642" s="238"/>
      <c r="D642" s="238"/>
      <c r="E642" s="238"/>
      <c r="F642" s="238"/>
      <c r="G642" s="238"/>
      <c r="H642" s="238"/>
      <c r="I642" s="238"/>
      <c r="J642" s="238"/>
      <c r="K642" s="238"/>
      <c r="L642" s="238"/>
      <c r="M642" s="238"/>
      <c r="N642" s="238"/>
      <c r="O642" s="238"/>
      <c r="P642" s="238"/>
      <c r="Q642" s="238"/>
    </row>
    <row r="643" ht="15.75" customHeight="1">
      <c r="B643" s="238"/>
      <c r="C643" s="238"/>
      <c r="D643" s="238"/>
      <c r="E643" s="238"/>
      <c r="F643" s="238"/>
      <c r="G643" s="238"/>
      <c r="H643" s="238"/>
      <c r="I643" s="238"/>
      <c r="J643" s="238"/>
      <c r="K643" s="238"/>
      <c r="L643" s="238"/>
      <c r="M643" s="238"/>
      <c r="N643" s="238"/>
      <c r="O643" s="238"/>
      <c r="P643" s="238"/>
      <c r="Q643" s="238"/>
    </row>
    <row r="644" ht="15.75" customHeight="1">
      <c r="B644" s="238"/>
      <c r="C644" s="238"/>
      <c r="D644" s="238"/>
      <c r="E644" s="238"/>
      <c r="F644" s="238"/>
      <c r="G644" s="238"/>
      <c r="H644" s="238"/>
      <c r="I644" s="238"/>
      <c r="J644" s="238"/>
      <c r="K644" s="238"/>
      <c r="L644" s="238"/>
      <c r="M644" s="238"/>
      <c r="N644" s="238"/>
      <c r="O644" s="238"/>
      <c r="P644" s="238"/>
      <c r="Q644" s="238"/>
    </row>
    <row r="645" ht="15.75" customHeight="1">
      <c r="B645" s="238"/>
      <c r="C645" s="238"/>
      <c r="D645" s="238"/>
      <c r="E645" s="238"/>
      <c r="F645" s="238"/>
      <c r="G645" s="238"/>
      <c r="H645" s="238"/>
      <c r="I645" s="238"/>
      <c r="J645" s="238"/>
      <c r="K645" s="238"/>
      <c r="L645" s="238"/>
      <c r="M645" s="238"/>
      <c r="N645" s="238"/>
      <c r="O645" s="238"/>
      <c r="P645" s="238"/>
      <c r="Q645" s="238"/>
    </row>
    <row r="646" ht="15.75" customHeight="1">
      <c r="B646" s="238"/>
      <c r="C646" s="238"/>
      <c r="D646" s="238"/>
      <c r="E646" s="238"/>
      <c r="F646" s="238"/>
      <c r="G646" s="238"/>
      <c r="H646" s="238"/>
      <c r="I646" s="238"/>
      <c r="J646" s="238"/>
      <c r="K646" s="238"/>
      <c r="L646" s="238"/>
      <c r="M646" s="238"/>
      <c r="N646" s="238"/>
      <c r="O646" s="238"/>
      <c r="P646" s="238"/>
      <c r="Q646" s="238"/>
    </row>
    <row r="647" ht="15.75" customHeight="1">
      <c r="B647" s="238"/>
      <c r="C647" s="238"/>
      <c r="D647" s="238"/>
      <c r="E647" s="238"/>
      <c r="F647" s="238"/>
      <c r="G647" s="238"/>
      <c r="H647" s="238"/>
      <c r="I647" s="238"/>
      <c r="J647" s="238"/>
      <c r="K647" s="238"/>
      <c r="L647" s="238"/>
      <c r="M647" s="238"/>
      <c r="N647" s="238"/>
      <c r="O647" s="238"/>
      <c r="P647" s="238"/>
      <c r="Q647" s="238"/>
    </row>
    <row r="648" ht="15.75" customHeight="1">
      <c r="B648" s="238"/>
      <c r="C648" s="238"/>
      <c r="D648" s="238"/>
      <c r="E648" s="238"/>
      <c r="F648" s="238"/>
      <c r="G648" s="238"/>
      <c r="H648" s="238"/>
      <c r="I648" s="238"/>
      <c r="J648" s="238"/>
      <c r="K648" s="238"/>
      <c r="L648" s="238"/>
      <c r="M648" s="238"/>
      <c r="N648" s="238"/>
      <c r="O648" s="238"/>
      <c r="P648" s="238"/>
      <c r="Q648" s="238"/>
    </row>
    <row r="649" ht="15.75" customHeight="1">
      <c r="B649" s="238"/>
      <c r="C649" s="238"/>
      <c r="D649" s="238"/>
      <c r="E649" s="238"/>
      <c r="F649" s="238"/>
      <c r="G649" s="238"/>
      <c r="H649" s="238"/>
      <c r="I649" s="238"/>
      <c r="J649" s="238"/>
      <c r="K649" s="238"/>
      <c r="L649" s="238"/>
      <c r="M649" s="238"/>
      <c r="N649" s="238"/>
      <c r="O649" s="238"/>
      <c r="P649" s="238"/>
      <c r="Q649" s="238"/>
    </row>
    <row r="650" ht="15.75" customHeight="1">
      <c r="B650" s="238"/>
      <c r="C650" s="238"/>
      <c r="D650" s="238"/>
      <c r="E650" s="238"/>
      <c r="F650" s="238"/>
      <c r="G650" s="238"/>
      <c r="H650" s="238"/>
      <c r="I650" s="238"/>
      <c r="J650" s="238"/>
      <c r="K650" s="238"/>
      <c r="L650" s="238"/>
      <c r="M650" s="238"/>
      <c r="N650" s="238"/>
      <c r="O650" s="238"/>
      <c r="P650" s="238"/>
      <c r="Q650" s="238"/>
    </row>
    <row r="651" ht="15.75" customHeight="1">
      <c r="B651" s="238"/>
      <c r="C651" s="238"/>
      <c r="D651" s="238"/>
      <c r="E651" s="238"/>
      <c r="F651" s="238"/>
      <c r="G651" s="238"/>
      <c r="H651" s="238"/>
      <c r="I651" s="238"/>
      <c r="J651" s="238"/>
      <c r="K651" s="238"/>
      <c r="L651" s="238"/>
      <c r="M651" s="238"/>
      <c r="N651" s="238"/>
      <c r="O651" s="238"/>
      <c r="P651" s="238"/>
      <c r="Q651" s="238"/>
    </row>
    <row r="652" ht="15.75" customHeight="1">
      <c r="B652" s="238"/>
      <c r="C652" s="238"/>
      <c r="D652" s="238"/>
      <c r="E652" s="238"/>
      <c r="F652" s="238"/>
      <c r="G652" s="238"/>
      <c r="H652" s="238"/>
      <c r="I652" s="238"/>
      <c r="J652" s="238"/>
      <c r="K652" s="238"/>
      <c r="L652" s="238"/>
      <c r="M652" s="238"/>
      <c r="N652" s="238"/>
      <c r="O652" s="238"/>
      <c r="P652" s="238"/>
      <c r="Q652" s="238"/>
    </row>
    <row r="653" ht="15.75" customHeight="1">
      <c r="B653" s="238"/>
      <c r="C653" s="238"/>
      <c r="D653" s="238"/>
      <c r="E653" s="238"/>
      <c r="F653" s="238"/>
      <c r="G653" s="238"/>
      <c r="H653" s="238"/>
      <c r="I653" s="238"/>
      <c r="J653" s="238"/>
      <c r="K653" s="238"/>
      <c r="L653" s="238"/>
      <c r="M653" s="238"/>
      <c r="N653" s="238"/>
      <c r="O653" s="238"/>
      <c r="P653" s="238"/>
      <c r="Q653" s="238"/>
    </row>
    <row r="654" ht="15.75" customHeight="1">
      <c r="B654" s="238"/>
      <c r="C654" s="238"/>
      <c r="D654" s="238"/>
      <c r="E654" s="238"/>
      <c r="F654" s="238"/>
      <c r="G654" s="238"/>
      <c r="H654" s="238"/>
      <c r="I654" s="238"/>
      <c r="J654" s="238"/>
      <c r="K654" s="238"/>
      <c r="L654" s="238"/>
      <c r="M654" s="238"/>
      <c r="N654" s="238"/>
      <c r="O654" s="238"/>
      <c r="P654" s="238"/>
      <c r="Q654" s="238"/>
    </row>
    <row r="655" ht="15.75" customHeight="1">
      <c r="B655" s="238"/>
      <c r="C655" s="238"/>
      <c r="D655" s="238"/>
      <c r="E655" s="238"/>
      <c r="F655" s="238"/>
      <c r="G655" s="238"/>
      <c r="H655" s="238"/>
      <c r="I655" s="238"/>
      <c r="J655" s="238"/>
      <c r="K655" s="238"/>
      <c r="L655" s="238"/>
      <c r="M655" s="238"/>
      <c r="N655" s="238"/>
      <c r="O655" s="238"/>
      <c r="P655" s="238"/>
      <c r="Q655" s="238"/>
    </row>
    <row r="656" ht="15.75" customHeight="1">
      <c r="B656" s="238"/>
      <c r="C656" s="238"/>
      <c r="D656" s="238"/>
      <c r="E656" s="238"/>
      <c r="F656" s="238"/>
      <c r="G656" s="238"/>
      <c r="H656" s="238"/>
      <c r="I656" s="238"/>
      <c r="J656" s="238"/>
      <c r="K656" s="238"/>
      <c r="L656" s="238"/>
      <c r="M656" s="238"/>
      <c r="N656" s="238"/>
      <c r="O656" s="238"/>
      <c r="P656" s="238"/>
      <c r="Q656" s="238"/>
    </row>
    <row r="657" ht="15.75" customHeight="1">
      <c r="B657" s="238"/>
      <c r="C657" s="238"/>
      <c r="D657" s="238"/>
      <c r="E657" s="238"/>
      <c r="F657" s="238"/>
      <c r="G657" s="238"/>
      <c r="H657" s="238"/>
      <c r="I657" s="238"/>
      <c r="J657" s="238"/>
      <c r="K657" s="238"/>
      <c r="L657" s="238"/>
      <c r="M657" s="238"/>
      <c r="N657" s="238"/>
      <c r="O657" s="238"/>
      <c r="P657" s="238"/>
      <c r="Q657" s="238"/>
    </row>
    <row r="658" ht="15.75" customHeight="1">
      <c r="B658" s="238"/>
      <c r="C658" s="238"/>
      <c r="D658" s="238"/>
      <c r="E658" s="238"/>
      <c r="F658" s="238"/>
      <c r="G658" s="238"/>
      <c r="H658" s="238"/>
      <c r="I658" s="238"/>
      <c r="J658" s="238"/>
      <c r="K658" s="238"/>
      <c r="L658" s="238"/>
      <c r="M658" s="238"/>
      <c r="N658" s="238"/>
      <c r="O658" s="238"/>
      <c r="P658" s="238"/>
      <c r="Q658" s="238"/>
    </row>
    <row r="659" ht="15.75" customHeight="1">
      <c r="B659" s="238"/>
      <c r="C659" s="238"/>
      <c r="D659" s="238"/>
      <c r="E659" s="238"/>
      <c r="F659" s="238"/>
      <c r="G659" s="238"/>
      <c r="H659" s="238"/>
      <c r="I659" s="238"/>
      <c r="J659" s="238"/>
      <c r="K659" s="238"/>
      <c r="L659" s="238"/>
      <c r="M659" s="238"/>
      <c r="N659" s="238"/>
      <c r="O659" s="238"/>
      <c r="P659" s="238"/>
      <c r="Q659" s="238"/>
    </row>
    <row r="660" ht="15.75" customHeight="1">
      <c r="B660" s="238"/>
      <c r="C660" s="238"/>
      <c r="D660" s="238"/>
      <c r="E660" s="238"/>
      <c r="F660" s="238"/>
      <c r="G660" s="238"/>
      <c r="H660" s="238"/>
      <c r="I660" s="238"/>
      <c r="J660" s="238"/>
      <c r="K660" s="238"/>
      <c r="L660" s="238"/>
      <c r="M660" s="238"/>
      <c r="N660" s="238"/>
      <c r="O660" s="238"/>
      <c r="P660" s="238"/>
      <c r="Q660" s="238"/>
    </row>
    <row r="661" ht="15.75" customHeight="1">
      <c r="B661" s="238"/>
      <c r="C661" s="238"/>
      <c r="D661" s="238"/>
      <c r="E661" s="238"/>
      <c r="F661" s="238"/>
      <c r="G661" s="238"/>
      <c r="H661" s="238"/>
      <c r="I661" s="238"/>
      <c r="J661" s="238"/>
      <c r="K661" s="238"/>
      <c r="L661" s="238"/>
      <c r="M661" s="238"/>
      <c r="N661" s="238"/>
      <c r="O661" s="238"/>
      <c r="P661" s="238"/>
      <c r="Q661" s="238"/>
    </row>
    <row r="662" ht="15.75" customHeight="1">
      <c r="B662" s="238"/>
      <c r="C662" s="238"/>
      <c r="D662" s="238"/>
      <c r="E662" s="238"/>
      <c r="F662" s="238"/>
      <c r="G662" s="238"/>
      <c r="H662" s="238"/>
      <c r="I662" s="238"/>
      <c r="J662" s="238"/>
      <c r="K662" s="238"/>
      <c r="L662" s="238"/>
      <c r="M662" s="238"/>
      <c r="N662" s="238"/>
      <c r="O662" s="238"/>
      <c r="P662" s="238"/>
      <c r="Q662" s="238"/>
    </row>
    <row r="663" ht="15.75" customHeight="1">
      <c r="B663" s="238"/>
      <c r="C663" s="238"/>
      <c r="D663" s="238"/>
      <c r="E663" s="238"/>
      <c r="F663" s="238"/>
      <c r="G663" s="238"/>
      <c r="H663" s="238"/>
      <c r="I663" s="238"/>
      <c r="J663" s="238"/>
      <c r="K663" s="238"/>
      <c r="L663" s="238"/>
      <c r="M663" s="238"/>
      <c r="N663" s="238"/>
      <c r="O663" s="238"/>
      <c r="P663" s="238"/>
      <c r="Q663" s="238"/>
    </row>
    <row r="664" ht="15.75" customHeight="1">
      <c r="B664" s="238"/>
      <c r="C664" s="238"/>
      <c r="D664" s="238"/>
      <c r="E664" s="238"/>
      <c r="F664" s="238"/>
      <c r="G664" s="238"/>
      <c r="H664" s="238"/>
      <c r="I664" s="238"/>
      <c r="J664" s="238"/>
      <c r="K664" s="238"/>
      <c r="L664" s="238"/>
      <c r="M664" s="238"/>
      <c r="N664" s="238"/>
      <c r="O664" s="238"/>
      <c r="P664" s="238"/>
      <c r="Q664" s="238"/>
    </row>
    <row r="665" ht="15.75" customHeight="1">
      <c r="B665" s="238"/>
      <c r="C665" s="238"/>
      <c r="D665" s="238"/>
      <c r="E665" s="238"/>
      <c r="F665" s="238"/>
      <c r="G665" s="238"/>
      <c r="H665" s="238"/>
      <c r="I665" s="238"/>
      <c r="J665" s="238"/>
      <c r="K665" s="238"/>
      <c r="L665" s="238"/>
      <c r="M665" s="238"/>
      <c r="N665" s="238"/>
      <c r="O665" s="238"/>
      <c r="P665" s="238"/>
      <c r="Q665" s="238"/>
    </row>
    <row r="666" ht="15.75" customHeight="1">
      <c r="B666" s="238"/>
      <c r="C666" s="238"/>
      <c r="D666" s="238"/>
      <c r="E666" s="238"/>
      <c r="F666" s="238"/>
      <c r="G666" s="238"/>
      <c r="H666" s="238"/>
      <c r="I666" s="238"/>
      <c r="J666" s="238"/>
      <c r="K666" s="238"/>
      <c r="L666" s="238"/>
      <c r="M666" s="238"/>
      <c r="N666" s="238"/>
      <c r="O666" s="238"/>
      <c r="P666" s="238"/>
      <c r="Q666" s="238"/>
    </row>
    <row r="667" ht="15.75" customHeight="1">
      <c r="B667" s="238"/>
      <c r="C667" s="238"/>
      <c r="D667" s="238"/>
      <c r="E667" s="238"/>
      <c r="F667" s="238"/>
      <c r="G667" s="238"/>
      <c r="H667" s="238"/>
      <c r="I667" s="238"/>
      <c r="J667" s="238"/>
      <c r="K667" s="238"/>
      <c r="L667" s="238"/>
      <c r="M667" s="238"/>
      <c r="N667" s="238"/>
      <c r="O667" s="238"/>
      <c r="P667" s="238"/>
      <c r="Q667" s="238"/>
    </row>
    <row r="668" ht="15.75" customHeight="1">
      <c r="B668" s="238"/>
      <c r="C668" s="238"/>
      <c r="D668" s="238"/>
      <c r="E668" s="238"/>
      <c r="F668" s="238"/>
      <c r="G668" s="238"/>
      <c r="H668" s="238"/>
      <c r="I668" s="238"/>
      <c r="J668" s="238"/>
      <c r="K668" s="238"/>
      <c r="L668" s="238"/>
      <c r="M668" s="238"/>
      <c r="N668" s="238"/>
      <c r="O668" s="238"/>
      <c r="P668" s="238"/>
      <c r="Q668" s="238"/>
    </row>
    <row r="669" ht="15.75" customHeight="1">
      <c r="B669" s="238"/>
      <c r="C669" s="238"/>
      <c r="D669" s="238"/>
      <c r="E669" s="238"/>
      <c r="F669" s="238"/>
      <c r="G669" s="238"/>
      <c r="H669" s="238"/>
      <c r="I669" s="238"/>
      <c r="J669" s="238"/>
      <c r="K669" s="238"/>
      <c r="L669" s="238"/>
      <c r="M669" s="238"/>
      <c r="N669" s="238"/>
      <c r="O669" s="238"/>
      <c r="P669" s="238"/>
      <c r="Q669" s="238"/>
    </row>
    <row r="670" ht="15.75" customHeight="1">
      <c r="B670" s="238"/>
      <c r="C670" s="238"/>
      <c r="D670" s="238"/>
      <c r="E670" s="238"/>
      <c r="F670" s="238"/>
      <c r="G670" s="238"/>
      <c r="H670" s="238"/>
      <c r="I670" s="238"/>
      <c r="J670" s="238"/>
      <c r="K670" s="238"/>
      <c r="L670" s="238"/>
      <c r="M670" s="238"/>
      <c r="N670" s="238"/>
      <c r="O670" s="238"/>
      <c r="P670" s="238"/>
      <c r="Q670" s="238"/>
    </row>
    <row r="671" ht="15.75" customHeight="1">
      <c r="B671" s="238"/>
      <c r="C671" s="238"/>
      <c r="D671" s="238"/>
      <c r="E671" s="238"/>
      <c r="F671" s="238"/>
      <c r="G671" s="238"/>
      <c r="H671" s="238"/>
      <c r="I671" s="238"/>
      <c r="J671" s="238"/>
      <c r="K671" s="238"/>
      <c r="L671" s="238"/>
      <c r="M671" s="238"/>
      <c r="N671" s="238"/>
      <c r="O671" s="238"/>
      <c r="P671" s="238"/>
      <c r="Q671" s="238"/>
    </row>
    <row r="672" ht="15.75" customHeight="1">
      <c r="B672" s="238"/>
      <c r="C672" s="238"/>
      <c r="D672" s="238"/>
      <c r="E672" s="238"/>
      <c r="F672" s="238"/>
      <c r="G672" s="238"/>
      <c r="H672" s="238"/>
      <c r="I672" s="238"/>
      <c r="J672" s="238"/>
      <c r="K672" s="238"/>
      <c r="L672" s="238"/>
      <c r="M672" s="238"/>
      <c r="N672" s="238"/>
      <c r="O672" s="238"/>
      <c r="P672" s="238"/>
      <c r="Q672" s="238"/>
    </row>
    <row r="673" ht="15.75" customHeight="1">
      <c r="B673" s="238"/>
      <c r="C673" s="238"/>
      <c r="D673" s="238"/>
      <c r="E673" s="238"/>
      <c r="F673" s="238"/>
      <c r="G673" s="238"/>
      <c r="H673" s="238"/>
      <c r="I673" s="238"/>
      <c r="J673" s="238"/>
      <c r="K673" s="238"/>
      <c r="L673" s="238"/>
      <c r="M673" s="238"/>
      <c r="N673" s="238"/>
      <c r="O673" s="238"/>
      <c r="P673" s="238"/>
      <c r="Q673" s="238"/>
    </row>
    <row r="674" ht="15.75" customHeight="1">
      <c r="B674" s="238"/>
      <c r="C674" s="238"/>
      <c r="D674" s="238"/>
      <c r="E674" s="238"/>
      <c r="F674" s="238"/>
      <c r="G674" s="238"/>
      <c r="H674" s="238"/>
      <c r="I674" s="238"/>
      <c r="J674" s="238"/>
      <c r="K674" s="238"/>
      <c r="L674" s="238"/>
      <c r="M674" s="238"/>
      <c r="N674" s="238"/>
      <c r="O674" s="238"/>
      <c r="P674" s="238"/>
      <c r="Q674" s="238"/>
    </row>
    <row r="675" ht="15.75" customHeight="1">
      <c r="B675" s="238"/>
      <c r="C675" s="238"/>
      <c r="D675" s="238"/>
      <c r="E675" s="238"/>
      <c r="F675" s="238"/>
      <c r="G675" s="238"/>
      <c r="H675" s="238"/>
      <c r="I675" s="238"/>
      <c r="J675" s="238"/>
      <c r="K675" s="238"/>
      <c r="L675" s="238"/>
      <c r="M675" s="238"/>
      <c r="N675" s="238"/>
      <c r="O675" s="238"/>
      <c r="P675" s="238"/>
      <c r="Q675" s="238"/>
    </row>
    <row r="676" ht="15.75" customHeight="1">
      <c r="B676" s="238"/>
      <c r="C676" s="238"/>
      <c r="D676" s="238"/>
      <c r="E676" s="238"/>
      <c r="F676" s="238"/>
      <c r="G676" s="238"/>
      <c r="H676" s="238"/>
      <c r="I676" s="238"/>
      <c r="J676" s="238"/>
      <c r="K676" s="238"/>
      <c r="L676" s="238"/>
      <c r="M676" s="238"/>
      <c r="N676" s="238"/>
      <c r="O676" s="238"/>
      <c r="P676" s="238"/>
      <c r="Q676" s="238"/>
    </row>
    <row r="677" ht="15.75" customHeight="1">
      <c r="B677" s="238"/>
      <c r="C677" s="238"/>
      <c r="D677" s="238"/>
      <c r="E677" s="238"/>
      <c r="F677" s="238"/>
      <c r="G677" s="238"/>
      <c r="H677" s="238"/>
      <c r="I677" s="238"/>
      <c r="J677" s="238"/>
      <c r="K677" s="238"/>
      <c r="L677" s="238"/>
      <c r="M677" s="238"/>
      <c r="N677" s="238"/>
      <c r="O677" s="238"/>
      <c r="P677" s="238"/>
      <c r="Q677" s="238"/>
    </row>
    <row r="678" ht="15.75" customHeight="1">
      <c r="B678" s="238"/>
      <c r="C678" s="238"/>
      <c r="D678" s="238"/>
      <c r="E678" s="238"/>
      <c r="F678" s="238"/>
      <c r="G678" s="238"/>
      <c r="H678" s="238"/>
      <c r="I678" s="238"/>
      <c r="J678" s="238"/>
      <c r="K678" s="238"/>
      <c r="L678" s="238"/>
      <c r="M678" s="238"/>
      <c r="N678" s="238"/>
      <c r="O678" s="238"/>
      <c r="P678" s="238"/>
      <c r="Q678" s="238"/>
    </row>
    <row r="679" ht="15.75" customHeight="1">
      <c r="B679" s="238"/>
      <c r="C679" s="238"/>
      <c r="D679" s="238"/>
      <c r="E679" s="238"/>
      <c r="F679" s="238"/>
      <c r="G679" s="238"/>
      <c r="H679" s="238"/>
      <c r="I679" s="238"/>
      <c r="J679" s="238"/>
      <c r="K679" s="238"/>
      <c r="L679" s="238"/>
      <c r="M679" s="238"/>
      <c r="N679" s="238"/>
      <c r="O679" s="238"/>
      <c r="P679" s="238"/>
      <c r="Q679" s="238"/>
    </row>
    <row r="680" ht="15.75" customHeight="1">
      <c r="B680" s="238"/>
      <c r="C680" s="238"/>
      <c r="D680" s="238"/>
      <c r="E680" s="238"/>
      <c r="F680" s="238"/>
      <c r="G680" s="238"/>
      <c r="H680" s="238"/>
      <c r="I680" s="238"/>
      <c r="J680" s="238"/>
      <c r="K680" s="238"/>
      <c r="L680" s="238"/>
      <c r="M680" s="238"/>
      <c r="N680" s="238"/>
      <c r="O680" s="238"/>
      <c r="P680" s="238"/>
      <c r="Q680" s="238"/>
    </row>
    <row r="681" ht="15.75" customHeight="1">
      <c r="B681" s="238"/>
      <c r="C681" s="238"/>
      <c r="D681" s="238"/>
      <c r="E681" s="238"/>
      <c r="F681" s="238"/>
      <c r="G681" s="238"/>
      <c r="H681" s="238"/>
      <c r="I681" s="238"/>
      <c r="J681" s="238"/>
      <c r="K681" s="238"/>
      <c r="L681" s="238"/>
      <c r="M681" s="238"/>
      <c r="N681" s="238"/>
      <c r="O681" s="238"/>
      <c r="P681" s="238"/>
      <c r="Q681" s="238"/>
    </row>
    <row r="682" ht="15.75" customHeight="1">
      <c r="B682" s="238"/>
      <c r="C682" s="238"/>
      <c r="D682" s="238"/>
      <c r="E682" s="238"/>
      <c r="F682" s="238"/>
      <c r="G682" s="238"/>
      <c r="H682" s="238"/>
      <c r="I682" s="238"/>
      <c r="J682" s="238"/>
      <c r="K682" s="238"/>
      <c r="L682" s="238"/>
      <c r="M682" s="238"/>
      <c r="N682" s="238"/>
      <c r="O682" s="238"/>
      <c r="P682" s="238"/>
      <c r="Q682" s="238"/>
    </row>
    <row r="683" ht="15.75" customHeight="1">
      <c r="B683" s="238"/>
      <c r="C683" s="238"/>
      <c r="D683" s="238"/>
      <c r="E683" s="238"/>
      <c r="F683" s="238"/>
      <c r="G683" s="238"/>
      <c r="H683" s="238"/>
      <c r="I683" s="238"/>
      <c r="J683" s="238"/>
      <c r="K683" s="238"/>
      <c r="L683" s="238"/>
      <c r="M683" s="238"/>
      <c r="N683" s="238"/>
      <c r="O683" s="238"/>
      <c r="P683" s="238"/>
      <c r="Q683" s="238"/>
    </row>
    <row r="684" ht="15.75" customHeight="1">
      <c r="B684" s="238"/>
      <c r="C684" s="238"/>
      <c r="D684" s="238"/>
      <c r="E684" s="238"/>
      <c r="F684" s="238"/>
      <c r="G684" s="238"/>
      <c r="H684" s="238"/>
      <c r="I684" s="238"/>
      <c r="J684" s="238"/>
      <c r="K684" s="238"/>
      <c r="L684" s="238"/>
      <c r="M684" s="238"/>
      <c r="N684" s="238"/>
      <c r="O684" s="238"/>
      <c r="P684" s="238"/>
      <c r="Q684" s="238"/>
    </row>
    <row r="685" ht="15.75" customHeight="1">
      <c r="B685" s="238"/>
      <c r="C685" s="238"/>
      <c r="D685" s="238"/>
      <c r="E685" s="238"/>
      <c r="F685" s="238"/>
      <c r="G685" s="238"/>
      <c r="H685" s="238"/>
      <c r="I685" s="238"/>
      <c r="J685" s="238"/>
      <c r="K685" s="238"/>
      <c r="L685" s="238"/>
      <c r="M685" s="238"/>
      <c r="N685" s="238"/>
      <c r="O685" s="238"/>
      <c r="P685" s="238"/>
      <c r="Q685" s="238"/>
    </row>
    <row r="686" ht="15.75" customHeight="1">
      <c r="B686" s="238"/>
      <c r="C686" s="238"/>
      <c r="D686" s="238"/>
      <c r="E686" s="238"/>
      <c r="F686" s="238"/>
      <c r="G686" s="238"/>
      <c r="H686" s="238"/>
      <c r="I686" s="238"/>
      <c r="J686" s="238"/>
      <c r="K686" s="238"/>
      <c r="L686" s="238"/>
      <c r="M686" s="238"/>
      <c r="N686" s="238"/>
      <c r="O686" s="238"/>
      <c r="P686" s="238"/>
      <c r="Q686" s="238"/>
    </row>
    <row r="687" ht="15.75" customHeight="1">
      <c r="B687" s="238"/>
      <c r="C687" s="238"/>
      <c r="D687" s="238"/>
      <c r="E687" s="238"/>
      <c r="F687" s="238"/>
      <c r="G687" s="238"/>
      <c r="H687" s="238"/>
      <c r="I687" s="238"/>
      <c r="J687" s="238"/>
      <c r="K687" s="238"/>
      <c r="L687" s="238"/>
      <c r="M687" s="238"/>
      <c r="N687" s="238"/>
      <c r="O687" s="238"/>
      <c r="P687" s="238"/>
      <c r="Q687" s="238"/>
    </row>
    <row r="688" ht="15.75" customHeight="1">
      <c r="B688" s="238"/>
      <c r="C688" s="238"/>
      <c r="D688" s="238"/>
      <c r="E688" s="238"/>
      <c r="F688" s="238"/>
      <c r="G688" s="238"/>
      <c r="H688" s="238"/>
      <c r="I688" s="238"/>
      <c r="J688" s="238"/>
      <c r="K688" s="238"/>
      <c r="L688" s="238"/>
      <c r="M688" s="238"/>
      <c r="N688" s="238"/>
      <c r="O688" s="238"/>
      <c r="P688" s="238"/>
      <c r="Q688" s="238"/>
    </row>
    <row r="689" ht="15.75" customHeight="1">
      <c r="B689" s="238"/>
      <c r="C689" s="238"/>
      <c r="D689" s="238"/>
      <c r="E689" s="238"/>
      <c r="F689" s="238"/>
      <c r="G689" s="238"/>
      <c r="H689" s="238"/>
      <c r="I689" s="238"/>
      <c r="J689" s="238"/>
      <c r="K689" s="238"/>
      <c r="L689" s="238"/>
      <c r="M689" s="238"/>
      <c r="N689" s="238"/>
      <c r="O689" s="238"/>
      <c r="P689" s="238"/>
      <c r="Q689" s="238"/>
    </row>
    <row r="690" ht="15.75" customHeight="1">
      <c r="B690" s="238"/>
      <c r="C690" s="238"/>
      <c r="D690" s="238"/>
      <c r="E690" s="238"/>
      <c r="F690" s="238"/>
      <c r="G690" s="238"/>
      <c r="H690" s="238"/>
      <c r="I690" s="238"/>
      <c r="J690" s="238"/>
      <c r="K690" s="238"/>
      <c r="L690" s="238"/>
      <c r="M690" s="238"/>
      <c r="N690" s="238"/>
      <c r="O690" s="238"/>
      <c r="P690" s="238"/>
      <c r="Q690" s="238"/>
    </row>
    <row r="691" ht="15.75" customHeight="1">
      <c r="B691" s="238"/>
      <c r="C691" s="238"/>
      <c r="D691" s="238"/>
      <c r="E691" s="238"/>
      <c r="F691" s="238"/>
      <c r="G691" s="238"/>
      <c r="H691" s="238"/>
      <c r="I691" s="238"/>
      <c r="J691" s="238"/>
      <c r="K691" s="238"/>
      <c r="L691" s="238"/>
      <c r="M691" s="238"/>
      <c r="N691" s="238"/>
      <c r="O691" s="238"/>
      <c r="P691" s="238"/>
      <c r="Q691" s="238"/>
    </row>
    <row r="692" ht="15.75" customHeight="1">
      <c r="B692" s="238"/>
      <c r="C692" s="238"/>
      <c r="D692" s="238"/>
      <c r="E692" s="238"/>
      <c r="F692" s="238"/>
      <c r="G692" s="238"/>
      <c r="H692" s="238"/>
      <c r="I692" s="238"/>
      <c r="J692" s="238"/>
      <c r="K692" s="238"/>
      <c r="L692" s="238"/>
      <c r="M692" s="238"/>
      <c r="N692" s="238"/>
      <c r="O692" s="238"/>
      <c r="P692" s="238"/>
      <c r="Q692" s="238"/>
    </row>
    <row r="693" ht="15.75" customHeight="1">
      <c r="B693" s="238"/>
      <c r="C693" s="238"/>
      <c r="D693" s="238"/>
      <c r="E693" s="238"/>
      <c r="F693" s="238"/>
      <c r="G693" s="238"/>
      <c r="H693" s="238"/>
      <c r="I693" s="238"/>
      <c r="J693" s="238"/>
      <c r="K693" s="238"/>
      <c r="L693" s="238"/>
      <c r="M693" s="238"/>
      <c r="N693" s="238"/>
      <c r="O693" s="238"/>
      <c r="P693" s="238"/>
      <c r="Q693" s="238"/>
    </row>
    <row r="694" ht="15.75" customHeight="1">
      <c r="B694" s="238"/>
      <c r="C694" s="238"/>
      <c r="D694" s="238"/>
      <c r="E694" s="238"/>
      <c r="F694" s="238"/>
      <c r="G694" s="238"/>
      <c r="H694" s="238"/>
      <c r="I694" s="238"/>
      <c r="J694" s="238"/>
      <c r="K694" s="238"/>
      <c r="L694" s="238"/>
      <c r="M694" s="238"/>
      <c r="N694" s="238"/>
      <c r="O694" s="238"/>
      <c r="P694" s="238"/>
      <c r="Q694" s="238"/>
    </row>
    <row r="695" ht="15.75" customHeight="1">
      <c r="B695" s="238"/>
      <c r="C695" s="238"/>
      <c r="D695" s="238"/>
      <c r="E695" s="238"/>
      <c r="F695" s="238"/>
      <c r="G695" s="238"/>
      <c r="H695" s="238"/>
      <c r="I695" s="238"/>
      <c r="J695" s="238"/>
      <c r="K695" s="238"/>
      <c r="L695" s="238"/>
      <c r="M695" s="238"/>
      <c r="N695" s="238"/>
      <c r="O695" s="238"/>
      <c r="P695" s="238"/>
      <c r="Q695" s="238"/>
    </row>
    <row r="696" ht="15.75" customHeight="1">
      <c r="B696" s="238"/>
      <c r="C696" s="238"/>
      <c r="D696" s="238"/>
      <c r="E696" s="238"/>
      <c r="F696" s="238"/>
      <c r="G696" s="238"/>
      <c r="H696" s="238"/>
      <c r="I696" s="238"/>
      <c r="J696" s="238"/>
      <c r="K696" s="238"/>
      <c r="L696" s="238"/>
      <c r="M696" s="238"/>
      <c r="N696" s="238"/>
      <c r="O696" s="238"/>
      <c r="P696" s="238"/>
      <c r="Q696" s="238"/>
    </row>
    <row r="697" ht="15.75" customHeight="1">
      <c r="B697" s="238"/>
      <c r="C697" s="238"/>
      <c r="D697" s="238"/>
      <c r="E697" s="238"/>
      <c r="F697" s="238"/>
      <c r="G697" s="238"/>
      <c r="H697" s="238"/>
      <c r="I697" s="238"/>
      <c r="J697" s="238"/>
      <c r="K697" s="238"/>
      <c r="L697" s="238"/>
      <c r="M697" s="238"/>
      <c r="N697" s="238"/>
      <c r="O697" s="238"/>
      <c r="P697" s="238"/>
      <c r="Q697" s="238"/>
    </row>
    <row r="698" ht="15.75" customHeight="1">
      <c r="B698" s="238"/>
      <c r="C698" s="238"/>
      <c r="D698" s="238"/>
      <c r="E698" s="238"/>
      <c r="F698" s="238"/>
      <c r="G698" s="238"/>
      <c r="H698" s="238"/>
      <c r="I698" s="238"/>
      <c r="J698" s="238"/>
      <c r="K698" s="238"/>
      <c r="L698" s="238"/>
      <c r="M698" s="238"/>
      <c r="N698" s="238"/>
      <c r="O698" s="238"/>
      <c r="P698" s="238"/>
      <c r="Q698" s="238"/>
    </row>
    <row r="699" ht="15.75" customHeight="1">
      <c r="B699" s="238"/>
      <c r="C699" s="238"/>
      <c r="D699" s="238"/>
      <c r="E699" s="238"/>
      <c r="F699" s="238"/>
      <c r="G699" s="238"/>
      <c r="H699" s="238"/>
      <c r="I699" s="238"/>
      <c r="J699" s="238"/>
      <c r="K699" s="238"/>
      <c r="L699" s="238"/>
      <c r="M699" s="238"/>
      <c r="N699" s="238"/>
      <c r="O699" s="238"/>
      <c r="P699" s="238"/>
      <c r="Q699" s="238"/>
    </row>
    <row r="700" ht="15.75" customHeight="1">
      <c r="B700" s="238"/>
      <c r="C700" s="238"/>
      <c r="D700" s="238"/>
      <c r="E700" s="238"/>
      <c r="F700" s="238"/>
      <c r="G700" s="238"/>
      <c r="H700" s="238"/>
      <c r="I700" s="238"/>
      <c r="J700" s="238"/>
      <c r="K700" s="238"/>
      <c r="L700" s="238"/>
      <c r="M700" s="238"/>
      <c r="N700" s="238"/>
      <c r="O700" s="238"/>
      <c r="P700" s="238"/>
      <c r="Q700" s="238"/>
    </row>
    <row r="701" ht="15.75" customHeight="1">
      <c r="B701" s="238"/>
      <c r="C701" s="238"/>
      <c r="D701" s="238"/>
      <c r="E701" s="238"/>
      <c r="F701" s="238"/>
      <c r="G701" s="238"/>
      <c r="H701" s="238"/>
      <c r="I701" s="238"/>
      <c r="J701" s="238"/>
      <c r="K701" s="238"/>
      <c r="L701" s="238"/>
      <c r="M701" s="238"/>
      <c r="N701" s="238"/>
      <c r="O701" s="238"/>
      <c r="P701" s="238"/>
      <c r="Q701" s="238"/>
    </row>
    <row r="702" ht="15.75" customHeight="1">
      <c r="B702" s="238"/>
      <c r="C702" s="238"/>
      <c r="D702" s="238"/>
      <c r="E702" s="238"/>
      <c r="F702" s="238"/>
      <c r="G702" s="238"/>
      <c r="H702" s="238"/>
      <c r="I702" s="238"/>
      <c r="J702" s="238"/>
      <c r="K702" s="238"/>
      <c r="L702" s="238"/>
      <c r="M702" s="238"/>
      <c r="N702" s="238"/>
      <c r="O702" s="238"/>
      <c r="P702" s="238"/>
      <c r="Q702" s="238"/>
    </row>
    <row r="703" ht="15.75" customHeight="1">
      <c r="B703" s="238"/>
      <c r="C703" s="238"/>
      <c r="D703" s="238"/>
      <c r="E703" s="238"/>
      <c r="F703" s="238"/>
      <c r="G703" s="238"/>
      <c r="H703" s="238"/>
      <c r="I703" s="238"/>
      <c r="J703" s="238"/>
      <c r="K703" s="238"/>
      <c r="L703" s="238"/>
      <c r="M703" s="238"/>
      <c r="N703" s="238"/>
      <c r="O703" s="238"/>
      <c r="P703" s="238"/>
      <c r="Q703" s="238"/>
    </row>
    <row r="704" ht="15.75" customHeight="1">
      <c r="B704" s="238"/>
      <c r="C704" s="238"/>
      <c r="D704" s="238"/>
      <c r="E704" s="238"/>
      <c r="F704" s="238"/>
      <c r="G704" s="238"/>
      <c r="H704" s="238"/>
      <c r="I704" s="238"/>
      <c r="J704" s="238"/>
      <c r="K704" s="238"/>
      <c r="L704" s="238"/>
      <c r="M704" s="238"/>
      <c r="N704" s="238"/>
      <c r="O704" s="238"/>
      <c r="P704" s="238"/>
      <c r="Q704" s="238"/>
    </row>
    <row r="705" ht="15.75" customHeight="1">
      <c r="B705" s="238"/>
      <c r="C705" s="238"/>
      <c r="D705" s="238"/>
      <c r="E705" s="238"/>
      <c r="F705" s="238"/>
      <c r="G705" s="238"/>
      <c r="H705" s="238"/>
      <c r="I705" s="238"/>
      <c r="J705" s="238"/>
      <c r="K705" s="238"/>
      <c r="L705" s="238"/>
      <c r="M705" s="238"/>
      <c r="N705" s="238"/>
      <c r="O705" s="238"/>
      <c r="P705" s="238"/>
      <c r="Q705" s="238"/>
    </row>
    <row r="706" ht="15.75" customHeight="1">
      <c r="B706" s="238"/>
      <c r="C706" s="238"/>
      <c r="D706" s="238"/>
      <c r="E706" s="238"/>
      <c r="F706" s="238"/>
      <c r="G706" s="238"/>
      <c r="H706" s="238"/>
      <c r="I706" s="238"/>
      <c r="J706" s="238"/>
      <c r="K706" s="238"/>
      <c r="L706" s="238"/>
      <c r="M706" s="238"/>
      <c r="N706" s="238"/>
      <c r="O706" s="238"/>
      <c r="P706" s="238"/>
      <c r="Q706" s="238"/>
    </row>
    <row r="707" ht="15.75" customHeight="1">
      <c r="B707" s="238"/>
      <c r="C707" s="238"/>
      <c r="D707" s="238"/>
      <c r="E707" s="238"/>
      <c r="F707" s="238"/>
      <c r="G707" s="238"/>
      <c r="H707" s="238"/>
      <c r="I707" s="238"/>
      <c r="J707" s="238"/>
      <c r="K707" s="238"/>
      <c r="L707" s="238"/>
      <c r="M707" s="238"/>
      <c r="N707" s="238"/>
      <c r="O707" s="238"/>
      <c r="P707" s="238"/>
      <c r="Q707" s="238"/>
    </row>
    <row r="708" ht="15.75" customHeight="1">
      <c r="B708" s="238"/>
      <c r="C708" s="238"/>
      <c r="D708" s="238"/>
      <c r="E708" s="238"/>
      <c r="F708" s="238"/>
      <c r="G708" s="238"/>
      <c r="H708" s="238"/>
      <c r="I708" s="238"/>
      <c r="J708" s="238"/>
      <c r="K708" s="238"/>
      <c r="L708" s="238"/>
      <c r="M708" s="238"/>
      <c r="N708" s="238"/>
      <c r="O708" s="238"/>
      <c r="P708" s="238"/>
      <c r="Q708" s="238"/>
    </row>
    <row r="709" ht="15.75" customHeight="1">
      <c r="B709" s="238"/>
      <c r="C709" s="238"/>
      <c r="D709" s="238"/>
      <c r="E709" s="238"/>
      <c r="F709" s="238"/>
      <c r="G709" s="238"/>
      <c r="H709" s="238"/>
      <c r="I709" s="238"/>
      <c r="J709" s="238"/>
      <c r="K709" s="238"/>
      <c r="L709" s="238"/>
      <c r="M709" s="238"/>
      <c r="N709" s="238"/>
      <c r="O709" s="238"/>
      <c r="P709" s="238"/>
      <c r="Q709" s="238"/>
    </row>
    <row r="710" ht="15.75" customHeight="1">
      <c r="B710" s="238"/>
      <c r="C710" s="238"/>
      <c r="D710" s="238"/>
      <c r="E710" s="238"/>
      <c r="F710" s="238"/>
      <c r="G710" s="238"/>
      <c r="H710" s="238"/>
      <c r="I710" s="238"/>
      <c r="J710" s="238"/>
      <c r="K710" s="238"/>
      <c r="L710" s="238"/>
      <c r="M710" s="238"/>
      <c r="N710" s="238"/>
      <c r="O710" s="238"/>
      <c r="P710" s="238"/>
      <c r="Q710" s="238"/>
    </row>
    <row r="711" ht="15.75" customHeight="1">
      <c r="B711" s="238"/>
      <c r="C711" s="238"/>
      <c r="D711" s="238"/>
      <c r="E711" s="238"/>
      <c r="F711" s="238"/>
      <c r="G711" s="238"/>
      <c r="H711" s="238"/>
      <c r="I711" s="238"/>
      <c r="J711" s="238"/>
      <c r="K711" s="238"/>
      <c r="L711" s="238"/>
      <c r="M711" s="238"/>
      <c r="N711" s="238"/>
      <c r="O711" s="238"/>
      <c r="P711" s="238"/>
      <c r="Q711" s="238"/>
    </row>
    <row r="712" ht="15.75" customHeight="1">
      <c r="B712" s="238"/>
      <c r="C712" s="238"/>
      <c r="D712" s="238"/>
      <c r="E712" s="238"/>
      <c r="F712" s="238"/>
      <c r="G712" s="238"/>
      <c r="H712" s="238"/>
      <c r="I712" s="238"/>
      <c r="J712" s="238"/>
      <c r="K712" s="238"/>
      <c r="L712" s="238"/>
      <c r="M712" s="238"/>
      <c r="N712" s="238"/>
      <c r="O712" s="238"/>
      <c r="P712" s="238"/>
      <c r="Q712" s="238"/>
    </row>
    <row r="713" ht="15.75" customHeight="1">
      <c r="B713" s="238"/>
      <c r="C713" s="238"/>
      <c r="D713" s="238"/>
      <c r="E713" s="238"/>
      <c r="F713" s="238"/>
      <c r="G713" s="238"/>
      <c r="H713" s="238"/>
      <c r="I713" s="238"/>
      <c r="J713" s="238"/>
      <c r="K713" s="238"/>
      <c r="L713" s="238"/>
      <c r="M713" s="238"/>
      <c r="N713" s="238"/>
      <c r="O713" s="238"/>
      <c r="P713" s="238"/>
      <c r="Q713" s="238"/>
    </row>
    <row r="714" ht="15.75" customHeight="1">
      <c r="B714" s="238"/>
      <c r="C714" s="238"/>
      <c r="D714" s="238"/>
      <c r="E714" s="238"/>
      <c r="F714" s="238"/>
      <c r="G714" s="238"/>
      <c r="H714" s="238"/>
      <c r="I714" s="238"/>
      <c r="J714" s="238"/>
      <c r="K714" s="238"/>
      <c r="L714" s="238"/>
      <c r="M714" s="238"/>
      <c r="N714" s="238"/>
      <c r="O714" s="238"/>
      <c r="P714" s="238"/>
      <c r="Q714" s="238"/>
    </row>
    <row r="715" ht="15.75" customHeight="1">
      <c r="B715" s="238"/>
      <c r="C715" s="238"/>
      <c r="D715" s="238"/>
      <c r="E715" s="238"/>
      <c r="F715" s="238"/>
      <c r="G715" s="238"/>
      <c r="H715" s="238"/>
      <c r="I715" s="238"/>
      <c r="J715" s="238"/>
      <c r="K715" s="238"/>
      <c r="L715" s="238"/>
      <c r="M715" s="238"/>
      <c r="N715" s="238"/>
      <c r="O715" s="238"/>
      <c r="P715" s="238"/>
      <c r="Q715" s="238"/>
    </row>
    <row r="716" ht="15.75" customHeight="1">
      <c r="B716" s="238"/>
      <c r="C716" s="238"/>
      <c r="D716" s="238"/>
      <c r="E716" s="238"/>
      <c r="F716" s="238"/>
      <c r="G716" s="238"/>
      <c r="H716" s="238"/>
      <c r="I716" s="238"/>
      <c r="J716" s="238"/>
      <c r="K716" s="238"/>
      <c r="L716" s="238"/>
      <c r="M716" s="238"/>
      <c r="N716" s="238"/>
      <c r="O716" s="238"/>
      <c r="P716" s="238"/>
      <c r="Q716" s="238"/>
    </row>
    <row r="717" ht="15.75" customHeight="1">
      <c r="B717" s="238"/>
      <c r="C717" s="238"/>
      <c r="D717" s="238"/>
      <c r="E717" s="238"/>
      <c r="F717" s="238"/>
      <c r="G717" s="238"/>
      <c r="H717" s="238"/>
      <c r="I717" s="238"/>
      <c r="J717" s="238"/>
      <c r="K717" s="238"/>
      <c r="L717" s="238"/>
      <c r="M717" s="238"/>
      <c r="N717" s="238"/>
      <c r="O717" s="238"/>
      <c r="P717" s="238"/>
      <c r="Q717" s="238"/>
    </row>
    <row r="718" ht="15.75" customHeight="1">
      <c r="B718" s="238"/>
      <c r="C718" s="238"/>
      <c r="D718" s="238"/>
      <c r="E718" s="238"/>
      <c r="F718" s="238"/>
      <c r="G718" s="238"/>
      <c r="H718" s="238"/>
      <c r="I718" s="238"/>
      <c r="J718" s="238"/>
      <c r="K718" s="238"/>
      <c r="L718" s="238"/>
      <c r="M718" s="238"/>
      <c r="N718" s="238"/>
      <c r="O718" s="238"/>
      <c r="P718" s="238"/>
      <c r="Q718" s="238"/>
    </row>
    <row r="719" ht="15.75" customHeight="1">
      <c r="B719" s="238"/>
      <c r="C719" s="238"/>
      <c r="D719" s="238"/>
      <c r="E719" s="238"/>
      <c r="F719" s="238"/>
      <c r="G719" s="238"/>
      <c r="H719" s="238"/>
      <c r="I719" s="238"/>
      <c r="J719" s="238"/>
      <c r="K719" s="238"/>
      <c r="L719" s="238"/>
      <c r="M719" s="238"/>
      <c r="N719" s="238"/>
      <c r="O719" s="238"/>
      <c r="P719" s="238"/>
      <c r="Q719" s="238"/>
    </row>
    <row r="720" ht="15.75" customHeight="1">
      <c r="B720" s="238"/>
      <c r="C720" s="238"/>
      <c r="D720" s="238"/>
      <c r="E720" s="238"/>
      <c r="F720" s="238"/>
      <c r="G720" s="238"/>
      <c r="H720" s="238"/>
      <c r="I720" s="238"/>
      <c r="J720" s="238"/>
      <c r="K720" s="238"/>
      <c r="L720" s="238"/>
      <c r="M720" s="238"/>
      <c r="N720" s="238"/>
      <c r="O720" s="238"/>
      <c r="P720" s="238"/>
      <c r="Q720" s="238"/>
    </row>
    <row r="721" ht="15.75" customHeight="1">
      <c r="B721" s="238"/>
      <c r="C721" s="238"/>
      <c r="D721" s="238"/>
      <c r="E721" s="238"/>
      <c r="F721" s="238"/>
      <c r="G721" s="238"/>
      <c r="H721" s="238"/>
      <c r="I721" s="238"/>
      <c r="J721" s="238"/>
      <c r="K721" s="238"/>
      <c r="L721" s="238"/>
      <c r="M721" s="238"/>
      <c r="N721" s="238"/>
      <c r="O721" s="238"/>
      <c r="P721" s="238"/>
      <c r="Q721" s="238"/>
    </row>
    <row r="722" ht="15.75" customHeight="1">
      <c r="B722" s="238"/>
      <c r="C722" s="238"/>
      <c r="D722" s="238"/>
      <c r="E722" s="238"/>
      <c r="F722" s="238"/>
      <c r="G722" s="238"/>
      <c r="H722" s="238"/>
      <c r="I722" s="238"/>
      <c r="J722" s="238"/>
      <c r="K722" s="238"/>
      <c r="L722" s="238"/>
      <c r="M722" s="238"/>
      <c r="N722" s="238"/>
      <c r="O722" s="238"/>
      <c r="P722" s="238"/>
      <c r="Q722" s="238"/>
    </row>
    <row r="723" ht="15.75" customHeight="1">
      <c r="B723" s="238"/>
      <c r="C723" s="238"/>
      <c r="D723" s="238"/>
      <c r="E723" s="238"/>
      <c r="F723" s="238"/>
      <c r="G723" s="238"/>
      <c r="H723" s="238"/>
      <c r="I723" s="238"/>
      <c r="J723" s="238"/>
      <c r="K723" s="238"/>
      <c r="L723" s="238"/>
      <c r="M723" s="238"/>
      <c r="N723" s="238"/>
      <c r="O723" s="238"/>
      <c r="P723" s="238"/>
      <c r="Q723" s="238"/>
    </row>
    <row r="724" ht="15.75" customHeight="1">
      <c r="B724" s="238"/>
      <c r="C724" s="238"/>
      <c r="D724" s="238"/>
      <c r="E724" s="238"/>
      <c r="F724" s="238"/>
      <c r="G724" s="238"/>
      <c r="H724" s="238"/>
      <c r="I724" s="238"/>
      <c r="J724" s="238"/>
      <c r="K724" s="238"/>
      <c r="L724" s="238"/>
      <c r="M724" s="238"/>
      <c r="N724" s="238"/>
      <c r="O724" s="238"/>
      <c r="P724" s="238"/>
      <c r="Q724" s="238"/>
    </row>
    <row r="725" ht="15.75" customHeight="1">
      <c r="B725" s="238"/>
      <c r="C725" s="238"/>
      <c r="D725" s="238"/>
      <c r="E725" s="238"/>
      <c r="F725" s="238"/>
      <c r="G725" s="238"/>
      <c r="H725" s="238"/>
      <c r="I725" s="238"/>
      <c r="J725" s="238"/>
      <c r="K725" s="238"/>
      <c r="L725" s="238"/>
      <c r="M725" s="238"/>
      <c r="N725" s="238"/>
      <c r="O725" s="238"/>
      <c r="P725" s="238"/>
      <c r="Q725" s="238"/>
    </row>
    <row r="726" ht="15.75" customHeight="1">
      <c r="B726" s="238"/>
      <c r="C726" s="238"/>
      <c r="D726" s="238"/>
      <c r="E726" s="238"/>
      <c r="F726" s="238"/>
      <c r="G726" s="238"/>
      <c r="H726" s="238"/>
      <c r="I726" s="238"/>
      <c r="J726" s="238"/>
      <c r="K726" s="238"/>
      <c r="L726" s="238"/>
      <c r="M726" s="238"/>
      <c r="N726" s="238"/>
      <c r="O726" s="238"/>
      <c r="P726" s="238"/>
      <c r="Q726" s="238"/>
    </row>
    <row r="727" ht="15.75" customHeight="1">
      <c r="B727" s="238"/>
      <c r="C727" s="238"/>
      <c r="D727" s="238"/>
      <c r="E727" s="238"/>
      <c r="F727" s="238"/>
      <c r="G727" s="238"/>
      <c r="H727" s="238"/>
      <c r="I727" s="238"/>
      <c r="J727" s="238"/>
      <c r="K727" s="238"/>
      <c r="L727" s="238"/>
      <c r="M727" s="238"/>
      <c r="N727" s="238"/>
      <c r="O727" s="238"/>
      <c r="P727" s="238"/>
      <c r="Q727" s="238"/>
    </row>
    <row r="728" ht="15.75" customHeight="1">
      <c r="B728" s="238"/>
      <c r="C728" s="238"/>
      <c r="D728" s="238"/>
      <c r="E728" s="238"/>
      <c r="F728" s="238"/>
      <c r="G728" s="238"/>
      <c r="H728" s="238"/>
      <c r="I728" s="238"/>
      <c r="J728" s="238"/>
      <c r="K728" s="238"/>
      <c r="L728" s="238"/>
      <c r="M728" s="238"/>
      <c r="N728" s="238"/>
      <c r="O728" s="238"/>
      <c r="P728" s="238"/>
      <c r="Q728" s="238"/>
    </row>
    <row r="729" ht="15.75" customHeight="1">
      <c r="B729" s="238"/>
      <c r="C729" s="238"/>
      <c r="D729" s="238"/>
      <c r="E729" s="238"/>
      <c r="F729" s="238"/>
      <c r="G729" s="238"/>
      <c r="H729" s="238"/>
      <c r="I729" s="238"/>
      <c r="J729" s="238"/>
      <c r="K729" s="238"/>
      <c r="L729" s="238"/>
      <c r="M729" s="238"/>
      <c r="N729" s="238"/>
      <c r="O729" s="238"/>
      <c r="P729" s="238"/>
      <c r="Q729" s="238"/>
    </row>
    <row r="730" ht="15.75" customHeight="1">
      <c r="B730" s="238"/>
      <c r="C730" s="238"/>
      <c r="D730" s="238"/>
      <c r="E730" s="238"/>
      <c r="F730" s="238"/>
      <c r="G730" s="238"/>
      <c r="H730" s="238"/>
      <c r="I730" s="238"/>
      <c r="J730" s="238"/>
      <c r="K730" s="238"/>
      <c r="L730" s="238"/>
      <c r="M730" s="238"/>
      <c r="N730" s="238"/>
      <c r="O730" s="238"/>
      <c r="P730" s="238"/>
      <c r="Q730" s="238"/>
    </row>
    <row r="731" ht="15.75" customHeight="1">
      <c r="B731" s="238"/>
      <c r="C731" s="238"/>
      <c r="D731" s="238"/>
      <c r="E731" s="238"/>
      <c r="F731" s="238"/>
      <c r="G731" s="238"/>
      <c r="H731" s="238"/>
      <c r="I731" s="238"/>
      <c r="J731" s="238"/>
      <c r="K731" s="238"/>
      <c r="L731" s="238"/>
      <c r="M731" s="238"/>
      <c r="N731" s="238"/>
      <c r="O731" s="238"/>
      <c r="P731" s="238"/>
      <c r="Q731" s="238"/>
    </row>
    <row r="732" ht="15.75" customHeight="1">
      <c r="B732" s="238"/>
      <c r="C732" s="238"/>
      <c r="D732" s="238"/>
      <c r="E732" s="238"/>
      <c r="F732" s="238"/>
      <c r="G732" s="238"/>
      <c r="H732" s="238"/>
      <c r="I732" s="238"/>
      <c r="J732" s="238"/>
      <c r="K732" s="238"/>
      <c r="L732" s="238"/>
      <c r="M732" s="238"/>
      <c r="N732" s="238"/>
      <c r="O732" s="238"/>
      <c r="P732" s="238"/>
      <c r="Q732" s="238"/>
    </row>
    <row r="733" ht="15.75" customHeight="1">
      <c r="B733" s="238"/>
      <c r="C733" s="238"/>
      <c r="D733" s="238"/>
      <c r="E733" s="238"/>
      <c r="F733" s="238"/>
      <c r="G733" s="238"/>
      <c r="H733" s="238"/>
      <c r="I733" s="238"/>
      <c r="J733" s="238"/>
      <c r="K733" s="238"/>
      <c r="L733" s="238"/>
      <c r="M733" s="238"/>
      <c r="N733" s="238"/>
      <c r="O733" s="238"/>
      <c r="P733" s="238"/>
      <c r="Q733" s="238"/>
    </row>
    <row r="734" ht="15.75" customHeight="1">
      <c r="B734" s="238"/>
      <c r="C734" s="238"/>
      <c r="D734" s="238"/>
      <c r="E734" s="238"/>
      <c r="F734" s="238"/>
      <c r="G734" s="238"/>
      <c r="H734" s="238"/>
      <c r="I734" s="238"/>
      <c r="J734" s="238"/>
      <c r="K734" s="238"/>
      <c r="L734" s="238"/>
      <c r="M734" s="238"/>
      <c r="N734" s="238"/>
      <c r="O734" s="238"/>
      <c r="P734" s="238"/>
      <c r="Q734" s="238"/>
    </row>
    <row r="735" ht="15.75" customHeight="1">
      <c r="B735" s="238"/>
      <c r="C735" s="238"/>
      <c r="D735" s="238"/>
      <c r="E735" s="238"/>
      <c r="F735" s="238"/>
      <c r="G735" s="238"/>
      <c r="H735" s="238"/>
      <c r="I735" s="238"/>
      <c r="J735" s="238"/>
      <c r="K735" s="238"/>
      <c r="L735" s="238"/>
      <c r="M735" s="238"/>
      <c r="N735" s="238"/>
      <c r="O735" s="238"/>
      <c r="P735" s="238"/>
      <c r="Q735" s="238"/>
    </row>
    <row r="736" ht="15.75" customHeight="1">
      <c r="B736" s="238"/>
      <c r="C736" s="238"/>
      <c r="D736" s="238"/>
      <c r="E736" s="238"/>
      <c r="F736" s="238"/>
      <c r="G736" s="238"/>
      <c r="H736" s="238"/>
      <c r="I736" s="238"/>
      <c r="J736" s="238"/>
      <c r="K736" s="238"/>
      <c r="L736" s="238"/>
      <c r="M736" s="238"/>
      <c r="N736" s="238"/>
      <c r="O736" s="238"/>
      <c r="P736" s="238"/>
      <c r="Q736" s="238"/>
    </row>
    <row r="737" ht="15.75" customHeight="1">
      <c r="B737" s="238"/>
      <c r="C737" s="238"/>
      <c r="D737" s="238"/>
      <c r="E737" s="238"/>
      <c r="F737" s="238"/>
      <c r="G737" s="238"/>
      <c r="H737" s="238"/>
      <c r="I737" s="238"/>
      <c r="J737" s="238"/>
      <c r="K737" s="238"/>
      <c r="L737" s="238"/>
      <c r="M737" s="238"/>
      <c r="N737" s="238"/>
      <c r="O737" s="238"/>
      <c r="P737" s="238"/>
      <c r="Q737" s="238"/>
    </row>
    <row r="738" ht="15.75" customHeight="1">
      <c r="B738" s="238"/>
      <c r="C738" s="238"/>
      <c r="D738" s="238"/>
      <c r="E738" s="238"/>
      <c r="F738" s="238"/>
      <c r="G738" s="238"/>
      <c r="H738" s="238"/>
      <c r="I738" s="238"/>
      <c r="J738" s="238"/>
      <c r="K738" s="238"/>
      <c r="L738" s="238"/>
      <c r="M738" s="238"/>
      <c r="N738" s="238"/>
      <c r="O738" s="238"/>
      <c r="P738" s="238"/>
      <c r="Q738" s="238"/>
    </row>
    <row r="739" ht="15.75" customHeight="1">
      <c r="B739" s="238"/>
      <c r="C739" s="238"/>
      <c r="D739" s="238"/>
      <c r="E739" s="238"/>
      <c r="F739" s="238"/>
      <c r="G739" s="238"/>
      <c r="H739" s="238"/>
      <c r="I739" s="238"/>
      <c r="J739" s="238"/>
      <c r="K739" s="238"/>
      <c r="L739" s="238"/>
      <c r="M739" s="238"/>
      <c r="N739" s="238"/>
      <c r="O739" s="238"/>
      <c r="P739" s="238"/>
      <c r="Q739" s="238"/>
    </row>
    <row r="740" ht="15.75" customHeight="1">
      <c r="B740" s="238"/>
      <c r="C740" s="238"/>
      <c r="D740" s="238"/>
      <c r="E740" s="238"/>
      <c r="F740" s="238"/>
      <c r="G740" s="238"/>
      <c r="H740" s="238"/>
      <c r="I740" s="238"/>
      <c r="J740" s="238"/>
      <c r="K740" s="238"/>
      <c r="L740" s="238"/>
      <c r="M740" s="238"/>
      <c r="N740" s="238"/>
      <c r="O740" s="238"/>
      <c r="P740" s="238"/>
      <c r="Q740" s="238"/>
    </row>
    <row r="741" ht="15.75" customHeight="1">
      <c r="B741" s="238"/>
      <c r="C741" s="238"/>
      <c r="D741" s="238"/>
      <c r="E741" s="238"/>
      <c r="F741" s="238"/>
      <c r="G741" s="238"/>
      <c r="H741" s="238"/>
      <c r="I741" s="238"/>
      <c r="J741" s="238"/>
      <c r="K741" s="238"/>
      <c r="L741" s="238"/>
      <c r="M741" s="238"/>
      <c r="N741" s="238"/>
      <c r="O741" s="238"/>
      <c r="P741" s="238"/>
      <c r="Q741" s="238"/>
    </row>
    <row r="742" ht="15.75" customHeight="1">
      <c r="B742" s="238"/>
      <c r="C742" s="238"/>
      <c r="D742" s="238"/>
      <c r="E742" s="238"/>
      <c r="F742" s="238"/>
      <c r="G742" s="238"/>
      <c r="H742" s="238"/>
      <c r="I742" s="238"/>
      <c r="J742" s="238"/>
      <c r="K742" s="238"/>
      <c r="L742" s="238"/>
      <c r="M742" s="238"/>
      <c r="N742" s="238"/>
      <c r="O742" s="238"/>
      <c r="P742" s="238"/>
      <c r="Q742" s="238"/>
    </row>
    <row r="743" ht="15.75" customHeight="1">
      <c r="B743" s="238"/>
      <c r="C743" s="238"/>
      <c r="D743" s="238"/>
      <c r="E743" s="238"/>
      <c r="F743" s="238"/>
      <c r="G743" s="238"/>
      <c r="H743" s="238"/>
      <c r="I743" s="238"/>
      <c r="J743" s="238"/>
      <c r="K743" s="238"/>
      <c r="L743" s="238"/>
      <c r="M743" s="238"/>
      <c r="N743" s="238"/>
      <c r="O743" s="238"/>
      <c r="P743" s="238"/>
      <c r="Q743" s="238"/>
    </row>
    <row r="744" ht="15.75" customHeight="1">
      <c r="B744" s="238"/>
      <c r="C744" s="238"/>
      <c r="D744" s="238"/>
      <c r="E744" s="238"/>
      <c r="F744" s="238"/>
      <c r="G744" s="238"/>
      <c r="H744" s="238"/>
      <c r="I744" s="238"/>
      <c r="J744" s="238"/>
      <c r="K744" s="238"/>
      <c r="L744" s="238"/>
      <c r="M744" s="238"/>
      <c r="N744" s="238"/>
      <c r="O744" s="238"/>
      <c r="P744" s="238"/>
      <c r="Q744" s="238"/>
    </row>
    <row r="745" ht="15.75" customHeight="1">
      <c r="B745" s="238"/>
      <c r="C745" s="238"/>
      <c r="D745" s="238"/>
      <c r="E745" s="238"/>
      <c r="F745" s="238"/>
      <c r="G745" s="238"/>
      <c r="H745" s="238"/>
      <c r="I745" s="238"/>
      <c r="J745" s="238"/>
      <c r="K745" s="238"/>
      <c r="L745" s="238"/>
      <c r="M745" s="238"/>
      <c r="N745" s="238"/>
      <c r="O745" s="238"/>
      <c r="P745" s="238"/>
      <c r="Q745" s="238"/>
    </row>
    <row r="746" ht="15.75" customHeight="1">
      <c r="B746" s="238"/>
      <c r="C746" s="238"/>
      <c r="D746" s="238"/>
      <c r="E746" s="238"/>
      <c r="F746" s="238"/>
      <c r="G746" s="238"/>
      <c r="H746" s="238"/>
      <c r="I746" s="238"/>
      <c r="J746" s="238"/>
      <c r="K746" s="238"/>
      <c r="L746" s="238"/>
      <c r="M746" s="238"/>
      <c r="N746" s="238"/>
      <c r="O746" s="238"/>
      <c r="P746" s="238"/>
      <c r="Q746" s="238"/>
    </row>
    <row r="747" ht="15.75" customHeight="1">
      <c r="B747" s="238"/>
      <c r="C747" s="238"/>
      <c r="D747" s="238"/>
      <c r="E747" s="238"/>
      <c r="F747" s="238"/>
      <c r="G747" s="238"/>
      <c r="H747" s="238"/>
      <c r="I747" s="238"/>
      <c r="J747" s="238"/>
      <c r="K747" s="238"/>
      <c r="L747" s="238"/>
      <c r="M747" s="238"/>
      <c r="N747" s="238"/>
      <c r="O747" s="238"/>
      <c r="P747" s="238"/>
      <c r="Q747" s="238"/>
    </row>
    <row r="748" ht="15.75" customHeight="1">
      <c r="B748" s="238"/>
      <c r="C748" s="238"/>
      <c r="D748" s="238"/>
      <c r="E748" s="238"/>
      <c r="F748" s="238"/>
      <c r="G748" s="238"/>
      <c r="H748" s="238"/>
      <c r="I748" s="238"/>
      <c r="J748" s="238"/>
      <c r="K748" s="238"/>
      <c r="L748" s="238"/>
      <c r="M748" s="238"/>
      <c r="N748" s="238"/>
      <c r="O748" s="238"/>
      <c r="P748" s="238"/>
      <c r="Q748" s="238"/>
    </row>
    <row r="749" ht="15.75" customHeight="1">
      <c r="B749" s="238"/>
      <c r="C749" s="238"/>
      <c r="D749" s="238"/>
      <c r="E749" s="238"/>
      <c r="F749" s="238"/>
      <c r="G749" s="238"/>
      <c r="H749" s="238"/>
      <c r="I749" s="238"/>
      <c r="J749" s="238"/>
      <c r="K749" s="238"/>
      <c r="L749" s="238"/>
      <c r="M749" s="238"/>
      <c r="N749" s="238"/>
      <c r="O749" s="238"/>
      <c r="P749" s="238"/>
      <c r="Q749" s="238"/>
    </row>
    <row r="750" ht="15.75" customHeight="1">
      <c r="B750" s="238"/>
      <c r="C750" s="238"/>
      <c r="D750" s="238"/>
      <c r="E750" s="238"/>
      <c r="F750" s="238"/>
      <c r="G750" s="238"/>
      <c r="H750" s="238"/>
      <c r="I750" s="238"/>
      <c r="J750" s="238"/>
      <c r="K750" s="238"/>
      <c r="L750" s="238"/>
      <c r="M750" s="238"/>
      <c r="N750" s="238"/>
      <c r="O750" s="238"/>
      <c r="P750" s="238"/>
      <c r="Q750" s="238"/>
    </row>
    <row r="751" ht="15.75" customHeight="1">
      <c r="B751" s="238"/>
      <c r="C751" s="238"/>
      <c r="D751" s="238"/>
      <c r="E751" s="238"/>
      <c r="F751" s="238"/>
      <c r="G751" s="238"/>
      <c r="H751" s="238"/>
      <c r="I751" s="238"/>
      <c r="J751" s="238"/>
      <c r="K751" s="238"/>
      <c r="L751" s="238"/>
      <c r="M751" s="238"/>
      <c r="N751" s="238"/>
      <c r="O751" s="238"/>
      <c r="P751" s="238"/>
      <c r="Q751" s="238"/>
    </row>
    <row r="752" ht="15.75" customHeight="1">
      <c r="B752" s="238"/>
      <c r="C752" s="238"/>
      <c r="D752" s="238"/>
      <c r="E752" s="238"/>
      <c r="F752" s="238"/>
      <c r="G752" s="238"/>
      <c r="H752" s="238"/>
      <c r="I752" s="238"/>
      <c r="J752" s="238"/>
      <c r="K752" s="238"/>
      <c r="L752" s="238"/>
      <c r="M752" s="238"/>
      <c r="N752" s="238"/>
      <c r="O752" s="238"/>
      <c r="P752" s="238"/>
      <c r="Q752" s="238"/>
    </row>
    <row r="753" ht="15.75" customHeight="1">
      <c r="B753" s="238"/>
      <c r="C753" s="238"/>
      <c r="D753" s="238"/>
      <c r="E753" s="238"/>
      <c r="F753" s="238"/>
      <c r="G753" s="238"/>
      <c r="H753" s="238"/>
      <c r="I753" s="238"/>
      <c r="J753" s="238"/>
      <c r="K753" s="238"/>
      <c r="L753" s="238"/>
      <c r="M753" s="238"/>
      <c r="N753" s="238"/>
      <c r="O753" s="238"/>
      <c r="P753" s="238"/>
      <c r="Q753" s="238"/>
    </row>
    <row r="754" ht="15.75" customHeight="1">
      <c r="B754" s="238"/>
      <c r="C754" s="238"/>
      <c r="D754" s="238"/>
      <c r="E754" s="238"/>
      <c r="F754" s="238"/>
      <c r="G754" s="238"/>
      <c r="H754" s="238"/>
      <c r="I754" s="238"/>
      <c r="J754" s="238"/>
      <c r="K754" s="238"/>
      <c r="L754" s="238"/>
      <c r="M754" s="238"/>
      <c r="N754" s="238"/>
      <c r="O754" s="238"/>
      <c r="P754" s="238"/>
      <c r="Q754" s="238"/>
    </row>
    <row r="755" ht="15.75" customHeight="1">
      <c r="B755" s="238"/>
      <c r="C755" s="238"/>
      <c r="D755" s="238"/>
      <c r="E755" s="238"/>
      <c r="F755" s="238"/>
      <c r="G755" s="238"/>
      <c r="H755" s="238"/>
      <c r="I755" s="238"/>
      <c r="J755" s="238"/>
      <c r="K755" s="238"/>
      <c r="L755" s="238"/>
      <c r="M755" s="238"/>
      <c r="N755" s="238"/>
      <c r="O755" s="238"/>
      <c r="P755" s="238"/>
      <c r="Q755" s="238"/>
    </row>
    <row r="756" ht="15.75" customHeight="1">
      <c r="B756" s="238"/>
      <c r="C756" s="238"/>
      <c r="D756" s="238"/>
      <c r="E756" s="238"/>
      <c r="F756" s="238"/>
      <c r="G756" s="238"/>
      <c r="H756" s="238"/>
      <c r="I756" s="238"/>
      <c r="J756" s="238"/>
      <c r="K756" s="238"/>
      <c r="L756" s="238"/>
      <c r="M756" s="238"/>
      <c r="N756" s="238"/>
      <c r="O756" s="238"/>
      <c r="P756" s="238"/>
      <c r="Q756" s="238"/>
    </row>
    <row r="757" ht="15.75" customHeight="1">
      <c r="B757" s="238"/>
      <c r="C757" s="238"/>
      <c r="D757" s="238"/>
      <c r="E757" s="238"/>
      <c r="F757" s="238"/>
      <c r="G757" s="238"/>
      <c r="H757" s="238"/>
      <c r="I757" s="238"/>
      <c r="J757" s="238"/>
      <c r="K757" s="238"/>
      <c r="L757" s="238"/>
      <c r="M757" s="238"/>
      <c r="N757" s="238"/>
      <c r="O757" s="238"/>
      <c r="P757" s="238"/>
      <c r="Q757" s="238"/>
    </row>
    <row r="758" ht="15.75" customHeight="1">
      <c r="B758" s="238"/>
      <c r="C758" s="238"/>
      <c r="D758" s="238"/>
      <c r="E758" s="238"/>
      <c r="F758" s="238"/>
      <c r="G758" s="238"/>
      <c r="H758" s="238"/>
      <c r="I758" s="238"/>
      <c r="J758" s="238"/>
      <c r="K758" s="238"/>
      <c r="L758" s="238"/>
      <c r="M758" s="238"/>
      <c r="N758" s="238"/>
      <c r="O758" s="238"/>
      <c r="P758" s="238"/>
      <c r="Q758" s="238"/>
    </row>
    <row r="759" ht="15.75" customHeight="1">
      <c r="B759" s="238"/>
      <c r="C759" s="238"/>
      <c r="D759" s="238"/>
      <c r="E759" s="238"/>
      <c r="F759" s="238"/>
      <c r="G759" s="238"/>
      <c r="H759" s="238"/>
      <c r="I759" s="238"/>
      <c r="J759" s="238"/>
      <c r="K759" s="238"/>
      <c r="L759" s="238"/>
      <c r="M759" s="238"/>
      <c r="N759" s="238"/>
      <c r="O759" s="238"/>
      <c r="P759" s="238"/>
      <c r="Q759" s="238"/>
    </row>
    <row r="760" ht="15.75" customHeight="1">
      <c r="B760" s="238"/>
      <c r="C760" s="238"/>
      <c r="D760" s="238"/>
      <c r="E760" s="238"/>
      <c r="F760" s="238"/>
      <c r="G760" s="238"/>
      <c r="H760" s="238"/>
      <c r="I760" s="238"/>
      <c r="J760" s="238"/>
      <c r="K760" s="238"/>
      <c r="L760" s="238"/>
      <c r="M760" s="238"/>
      <c r="N760" s="238"/>
      <c r="O760" s="238"/>
      <c r="P760" s="238"/>
      <c r="Q760" s="238"/>
    </row>
    <row r="761" ht="15.75" customHeight="1">
      <c r="B761" s="238"/>
      <c r="C761" s="238"/>
      <c r="D761" s="238"/>
      <c r="E761" s="238"/>
      <c r="F761" s="238"/>
      <c r="G761" s="238"/>
      <c r="H761" s="238"/>
      <c r="I761" s="238"/>
      <c r="J761" s="238"/>
      <c r="K761" s="238"/>
      <c r="L761" s="238"/>
      <c r="M761" s="238"/>
      <c r="N761" s="238"/>
      <c r="O761" s="238"/>
      <c r="P761" s="238"/>
      <c r="Q761" s="238"/>
    </row>
    <row r="762" ht="15.75" customHeight="1">
      <c r="B762" s="238"/>
      <c r="C762" s="238"/>
      <c r="D762" s="238"/>
      <c r="E762" s="238"/>
      <c r="F762" s="238"/>
      <c r="G762" s="238"/>
      <c r="H762" s="238"/>
      <c r="I762" s="238"/>
      <c r="J762" s="238"/>
      <c r="K762" s="238"/>
      <c r="L762" s="238"/>
      <c r="M762" s="238"/>
      <c r="N762" s="238"/>
      <c r="O762" s="238"/>
      <c r="P762" s="238"/>
      <c r="Q762" s="238"/>
    </row>
    <row r="763" ht="15.75" customHeight="1">
      <c r="B763" s="238"/>
      <c r="C763" s="238"/>
      <c r="D763" s="238"/>
      <c r="E763" s="238"/>
      <c r="F763" s="238"/>
      <c r="G763" s="238"/>
      <c r="H763" s="238"/>
      <c r="I763" s="238"/>
      <c r="J763" s="238"/>
      <c r="K763" s="238"/>
      <c r="L763" s="238"/>
      <c r="M763" s="238"/>
      <c r="N763" s="238"/>
      <c r="O763" s="238"/>
      <c r="P763" s="238"/>
      <c r="Q763" s="238"/>
    </row>
    <row r="764" ht="15.75" customHeight="1">
      <c r="B764" s="238"/>
      <c r="C764" s="238"/>
      <c r="D764" s="238"/>
      <c r="E764" s="238"/>
      <c r="F764" s="238"/>
      <c r="G764" s="238"/>
      <c r="H764" s="238"/>
      <c r="I764" s="238"/>
      <c r="J764" s="238"/>
      <c r="K764" s="238"/>
      <c r="L764" s="238"/>
      <c r="M764" s="238"/>
      <c r="N764" s="238"/>
      <c r="O764" s="238"/>
      <c r="P764" s="238"/>
      <c r="Q764" s="238"/>
    </row>
    <row r="765" ht="15.75" customHeight="1">
      <c r="B765" s="238"/>
      <c r="C765" s="238"/>
      <c r="D765" s="238"/>
      <c r="E765" s="238"/>
      <c r="F765" s="238"/>
      <c r="G765" s="238"/>
      <c r="H765" s="238"/>
      <c r="I765" s="238"/>
      <c r="J765" s="238"/>
      <c r="K765" s="238"/>
      <c r="L765" s="238"/>
      <c r="M765" s="238"/>
      <c r="N765" s="238"/>
      <c r="O765" s="238"/>
      <c r="P765" s="238"/>
      <c r="Q765" s="238"/>
    </row>
    <row r="766" ht="15.75" customHeight="1">
      <c r="B766" s="238"/>
      <c r="C766" s="238"/>
      <c r="D766" s="238"/>
      <c r="E766" s="238"/>
      <c r="F766" s="238"/>
      <c r="G766" s="238"/>
      <c r="H766" s="238"/>
      <c r="I766" s="238"/>
      <c r="J766" s="238"/>
      <c r="K766" s="238"/>
      <c r="L766" s="238"/>
      <c r="M766" s="238"/>
      <c r="N766" s="238"/>
      <c r="O766" s="238"/>
      <c r="P766" s="238"/>
      <c r="Q766" s="238"/>
    </row>
    <row r="767" ht="15.75" customHeight="1">
      <c r="B767" s="238"/>
      <c r="C767" s="238"/>
      <c r="D767" s="238"/>
      <c r="E767" s="238"/>
      <c r="F767" s="238"/>
      <c r="G767" s="238"/>
      <c r="H767" s="238"/>
      <c r="I767" s="238"/>
      <c r="J767" s="238"/>
      <c r="K767" s="238"/>
      <c r="L767" s="238"/>
      <c r="M767" s="238"/>
      <c r="N767" s="238"/>
      <c r="O767" s="238"/>
      <c r="P767" s="238"/>
      <c r="Q767" s="238"/>
    </row>
    <row r="768" ht="15.75" customHeight="1">
      <c r="B768" s="238"/>
      <c r="C768" s="238"/>
      <c r="D768" s="238"/>
      <c r="E768" s="238"/>
      <c r="F768" s="238"/>
      <c r="G768" s="238"/>
      <c r="H768" s="238"/>
      <c r="I768" s="238"/>
      <c r="J768" s="238"/>
      <c r="K768" s="238"/>
      <c r="L768" s="238"/>
      <c r="M768" s="238"/>
      <c r="N768" s="238"/>
      <c r="O768" s="238"/>
      <c r="P768" s="238"/>
      <c r="Q768" s="238"/>
    </row>
    <row r="769" ht="15.75" customHeight="1">
      <c r="B769" s="238"/>
      <c r="C769" s="238"/>
      <c r="D769" s="238"/>
      <c r="E769" s="238"/>
      <c r="F769" s="238"/>
      <c r="G769" s="238"/>
      <c r="H769" s="238"/>
      <c r="I769" s="238"/>
      <c r="J769" s="238"/>
      <c r="K769" s="238"/>
      <c r="L769" s="238"/>
      <c r="M769" s="238"/>
      <c r="N769" s="238"/>
      <c r="O769" s="238"/>
      <c r="P769" s="238"/>
      <c r="Q769" s="238"/>
    </row>
    <row r="770" ht="15.75" customHeight="1">
      <c r="B770" s="238"/>
      <c r="C770" s="238"/>
      <c r="D770" s="238"/>
      <c r="E770" s="238"/>
      <c r="F770" s="238"/>
      <c r="G770" s="238"/>
      <c r="H770" s="238"/>
      <c r="I770" s="238"/>
      <c r="J770" s="238"/>
      <c r="K770" s="238"/>
      <c r="L770" s="238"/>
      <c r="M770" s="238"/>
      <c r="N770" s="238"/>
      <c r="O770" s="238"/>
      <c r="P770" s="238"/>
      <c r="Q770" s="238"/>
    </row>
    <row r="771" ht="15.75" customHeight="1">
      <c r="B771" s="238"/>
      <c r="C771" s="238"/>
      <c r="D771" s="238"/>
      <c r="E771" s="238"/>
      <c r="F771" s="238"/>
      <c r="G771" s="238"/>
      <c r="H771" s="238"/>
      <c r="I771" s="238"/>
      <c r="J771" s="238"/>
      <c r="K771" s="238"/>
      <c r="L771" s="238"/>
      <c r="M771" s="238"/>
      <c r="N771" s="238"/>
      <c r="O771" s="238"/>
      <c r="P771" s="238"/>
      <c r="Q771" s="238"/>
    </row>
    <row r="772" ht="15.75" customHeight="1">
      <c r="B772" s="238"/>
      <c r="C772" s="238"/>
      <c r="D772" s="238"/>
      <c r="E772" s="238"/>
      <c r="F772" s="238"/>
      <c r="G772" s="238"/>
      <c r="H772" s="238"/>
      <c r="I772" s="238"/>
      <c r="J772" s="238"/>
      <c r="K772" s="238"/>
      <c r="L772" s="238"/>
      <c r="M772" s="238"/>
      <c r="N772" s="238"/>
      <c r="O772" s="238"/>
      <c r="P772" s="238"/>
      <c r="Q772" s="238"/>
    </row>
    <row r="773" ht="15.75" customHeight="1">
      <c r="B773" s="238"/>
      <c r="C773" s="238"/>
      <c r="D773" s="238"/>
      <c r="E773" s="238"/>
      <c r="F773" s="238"/>
      <c r="G773" s="238"/>
      <c r="H773" s="238"/>
      <c r="I773" s="238"/>
      <c r="J773" s="238"/>
      <c r="K773" s="238"/>
      <c r="L773" s="238"/>
      <c r="M773" s="238"/>
      <c r="N773" s="238"/>
      <c r="O773" s="238"/>
      <c r="P773" s="238"/>
      <c r="Q773" s="238"/>
    </row>
    <row r="774" ht="15.75" customHeight="1">
      <c r="B774" s="238"/>
      <c r="C774" s="238"/>
      <c r="D774" s="238"/>
      <c r="E774" s="238"/>
      <c r="F774" s="238"/>
      <c r="G774" s="238"/>
      <c r="H774" s="238"/>
      <c r="I774" s="238"/>
      <c r="J774" s="238"/>
      <c r="K774" s="238"/>
      <c r="L774" s="238"/>
      <c r="M774" s="238"/>
      <c r="N774" s="238"/>
      <c r="O774" s="238"/>
      <c r="P774" s="238"/>
      <c r="Q774" s="238"/>
    </row>
    <row r="775" ht="15.75" customHeight="1">
      <c r="B775" s="238"/>
      <c r="C775" s="238"/>
      <c r="D775" s="238"/>
      <c r="E775" s="238"/>
      <c r="F775" s="238"/>
      <c r="G775" s="238"/>
      <c r="H775" s="238"/>
      <c r="I775" s="238"/>
      <c r="J775" s="238"/>
      <c r="K775" s="238"/>
      <c r="L775" s="238"/>
      <c r="M775" s="238"/>
      <c r="N775" s="238"/>
      <c r="O775" s="238"/>
      <c r="P775" s="238"/>
      <c r="Q775" s="238"/>
    </row>
    <row r="776" ht="15.75" customHeight="1">
      <c r="B776" s="238"/>
      <c r="C776" s="238"/>
      <c r="D776" s="238"/>
      <c r="E776" s="238"/>
      <c r="F776" s="238"/>
      <c r="G776" s="238"/>
      <c r="H776" s="238"/>
      <c r="I776" s="238"/>
      <c r="J776" s="238"/>
      <c r="K776" s="238"/>
      <c r="L776" s="238"/>
      <c r="M776" s="238"/>
      <c r="N776" s="238"/>
      <c r="O776" s="238"/>
      <c r="P776" s="238"/>
      <c r="Q776" s="238"/>
    </row>
    <row r="777" ht="15.75" customHeight="1">
      <c r="B777" s="238"/>
      <c r="C777" s="238"/>
      <c r="D777" s="238"/>
      <c r="E777" s="238"/>
      <c r="F777" s="238"/>
      <c r="G777" s="238"/>
      <c r="H777" s="238"/>
      <c r="I777" s="238"/>
      <c r="J777" s="238"/>
      <c r="K777" s="238"/>
      <c r="L777" s="238"/>
      <c r="M777" s="238"/>
      <c r="N777" s="238"/>
      <c r="O777" s="238"/>
      <c r="P777" s="238"/>
      <c r="Q777" s="238"/>
    </row>
    <row r="778" ht="15.75" customHeight="1">
      <c r="B778" s="238"/>
      <c r="C778" s="238"/>
      <c r="D778" s="238"/>
      <c r="E778" s="238"/>
      <c r="F778" s="238"/>
      <c r="G778" s="238"/>
      <c r="H778" s="238"/>
      <c r="I778" s="238"/>
      <c r="J778" s="238"/>
      <c r="K778" s="238"/>
      <c r="L778" s="238"/>
      <c r="M778" s="238"/>
      <c r="N778" s="238"/>
      <c r="O778" s="238"/>
      <c r="P778" s="238"/>
      <c r="Q778" s="238"/>
    </row>
    <row r="779" ht="15.75" customHeight="1">
      <c r="B779" s="238"/>
      <c r="C779" s="238"/>
      <c r="D779" s="238"/>
      <c r="E779" s="238"/>
      <c r="F779" s="238"/>
      <c r="G779" s="238"/>
      <c r="H779" s="238"/>
      <c r="I779" s="238"/>
      <c r="J779" s="238"/>
      <c r="K779" s="238"/>
      <c r="L779" s="238"/>
      <c r="M779" s="238"/>
      <c r="N779" s="238"/>
      <c r="O779" s="238"/>
      <c r="P779" s="238"/>
      <c r="Q779" s="238"/>
    </row>
    <row r="780" ht="15.75" customHeight="1">
      <c r="B780" s="238"/>
      <c r="C780" s="238"/>
      <c r="D780" s="238"/>
      <c r="E780" s="238"/>
      <c r="F780" s="238"/>
      <c r="G780" s="238"/>
      <c r="H780" s="238"/>
      <c r="I780" s="238"/>
      <c r="J780" s="238"/>
      <c r="K780" s="238"/>
      <c r="L780" s="238"/>
      <c r="M780" s="238"/>
      <c r="N780" s="238"/>
      <c r="O780" s="238"/>
      <c r="P780" s="238"/>
      <c r="Q780" s="238"/>
    </row>
    <row r="781" ht="15.75" customHeight="1">
      <c r="B781" s="238"/>
      <c r="C781" s="238"/>
      <c r="D781" s="238"/>
      <c r="E781" s="238"/>
      <c r="F781" s="238"/>
      <c r="G781" s="238"/>
      <c r="H781" s="238"/>
      <c r="I781" s="238"/>
      <c r="J781" s="238"/>
      <c r="K781" s="238"/>
      <c r="L781" s="238"/>
      <c r="M781" s="238"/>
      <c r="N781" s="238"/>
      <c r="O781" s="238"/>
      <c r="P781" s="238"/>
      <c r="Q781" s="238"/>
    </row>
    <row r="782" ht="15.75" customHeight="1">
      <c r="B782" s="238"/>
      <c r="C782" s="238"/>
      <c r="D782" s="238"/>
      <c r="E782" s="238"/>
      <c r="F782" s="238"/>
      <c r="G782" s="238"/>
      <c r="H782" s="238"/>
      <c r="I782" s="238"/>
      <c r="J782" s="238"/>
      <c r="K782" s="238"/>
      <c r="L782" s="238"/>
      <c r="M782" s="238"/>
      <c r="N782" s="238"/>
      <c r="O782" s="238"/>
      <c r="P782" s="238"/>
      <c r="Q782" s="238"/>
    </row>
    <row r="783" ht="15.75" customHeight="1">
      <c r="B783" s="238"/>
      <c r="C783" s="238"/>
      <c r="D783" s="238"/>
      <c r="E783" s="238"/>
      <c r="F783" s="238"/>
      <c r="G783" s="238"/>
      <c r="H783" s="238"/>
      <c r="I783" s="238"/>
      <c r="J783" s="238"/>
      <c r="K783" s="238"/>
      <c r="L783" s="238"/>
      <c r="M783" s="238"/>
      <c r="N783" s="238"/>
      <c r="O783" s="238"/>
      <c r="P783" s="238"/>
      <c r="Q783" s="238"/>
    </row>
    <row r="784" ht="15.75" customHeight="1">
      <c r="B784" s="238"/>
      <c r="C784" s="238"/>
      <c r="D784" s="238"/>
      <c r="E784" s="238"/>
      <c r="F784" s="238"/>
      <c r="G784" s="238"/>
      <c r="H784" s="238"/>
      <c r="I784" s="238"/>
      <c r="J784" s="238"/>
      <c r="K784" s="238"/>
      <c r="L784" s="238"/>
      <c r="M784" s="238"/>
      <c r="N784" s="238"/>
      <c r="O784" s="238"/>
      <c r="P784" s="238"/>
      <c r="Q784" s="238"/>
    </row>
    <row r="785" ht="15.75" customHeight="1">
      <c r="B785" s="238"/>
      <c r="C785" s="238"/>
      <c r="D785" s="238"/>
      <c r="E785" s="238"/>
      <c r="F785" s="238"/>
      <c r="G785" s="238"/>
      <c r="H785" s="238"/>
      <c r="I785" s="238"/>
      <c r="J785" s="238"/>
      <c r="K785" s="238"/>
      <c r="L785" s="238"/>
      <c r="M785" s="238"/>
      <c r="N785" s="238"/>
      <c r="O785" s="238"/>
      <c r="P785" s="238"/>
      <c r="Q785" s="238"/>
    </row>
    <row r="786" ht="15.75" customHeight="1">
      <c r="B786" s="238"/>
      <c r="C786" s="238"/>
      <c r="D786" s="238"/>
      <c r="E786" s="238"/>
      <c r="F786" s="238"/>
      <c r="G786" s="238"/>
      <c r="H786" s="238"/>
      <c r="I786" s="238"/>
      <c r="J786" s="238"/>
      <c r="K786" s="238"/>
      <c r="L786" s="238"/>
      <c r="M786" s="238"/>
      <c r="N786" s="238"/>
      <c r="O786" s="238"/>
      <c r="P786" s="238"/>
      <c r="Q786" s="238"/>
    </row>
    <row r="787" ht="15.75" customHeight="1">
      <c r="B787" s="238"/>
      <c r="C787" s="238"/>
      <c r="D787" s="238"/>
      <c r="E787" s="238"/>
      <c r="F787" s="238"/>
      <c r="G787" s="238"/>
      <c r="H787" s="238"/>
      <c r="I787" s="238"/>
      <c r="J787" s="238"/>
      <c r="K787" s="238"/>
      <c r="L787" s="238"/>
      <c r="M787" s="238"/>
      <c r="N787" s="238"/>
      <c r="O787" s="238"/>
      <c r="P787" s="238"/>
      <c r="Q787" s="238"/>
    </row>
    <row r="788" ht="15.75" customHeight="1">
      <c r="B788" s="238"/>
      <c r="C788" s="238"/>
      <c r="D788" s="238"/>
      <c r="E788" s="238"/>
      <c r="F788" s="238"/>
      <c r="G788" s="238"/>
      <c r="H788" s="238"/>
      <c r="I788" s="238"/>
      <c r="J788" s="238"/>
      <c r="K788" s="238"/>
      <c r="L788" s="238"/>
      <c r="M788" s="238"/>
      <c r="N788" s="238"/>
      <c r="O788" s="238"/>
      <c r="P788" s="238"/>
      <c r="Q788" s="238"/>
    </row>
    <row r="789" ht="15.75" customHeight="1">
      <c r="B789" s="238"/>
      <c r="C789" s="238"/>
      <c r="D789" s="238"/>
      <c r="E789" s="238"/>
      <c r="F789" s="238"/>
      <c r="G789" s="238"/>
      <c r="H789" s="238"/>
      <c r="I789" s="238"/>
      <c r="J789" s="238"/>
      <c r="K789" s="238"/>
      <c r="L789" s="238"/>
      <c r="M789" s="238"/>
      <c r="N789" s="238"/>
      <c r="O789" s="238"/>
      <c r="P789" s="238"/>
      <c r="Q789" s="238"/>
    </row>
    <row r="790" ht="15.75" customHeight="1">
      <c r="B790" s="238"/>
      <c r="C790" s="238"/>
      <c r="D790" s="238"/>
      <c r="E790" s="238"/>
      <c r="F790" s="238"/>
      <c r="G790" s="238"/>
      <c r="H790" s="238"/>
      <c r="I790" s="238"/>
      <c r="J790" s="238"/>
      <c r="K790" s="238"/>
      <c r="L790" s="238"/>
      <c r="M790" s="238"/>
      <c r="N790" s="238"/>
      <c r="O790" s="238"/>
      <c r="P790" s="238"/>
      <c r="Q790" s="238"/>
    </row>
    <row r="791" ht="15.75" customHeight="1">
      <c r="B791" s="238"/>
      <c r="C791" s="238"/>
      <c r="D791" s="238"/>
      <c r="E791" s="238"/>
      <c r="F791" s="238"/>
      <c r="G791" s="238"/>
      <c r="H791" s="238"/>
      <c r="I791" s="238"/>
      <c r="J791" s="238"/>
      <c r="K791" s="238"/>
      <c r="L791" s="238"/>
      <c r="M791" s="238"/>
      <c r="N791" s="238"/>
      <c r="O791" s="238"/>
      <c r="P791" s="238"/>
      <c r="Q791" s="238"/>
    </row>
    <row r="792" ht="15.75" customHeight="1">
      <c r="B792" s="238"/>
      <c r="C792" s="238"/>
      <c r="D792" s="238"/>
      <c r="E792" s="238"/>
      <c r="F792" s="238"/>
      <c r="G792" s="238"/>
      <c r="H792" s="238"/>
      <c r="I792" s="238"/>
      <c r="J792" s="238"/>
      <c r="K792" s="238"/>
      <c r="L792" s="238"/>
      <c r="M792" s="238"/>
      <c r="N792" s="238"/>
      <c r="O792" s="238"/>
      <c r="P792" s="238"/>
      <c r="Q792" s="238"/>
    </row>
    <row r="793" ht="15.75" customHeight="1">
      <c r="B793" s="238"/>
      <c r="C793" s="238"/>
      <c r="D793" s="238"/>
      <c r="E793" s="238"/>
      <c r="F793" s="238"/>
      <c r="G793" s="238"/>
      <c r="H793" s="238"/>
      <c r="I793" s="238"/>
      <c r="J793" s="238"/>
      <c r="K793" s="238"/>
      <c r="L793" s="238"/>
      <c r="M793" s="238"/>
      <c r="N793" s="238"/>
      <c r="O793" s="238"/>
      <c r="P793" s="238"/>
      <c r="Q793" s="238"/>
    </row>
    <row r="794" ht="15.75" customHeight="1">
      <c r="B794" s="238"/>
      <c r="C794" s="238"/>
      <c r="D794" s="238"/>
      <c r="E794" s="238"/>
      <c r="F794" s="238"/>
      <c r="G794" s="238"/>
      <c r="H794" s="238"/>
      <c r="I794" s="238"/>
      <c r="J794" s="238"/>
      <c r="K794" s="238"/>
      <c r="L794" s="238"/>
      <c r="M794" s="238"/>
      <c r="N794" s="238"/>
      <c r="O794" s="238"/>
      <c r="P794" s="238"/>
      <c r="Q794" s="238"/>
    </row>
    <row r="795" ht="15.75" customHeight="1">
      <c r="B795" s="238"/>
      <c r="C795" s="238"/>
      <c r="D795" s="238"/>
      <c r="E795" s="238"/>
      <c r="F795" s="238"/>
      <c r="G795" s="238"/>
      <c r="H795" s="238"/>
      <c r="I795" s="238"/>
      <c r="J795" s="238"/>
      <c r="K795" s="238"/>
      <c r="L795" s="238"/>
      <c r="M795" s="238"/>
      <c r="N795" s="238"/>
      <c r="O795" s="238"/>
      <c r="P795" s="238"/>
      <c r="Q795" s="238"/>
    </row>
    <row r="796" ht="15.75" customHeight="1">
      <c r="B796" s="238"/>
      <c r="C796" s="238"/>
      <c r="D796" s="238"/>
      <c r="E796" s="238"/>
      <c r="F796" s="238"/>
      <c r="G796" s="238"/>
      <c r="H796" s="238"/>
      <c r="I796" s="238"/>
      <c r="J796" s="238"/>
      <c r="K796" s="238"/>
      <c r="L796" s="238"/>
      <c r="M796" s="238"/>
      <c r="N796" s="238"/>
      <c r="O796" s="238"/>
      <c r="P796" s="238"/>
      <c r="Q796" s="238"/>
    </row>
    <row r="797" ht="15.75" customHeight="1">
      <c r="B797" s="238"/>
      <c r="C797" s="238"/>
      <c r="D797" s="238"/>
      <c r="E797" s="238"/>
      <c r="F797" s="238"/>
      <c r="G797" s="238"/>
      <c r="H797" s="238"/>
      <c r="I797" s="238"/>
      <c r="J797" s="238"/>
      <c r="K797" s="238"/>
      <c r="L797" s="238"/>
      <c r="M797" s="238"/>
      <c r="N797" s="238"/>
      <c r="O797" s="238"/>
      <c r="P797" s="238"/>
      <c r="Q797" s="238"/>
    </row>
    <row r="798" ht="15.75" customHeight="1">
      <c r="B798" s="238"/>
      <c r="C798" s="238"/>
      <c r="D798" s="238"/>
      <c r="E798" s="238"/>
      <c r="F798" s="238"/>
      <c r="G798" s="238"/>
      <c r="H798" s="238"/>
      <c r="I798" s="238"/>
      <c r="J798" s="238"/>
      <c r="K798" s="238"/>
      <c r="L798" s="238"/>
      <c r="M798" s="238"/>
      <c r="N798" s="238"/>
      <c r="O798" s="238"/>
      <c r="P798" s="238"/>
      <c r="Q798" s="238"/>
    </row>
    <row r="799" ht="15.75" customHeight="1">
      <c r="B799" s="238"/>
      <c r="C799" s="238"/>
      <c r="D799" s="238"/>
      <c r="E799" s="238"/>
      <c r="F799" s="238"/>
      <c r="G799" s="238"/>
      <c r="H799" s="238"/>
      <c r="I799" s="238"/>
      <c r="J799" s="238"/>
      <c r="K799" s="238"/>
      <c r="L799" s="238"/>
      <c r="M799" s="238"/>
      <c r="N799" s="238"/>
      <c r="O799" s="238"/>
      <c r="P799" s="238"/>
      <c r="Q799" s="238"/>
    </row>
    <row r="800" ht="15.75" customHeight="1">
      <c r="B800" s="238"/>
      <c r="C800" s="238"/>
      <c r="D800" s="238"/>
      <c r="E800" s="238"/>
      <c r="F800" s="238"/>
      <c r="G800" s="238"/>
      <c r="H800" s="238"/>
      <c r="I800" s="238"/>
      <c r="J800" s="238"/>
      <c r="K800" s="238"/>
      <c r="L800" s="238"/>
      <c r="M800" s="238"/>
      <c r="N800" s="238"/>
      <c r="O800" s="238"/>
      <c r="P800" s="238"/>
      <c r="Q800" s="238"/>
    </row>
    <row r="801" ht="15.75" customHeight="1">
      <c r="B801" s="238"/>
      <c r="C801" s="238"/>
      <c r="D801" s="238"/>
      <c r="E801" s="238"/>
      <c r="F801" s="238"/>
      <c r="G801" s="238"/>
      <c r="H801" s="238"/>
      <c r="I801" s="238"/>
      <c r="J801" s="238"/>
      <c r="K801" s="238"/>
      <c r="L801" s="238"/>
      <c r="M801" s="238"/>
      <c r="N801" s="238"/>
      <c r="O801" s="238"/>
      <c r="P801" s="238"/>
      <c r="Q801" s="238"/>
    </row>
    <row r="802" ht="15.75" customHeight="1">
      <c r="B802" s="238"/>
      <c r="C802" s="238"/>
      <c r="D802" s="238"/>
      <c r="E802" s="238"/>
      <c r="F802" s="238"/>
      <c r="G802" s="238"/>
      <c r="H802" s="238"/>
      <c r="I802" s="238"/>
      <c r="J802" s="238"/>
      <c r="K802" s="238"/>
      <c r="L802" s="238"/>
      <c r="M802" s="238"/>
      <c r="N802" s="238"/>
      <c r="O802" s="238"/>
      <c r="P802" s="238"/>
      <c r="Q802" s="238"/>
    </row>
    <row r="803" ht="15.75" customHeight="1">
      <c r="B803" s="238"/>
      <c r="C803" s="238"/>
      <c r="D803" s="238"/>
      <c r="E803" s="238"/>
      <c r="F803" s="238"/>
      <c r="G803" s="238"/>
      <c r="H803" s="238"/>
      <c r="I803" s="238"/>
      <c r="J803" s="238"/>
      <c r="K803" s="238"/>
      <c r="L803" s="238"/>
      <c r="M803" s="238"/>
      <c r="N803" s="238"/>
      <c r="O803" s="238"/>
      <c r="P803" s="238"/>
      <c r="Q803" s="238"/>
    </row>
    <row r="804" ht="15.75" customHeight="1">
      <c r="B804" s="238"/>
      <c r="C804" s="238"/>
      <c r="D804" s="238"/>
      <c r="E804" s="238"/>
      <c r="F804" s="238"/>
      <c r="G804" s="238"/>
      <c r="H804" s="238"/>
      <c r="I804" s="238"/>
      <c r="J804" s="238"/>
      <c r="K804" s="238"/>
      <c r="L804" s="238"/>
      <c r="M804" s="238"/>
      <c r="N804" s="238"/>
      <c r="O804" s="238"/>
      <c r="P804" s="238"/>
      <c r="Q804" s="238"/>
    </row>
    <row r="805" ht="15.75" customHeight="1">
      <c r="B805" s="238"/>
      <c r="C805" s="238"/>
      <c r="D805" s="238"/>
      <c r="E805" s="238"/>
      <c r="F805" s="238"/>
      <c r="G805" s="238"/>
      <c r="H805" s="238"/>
      <c r="I805" s="238"/>
      <c r="J805" s="238"/>
      <c r="K805" s="238"/>
      <c r="L805" s="238"/>
      <c r="M805" s="238"/>
      <c r="N805" s="238"/>
      <c r="O805" s="238"/>
      <c r="P805" s="238"/>
      <c r="Q805" s="238"/>
    </row>
    <row r="806" ht="15.75" customHeight="1">
      <c r="B806" s="238"/>
      <c r="C806" s="238"/>
      <c r="D806" s="238"/>
      <c r="E806" s="238"/>
      <c r="F806" s="238"/>
      <c r="G806" s="238"/>
      <c r="H806" s="238"/>
      <c r="I806" s="238"/>
      <c r="J806" s="238"/>
      <c r="K806" s="238"/>
      <c r="L806" s="238"/>
      <c r="M806" s="238"/>
      <c r="N806" s="238"/>
      <c r="O806" s="238"/>
      <c r="P806" s="238"/>
      <c r="Q806" s="238"/>
    </row>
    <row r="807" ht="15.75" customHeight="1">
      <c r="B807" s="238"/>
      <c r="C807" s="238"/>
      <c r="D807" s="238"/>
      <c r="E807" s="238"/>
      <c r="F807" s="238"/>
      <c r="G807" s="238"/>
      <c r="H807" s="238"/>
      <c r="I807" s="238"/>
      <c r="J807" s="238"/>
      <c r="K807" s="238"/>
      <c r="L807" s="238"/>
      <c r="M807" s="238"/>
      <c r="N807" s="238"/>
      <c r="O807" s="238"/>
      <c r="P807" s="238"/>
      <c r="Q807" s="238"/>
    </row>
    <row r="808" ht="15.75" customHeight="1">
      <c r="B808" s="238"/>
      <c r="C808" s="238"/>
      <c r="D808" s="238"/>
      <c r="E808" s="238"/>
      <c r="F808" s="238"/>
      <c r="G808" s="238"/>
      <c r="H808" s="238"/>
      <c r="I808" s="238"/>
      <c r="J808" s="238"/>
      <c r="K808" s="238"/>
      <c r="L808" s="238"/>
      <c r="M808" s="238"/>
      <c r="N808" s="238"/>
      <c r="O808" s="238"/>
      <c r="P808" s="238"/>
      <c r="Q808" s="238"/>
    </row>
    <row r="809" ht="15.75" customHeight="1">
      <c r="B809" s="238"/>
      <c r="C809" s="238"/>
      <c r="D809" s="238"/>
      <c r="E809" s="238"/>
      <c r="F809" s="238"/>
      <c r="G809" s="238"/>
      <c r="H809" s="238"/>
      <c r="I809" s="238"/>
      <c r="J809" s="238"/>
      <c r="K809" s="238"/>
      <c r="L809" s="238"/>
      <c r="M809" s="238"/>
      <c r="N809" s="238"/>
      <c r="O809" s="238"/>
      <c r="P809" s="238"/>
      <c r="Q809" s="238"/>
    </row>
    <row r="810" ht="15.75" customHeight="1">
      <c r="B810" s="238"/>
      <c r="C810" s="238"/>
      <c r="D810" s="238"/>
      <c r="E810" s="238"/>
      <c r="F810" s="238"/>
      <c r="G810" s="238"/>
      <c r="H810" s="238"/>
      <c r="I810" s="238"/>
      <c r="J810" s="238"/>
      <c r="K810" s="238"/>
      <c r="L810" s="238"/>
      <c r="M810" s="238"/>
      <c r="N810" s="238"/>
      <c r="O810" s="238"/>
      <c r="P810" s="238"/>
      <c r="Q810" s="238"/>
    </row>
    <row r="811" ht="15.75" customHeight="1">
      <c r="B811" s="238"/>
      <c r="C811" s="238"/>
      <c r="D811" s="238"/>
      <c r="E811" s="238"/>
      <c r="F811" s="238"/>
      <c r="G811" s="238"/>
      <c r="H811" s="238"/>
      <c r="I811" s="238"/>
      <c r="J811" s="238"/>
      <c r="K811" s="238"/>
      <c r="L811" s="238"/>
      <c r="M811" s="238"/>
      <c r="N811" s="238"/>
      <c r="O811" s="238"/>
      <c r="P811" s="238"/>
      <c r="Q811" s="238"/>
    </row>
    <row r="812" ht="15.75" customHeight="1">
      <c r="B812" s="238"/>
      <c r="C812" s="238"/>
      <c r="D812" s="238"/>
      <c r="E812" s="238"/>
      <c r="F812" s="238"/>
      <c r="G812" s="238"/>
      <c r="H812" s="238"/>
      <c r="I812" s="238"/>
      <c r="J812" s="238"/>
      <c r="K812" s="238"/>
      <c r="L812" s="238"/>
      <c r="M812" s="238"/>
      <c r="N812" s="238"/>
      <c r="O812" s="238"/>
      <c r="P812" s="238"/>
      <c r="Q812" s="238"/>
    </row>
    <row r="813" ht="15.75" customHeight="1">
      <c r="B813" s="238"/>
      <c r="C813" s="238"/>
      <c r="D813" s="238"/>
      <c r="E813" s="238"/>
      <c r="F813" s="238"/>
      <c r="G813" s="238"/>
      <c r="H813" s="238"/>
      <c r="I813" s="238"/>
      <c r="J813" s="238"/>
      <c r="K813" s="238"/>
      <c r="L813" s="238"/>
      <c r="M813" s="238"/>
      <c r="N813" s="238"/>
      <c r="O813" s="238"/>
      <c r="P813" s="238"/>
      <c r="Q813" s="238"/>
    </row>
    <row r="814" ht="15.75" customHeight="1">
      <c r="B814" s="238"/>
      <c r="C814" s="238"/>
      <c r="D814" s="238"/>
      <c r="E814" s="238"/>
      <c r="F814" s="238"/>
      <c r="G814" s="238"/>
      <c r="H814" s="238"/>
      <c r="I814" s="238"/>
      <c r="J814" s="238"/>
      <c r="K814" s="238"/>
      <c r="L814" s="238"/>
      <c r="M814" s="238"/>
      <c r="N814" s="238"/>
      <c r="O814" s="238"/>
      <c r="P814" s="238"/>
      <c r="Q814" s="238"/>
    </row>
    <row r="815" ht="15.75" customHeight="1">
      <c r="B815" s="238"/>
      <c r="C815" s="238"/>
      <c r="D815" s="238"/>
      <c r="E815" s="238"/>
      <c r="F815" s="238"/>
      <c r="G815" s="238"/>
      <c r="H815" s="238"/>
      <c r="I815" s="238"/>
      <c r="J815" s="238"/>
      <c r="K815" s="238"/>
      <c r="L815" s="238"/>
      <c r="M815" s="238"/>
      <c r="N815" s="238"/>
      <c r="O815" s="238"/>
      <c r="P815" s="238"/>
      <c r="Q815" s="238"/>
    </row>
    <row r="816" ht="15.75" customHeight="1">
      <c r="B816" s="238"/>
      <c r="C816" s="238"/>
      <c r="D816" s="238"/>
      <c r="E816" s="238"/>
      <c r="F816" s="238"/>
      <c r="G816" s="238"/>
      <c r="H816" s="238"/>
      <c r="I816" s="238"/>
      <c r="J816" s="238"/>
      <c r="K816" s="238"/>
      <c r="L816" s="238"/>
      <c r="M816" s="238"/>
      <c r="N816" s="238"/>
      <c r="O816" s="238"/>
      <c r="P816" s="238"/>
      <c r="Q816" s="238"/>
    </row>
    <row r="817" ht="15.75" customHeight="1">
      <c r="B817" s="238"/>
      <c r="C817" s="238"/>
      <c r="D817" s="238"/>
      <c r="E817" s="238"/>
      <c r="F817" s="238"/>
      <c r="G817" s="238"/>
      <c r="H817" s="238"/>
      <c r="I817" s="238"/>
      <c r="J817" s="238"/>
      <c r="K817" s="238"/>
      <c r="L817" s="238"/>
      <c r="M817" s="238"/>
      <c r="N817" s="238"/>
      <c r="O817" s="238"/>
      <c r="P817" s="238"/>
      <c r="Q817" s="238"/>
    </row>
    <row r="818" ht="15.75" customHeight="1">
      <c r="B818" s="238"/>
      <c r="C818" s="238"/>
      <c r="D818" s="238"/>
      <c r="E818" s="238"/>
      <c r="F818" s="238"/>
      <c r="G818" s="238"/>
      <c r="H818" s="238"/>
      <c r="I818" s="238"/>
      <c r="J818" s="238"/>
      <c r="K818" s="238"/>
      <c r="L818" s="238"/>
      <c r="M818" s="238"/>
      <c r="N818" s="238"/>
      <c r="O818" s="238"/>
      <c r="P818" s="238"/>
      <c r="Q818" s="238"/>
    </row>
    <row r="819" ht="15.75" customHeight="1">
      <c r="B819" s="238"/>
      <c r="C819" s="238"/>
      <c r="D819" s="238"/>
      <c r="E819" s="238"/>
      <c r="F819" s="238"/>
      <c r="G819" s="238"/>
      <c r="H819" s="238"/>
      <c r="I819" s="238"/>
      <c r="J819" s="238"/>
      <c r="K819" s="238"/>
      <c r="L819" s="238"/>
      <c r="M819" s="238"/>
      <c r="N819" s="238"/>
      <c r="O819" s="238"/>
      <c r="P819" s="238"/>
      <c r="Q819" s="238"/>
    </row>
    <row r="820" ht="15.75" customHeight="1">
      <c r="B820" s="238"/>
      <c r="C820" s="238"/>
      <c r="D820" s="238"/>
      <c r="E820" s="238"/>
      <c r="F820" s="238"/>
      <c r="G820" s="238"/>
      <c r="H820" s="238"/>
      <c r="I820" s="238"/>
      <c r="J820" s="238"/>
      <c r="K820" s="238"/>
      <c r="L820" s="238"/>
      <c r="M820" s="238"/>
      <c r="N820" s="238"/>
      <c r="O820" s="238"/>
      <c r="P820" s="238"/>
      <c r="Q820" s="238"/>
    </row>
    <row r="821" ht="15.75" customHeight="1">
      <c r="B821" s="238"/>
      <c r="C821" s="238"/>
      <c r="D821" s="238"/>
      <c r="E821" s="238"/>
      <c r="F821" s="238"/>
      <c r="G821" s="238"/>
      <c r="H821" s="238"/>
      <c r="I821" s="238"/>
      <c r="J821" s="238"/>
      <c r="K821" s="238"/>
      <c r="L821" s="238"/>
      <c r="M821" s="238"/>
      <c r="N821" s="238"/>
      <c r="O821" s="238"/>
      <c r="P821" s="238"/>
      <c r="Q821" s="238"/>
    </row>
    <row r="822" ht="15.75" customHeight="1">
      <c r="B822" s="238"/>
      <c r="C822" s="238"/>
      <c r="D822" s="238"/>
      <c r="E822" s="238"/>
      <c r="F822" s="238"/>
      <c r="G822" s="238"/>
      <c r="H822" s="238"/>
      <c r="I822" s="238"/>
      <c r="J822" s="238"/>
      <c r="K822" s="238"/>
      <c r="L822" s="238"/>
      <c r="M822" s="238"/>
      <c r="N822" s="238"/>
      <c r="O822" s="238"/>
      <c r="P822" s="238"/>
      <c r="Q822" s="238"/>
    </row>
    <row r="823" ht="15.75" customHeight="1">
      <c r="B823" s="238"/>
      <c r="C823" s="238"/>
      <c r="D823" s="238"/>
      <c r="E823" s="238"/>
      <c r="F823" s="238"/>
      <c r="G823" s="238"/>
      <c r="H823" s="238"/>
      <c r="I823" s="238"/>
      <c r="J823" s="238"/>
      <c r="K823" s="238"/>
      <c r="L823" s="238"/>
      <c r="M823" s="238"/>
      <c r="N823" s="238"/>
      <c r="O823" s="238"/>
      <c r="P823" s="238"/>
      <c r="Q823" s="238"/>
    </row>
    <row r="824" ht="15.75" customHeight="1">
      <c r="B824" s="238"/>
      <c r="C824" s="238"/>
      <c r="D824" s="238"/>
      <c r="E824" s="238"/>
      <c r="F824" s="238"/>
      <c r="G824" s="238"/>
      <c r="H824" s="238"/>
      <c r="I824" s="238"/>
      <c r="J824" s="238"/>
      <c r="K824" s="238"/>
      <c r="L824" s="238"/>
      <c r="M824" s="238"/>
      <c r="N824" s="238"/>
      <c r="O824" s="238"/>
      <c r="P824" s="238"/>
      <c r="Q824" s="238"/>
    </row>
    <row r="825" ht="15.75" customHeight="1">
      <c r="B825" s="238"/>
      <c r="C825" s="238"/>
      <c r="D825" s="238"/>
      <c r="E825" s="238"/>
      <c r="F825" s="238"/>
      <c r="G825" s="238"/>
      <c r="H825" s="238"/>
      <c r="I825" s="238"/>
      <c r="J825" s="238"/>
      <c r="K825" s="238"/>
      <c r="L825" s="238"/>
      <c r="M825" s="238"/>
      <c r="N825" s="238"/>
      <c r="O825" s="238"/>
      <c r="P825" s="238"/>
      <c r="Q825" s="238"/>
    </row>
    <row r="826" ht="15.75" customHeight="1">
      <c r="B826" s="238"/>
      <c r="C826" s="238"/>
      <c r="D826" s="238"/>
      <c r="E826" s="238"/>
      <c r="F826" s="238"/>
      <c r="G826" s="238"/>
      <c r="H826" s="238"/>
      <c r="I826" s="238"/>
      <c r="J826" s="238"/>
      <c r="K826" s="238"/>
      <c r="L826" s="238"/>
      <c r="M826" s="238"/>
      <c r="N826" s="238"/>
      <c r="O826" s="238"/>
      <c r="P826" s="238"/>
      <c r="Q826" s="238"/>
    </row>
    <row r="827" ht="15.75" customHeight="1">
      <c r="B827" s="238"/>
      <c r="C827" s="238"/>
      <c r="D827" s="238"/>
      <c r="E827" s="238"/>
      <c r="F827" s="238"/>
      <c r="G827" s="238"/>
      <c r="H827" s="238"/>
      <c r="I827" s="238"/>
      <c r="J827" s="238"/>
      <c r="K827" s="238"/>
      <c r="L827" s="238"/>
      <c r="M827" s="238"/>
      <c r="N827" s="238"/>
      <c r="O827" s="238"/>
      <c r="P827" s="238"/>
      <c r="Q827" s="238"/>
    </row>
    <row r="828" ht="15.75" customHeight="1">
      <c r="B828" s="238"/>
      <c r="C828" s="238"/>
      <c r="D828" s="238"/>
      <c r="E828" s="238"/>
      <c r="F828" s="238"/>
      <c r="G828" s="238"/>
      <c r="H828" s="238"/>
      <c r="I828" s="238"/>
      <c r="J828" s="238"/>
      <c r="K828" s="238"/>
      <c r="L828" s="238"/>
      <c r="M828" s="238"/>
      <c r="N828" s="238"/>
      <c r="O828" s="238"/>
      <c r="P828" s="238"/>
      <c r="Q828" s="238"/>
    </row>
    <row r="829" ht="15.75" customHeight="1">
      <c r="B829" s="238"/>
      <c r="C829" s="238"/>
      <c r="D829" s="238"/>
      <c r="E829" s="238"/>
      <c r="F829" s="238"/>
      <c r="G829" s="238"/>
      <c r="H829" s="238"/>
      <c r="I829" s="238"/>
      <c r="J829" s="238"/>
      <c r="K829" s="238"/>
      <c r="L829" s="238"/>
      <c r="M829" s="238"/>
      <c r="N829" s="238"/>
      <c r="O829" s="238"/>
      <c r="P829" s="238"/>
      <c r="Q829" s="238"/>
    </row>
    <row r="830" ht="15.75" customHeight="1">
      <c r="B830" s="238"/>
      <c r="C830" s="238"/>
      <c r="D830" s="238"/>
      <c r="E830" s="238"/>
      <c r="F830" s="238"/>
      <c r="G830" s="238"/>
      <c r="H830" s="238"/>
      <c r="I830" s="238"/>
      <c r="J830" s="238"/>
      <c r="K830" s="238"/>
      <c r="L830" s="238"/>
      <c r="M830" s="238"/>
      <c r="N830" s="238"/>
      <c r="O830" s="238"/>
      <c r="P830" s="238"/>
      <c r="Q830" s="238"/>
    </row>
    <row r="831" ht="15.75" customHeight="1">
      <c r="B831" s="238"/>
      <c r="C831" s="238"/>
      <c r="D831" s="238"/>
      <c r="E831" s="238"/>
      <c r="F831" s="238"/>
      <c r="G831" s="238"/>
      <c r="H831" s="238"/>
      <c r="I831" s="238"/>
      <c r="J831" s="238"/>
      <c r="K831" s="238"/>
      <c r="L831" s="238"/>
      <c r="M831" s="238"/>
      <c r="N831" s="238"/>
      <c r="O831" s="238"/>
      <c r="P831" s="238"/>
      <c r="Q831" s="238"/>
    </row>
    <row r="832" ht="15.75" customHeight="1">
      <c r="B832" s="238"/>
      <c r="C832" s="238"/>
      <c r="D832" s="238"/>
      <c r="E832" s="238"/>
      <c r="F832" s="238"/>
      <c r="G832" s="238"/>
      <c r="H832" s="238"/>
      <c r="I832" s="238"/>
      <c r="J832" s="238"/>
      <c r="K832" s="238"/>
      <c r="L832" s="238"/>
      <c r="M832" s="238"/>
      <c r="N832" s="238"/>
      <c r="O832" s="238"/>
      <c r="P832" s="238"/>
      <c r="Q832" s="238"/>
    </row>
    <row r="833" ht="15.75" customHeight="1">
      <c r="B833" s="238"/>
      <c r="C833" s="238"/>
      <c r="D833" s="238"/>
      <c r="E833" s="238"/>
      <c r="F833" s="238"/>
      <c r="G833" s="238"/>
      <c r="H833" s="238"/>
      <c r="I833" s="238"/>
      <c r="J833" s="238"/>
      <c r="K833" s="238"/>
      <c r="L833" s="238"/>
      <c r="M833" s="238"/>
      <c r="N833" s="238"/>
      <c r="O833" s="238"/>
      <c r="P833" s="238"/>
      <c r="Q833" s="238"/>
    </row>
    <row r="834" ht="15.75" customHeight="1">
      <c r="B834" s="238"/>
      <c r="C834" s="238"/>
      <c r="D834" s="238"/>
      <c r="E834" s="238"/>
      <c r="F834" s="238"/>
      <c r="G834" s="238"/>
      <c r="H834" s="238"/>
      <c r="I834" s="238"/>
      <c r="J834" s="238"/>
      <c r="K834" s="238"/>
      <c r="L834" s="238"/>
      <c r="M834" s="238"/>
      <c r="N834" s="238"/>
      <c r="O834" s="238"/>
      <c r="P834" s="238"/>
      <c r="Q834" s="238"/>
    </row>
    <row r="835" ht="15.75" customHeight="1">
      <c r="B835" s="238"/>
      <c r="C835" s="238"/>
      <c r="D835" s="238"/>
      <c r="E835" s="238"/>
      <c r="F835" s="238"/>
      <c r="G835" s="238"/>
      <c r="H835" s="238"/>
      <c r="I835" s="238"/>
      <c r="J835" s="238"/>
      <c r="K835" s="238"/>
      <c r="L835" s="238"/>
      <c r="M835" s="238"/>
      <c r="N835" s="238"/>
      <c r="O835" s="238"/>
      <c r="P835" s="238"/>
      <c r="Q835" s="238"/>
    </row>
    <row r="836" ht="15.75" customHeight="1">
      <c r="B836" s="238"/>
      <c r="C836" s="238"/>
      <c r="D836" s="238"/>
      <c r="E836" s="238"/>
      <c r="F836" s="238"/>
      <c r="G836" s="238"/>
      <c r="H836" s="238"/>
      <c r="I836" s="238"/>
      <c r="J836" s="238"/>
      <c r="K836" s="238"/>
      <c r="L836" s="238"/>
      <c r="M836" s="238"/>
      <c r="N836" s="238"/>
      <c r="O836" s="238"/>
      <c r="P836" s="238"/>
      <c r="Q836" s="238"/>
    </row>
    <row r="837" ht="15.75" customHeight="1">
      <c r="B837" s="238"/>
      <c r="C837" s="238"/>
      <c r="D837" s="238"/>
      <c r="E837" s="238"/>
      <c r="F837" s="238"/>
      <c r="G837" s="238"/>
      <c r="H837" s="238"/>
      <c r="I837" s="238"/>
      <c r="J837" s="238"/>
      <c r="K837" s="238"/>
      <c r="L837" s="238"/>
      <c r="M837" s="238"/>
      <c r="N837" s="238"/>
      <c r="O837" s="238"/>
      <c r="P837" s="238"/>
      <c r="Q837" s="238"/>
    </row>
    <row r="838" ht="15.75" customHeight="1">
      <c r="B838" s="238"/>
      <c r="C838" s="238"/>
      <c r="D838" s="238"/>
      <c r="E838" s="238"/>
      <c r="F838" s="238"/>
      <c r="G838" s="238"/>
      <c r="H838" s="238"/>
      <c r="I838" s="238"/>
      <c r="J838" s="238"/>
      <c r="K838" s="238"/>
      <c r="L838" s="238"/>
      <c r="M838" s="238"/>
      <c r="N838" s="238"/>
      <c r="O838" s="238"/>
      <c r="P838" s="238"/>
      <c r="Q838" s="238"/>
    </row>
    <row r="839" ht="15.75" customHeight="1">
      <c r="B839" s="238"/>
      <c r="C839" s="238"/>
      <c r="D839" s="238"/>
      <c r="E839" s="238"/>
      <c r="F839" s="238"/>
      <c r="G839" s="238"/>
      <c r="H839" s="238"/>
      <c r="I839" s="238"/>
      <c r="J839" s="238"/>
      <c r="K839" s="238"/>
      <c r="L839" s="238"/>
      <c r="M839" s="238"/>
      <c r="N839" s="238"/>
      <c r="O839" s="238"/>
      <c r="P839" s="238"/>
      <c r="Q839" s="238"/>
    </row>
    <row r="840" ht="15.75" customHeight="1">
      <c r="B840" s="238"/>
      <c r="C840" s="238"/>
      <c r="D840" s="238"/>
      <c r="E840" s="238"/>
      <c r="F840" s="238"/>
      <c r="G840" s="238"/>
      <c r="H840" s="238"/>
      <c r="I840" s="238"/>
      <c r="J840" s="238"/>
      <c r="K840" s="238"/>
      <c r="L840" s="238"/>
      <c r="M840" s="238"/>
      <c r="N840" s="238"/>
      <c r="O840" s="238"/>
      <c r="P840" s="238"/>
      <c r="Q840" s="238"/>
    </row>
    <row r="841" ht="15.75" customHeight="1">
      <c r="B841" s="238"/>
      <c r="C841" s="238"/>
      <c r="D841" s="238"/>
      <c r="E841" s="238"/>
      <c r="F841" s="238"/>
      <c r="G841" s="238"/>
      <c r="H841" s="238"/>
      <c r="I841" s="238"/>
      <c r="J841" s="238"/>
      <c r="K841" s="238"/>
      <c r="L841" s="238"/>
      <c r="M841" s="238"/>
      <c r="N841" s="238"/>
      <c r="O841" s="238"/>
      <c r="P841" s="238"/>
      <c r="Q841" s="238"/>
    </row>
    <row r="842" ht="15.75" customHeight="1">
      <c r="B842" s="238"/>
      <c r="C842" s="238"/>
      <c r="D842" s="238"/>
      <c r="E842" s="238"/>
      <c r="F842" s="238"/>
      <c r="G842" s="238"/>
      <c r="H842" s="238"/>
      <c r="I842" s="238"/>
      <c r="J842" s="238"/>
      <c r="K842" s="238"/>
      <c r="L842" s="238"/>
      <c r="M842" s="238"/>
      <c r="N842" s="238"/>
      <c r="O842" s="238"/>
      <c r="P842" s="238"/>
      <c r="Q842" s="238"/>
    </row>
    <row r="843" ht="15.75" customHeight="1">
      <c r="B843" s="238"/>
      <c r="C843" s="238"/>
      <c r="D843" s="238"/>
      <c r="E843" s="238"/>
      <c r="F843" s="238"/>
      <c r="G843" s="238"/>
      <c r="H843" s="238"/>
      <c r="I843" s="238"/>
      <c r="J843" s="238"/>
      <c r="K843" s="238"/>
      <c r="L843" s="238"/>
      <c r="M843" s="238"/>
      <c r="N843" s="238"/>
      <c r="O843" s="238"/>
      <c r="P843" s="238"/>
      <c r="Q843" s="238"/>
    </row>
    <row r="844" ht="15.75" customHeight="1">
      <c r="B844" s="238"/>
      <c r="C844" s="238"/>
      <c r="D844" s="238"/>
      <c r="E844" s="238"/>
      <c r="F844" s="238"/>
      <c r="G844" s="238"/>
      <c r="H844" s="238"/>
      <c r="I844" s="238"/>
      <c r="J844" s="238"/>
      <c r="K844" s="238"/>
      <c r="L844" s="238"/>
      <c r="M844" s="238"/>
      <c r="N844" s="238"/>
      <c r="O844" s="238"/>
      <c r="P844" s="238"/>
      <c r="Q844" s="238"/>
    </row>
    <row r="845" ht="15.75" customHeight="1">
      <c r="B845" s="238"/>
      <c r="C845" s="238"/>
      <c r="D845" s="238"/>
      <c r="E845" s="238"/>
      <c r="F845" s="238"/>
      <c r="G845" s="238"/>
      <c r="H845" s="238"/>
      <c r="I845" s="238"/>
      <c r="J845" s="238"/>
      <c r="K845" s="238"/>
      <c r="L845" s="238"/>
      <c r="M845" s="238"/>
      <c r="N845" s="238"/>
      <c r="O845" s="238"/>
      <c r="P845" s="238"/>
      <c r="Q845" s="238"/>
    </row>
    <row r="846" ht="15.75" customHeight="1">
      <c r="B846" s="238"/>
      <c r="C846" s="238"/>
      <c r="D846" s="238"/>
      <c r="E846" s="238"/>
      <c r="F846" s="238"/>
      <c r="G846" s="238"/>
      <c r="H846" s="238"/>
      <c r="I846" s="238"/>
      <c r="J846" s="238"/>
      <c r="K846" s="238"/>
      <c r="L846" s="238"/>
      <c r="M846" s="238"/>
      <c r="N846" s="238"/>
      <c r="O846" s="238"/>
      <c r="P846" s="238"/>
      <c r="Q846" s="238"/>
    </row>
    <row r="847" ht="15.75" customHeight="1">
      <c r="B847" s="238"/>
      <c r="C847" s="238"/>
      <c r="D847" s="238"/>
      <c r="E847" s="238"/>
      <c r="F847" s="238"/>
      <c r="G847" s="238"/>
      <c r="H847" s="238"/>
      <c r="I847" s="238"/>
      <c r="J847" s="238"/>
      <c r="K847" s="238"/>
      <c r="L847" s="238"/>
      <c r="M847" s="238"/>
      <c r="N847" s="238"/>
      <c r="O847" s="238"/>
      <c r="P847" s="238"/>
      <c r="Q847" s="238"/>
    </row>
    <row r="848" ht="15.75" customHeight="1">
      <c r="B848" s="238"/>
      <c r="C848" s="238"/>
      <c r="D848" s="238"/>
      <c r="E848" s="238"/>
      <c r="F848" s="238"/>
      <c r="G848" s="238"/>
      <c r="H848" s="238"/>
      <c r="I848" s="238"/>
      <c r="J848" s="238"/>
      <c r="K848" s="238"/>
      <c r="L848" s="238"/>
      <c r="M848" s="238"/>
      <c r="N848" s="238"/>
      <c r="O848" s="238"/>
      <c r="P848" s="238"/>
      <c r="Q848" s="238"/>
    </row>
    <row r="849" ht="15.75" customHeight="1">
      <c r="B849" s="238"/>
      <c r="C849" s="238"/>
      <c r="D849" s="238"/>
      <c r="E849" s="238"/>
      <c r="F849" s="238"/>
      <c r="G849" s="238"/>
      <c r="H849" s="238"/>
      <c r="I849" s="238"/>
      <c r="J849" s="238"/>
      <c r="K849" s="238"/>
      <c r="L849" s="238"/>
      <c r="M849" s="238"/>
      <c r="N849" s="238"/>
      <c r="O849" s="238"/>
      <c r="P849" s="238"/>
      <c r="Q849" s="238"/>
    </row>
    <row r="850" ht="15.75" customHeight="1">
      <c r="B850" s="238"/>
      <c r="C850" s="238"/>
      <c r="D850" s="238"/>
      <c r="E850" s="238"/>
      <c r="F850" s="238"/>
      <c r="G850" s="238"/>
      <c r="H850" s="238"/>
      <c r="I850" s="238"/>
      <c r="J850" s="238"/>
      <c r="K850" s="238"/>
      <c r="L850" s="238"/>
      <c r="M850" s="238"/>
      <c r="N850" s="238"/>
      <c r="O850" s="238"/>
      <c r="P850" s="238"/>
      <c r="Q850" s="238"/>
    </row>
    <row r="851" ht="15.75" customHeight="1">
      <c r="B851" s="238"/>
      <c r="C851" s="238"/>
      <c r="D851" s="238"/>
      <c r="E851" s="238"/>
      <c r="F851" s="238"/>
      <c r="G851" s="238"/>
      <c r="H851" s="238"/>
      <c r="I851" s="238"/>
      <c r="J851" s="238"/>
      <c r="K851" s="238"/>
      <c r="L851" s="238"/>
      <c r="M851" s="238"/>
      <c r="N851" s="238"/>
      <c r="O851" s="238"/>
      <c r="P851" s="238"/>
      <c r="Q851" s="238"/>
    </row>
    <row r="852" ht="15.75" customHeight="1">
      <c r="B852" s="238"/>
      <c r="C852" s="238"/>
      <c r="D852" s="238"/>
      <c r="E852" s="238"/>
      <c r="F852" s="238"/>
      <c r="G852" s="238"/>
      <c r="H852" s="238"/>
      <c r="I852" s="238"/>
      <c r="J852" s="238"/>
      <c r="K852" s="238"/>
      <c r="L852" s="238"/>
      <c r="M852" s="238"/>
      <c r="N852" s="238"/>
      <c r="O852" s="238"/>
      <c r="P852" s="238"/>
      <c r="Q852" s="238"/>
    </row>
    <row r="853" ht="15.75" customHeight="1">
      <c r="B853" s="238"/>
      <c r="C853" s="238"/>
      <c r="D853" s="238"/>
      <c r="E853" s="238"/>
      <c r="F853" s="238"/>
      <c r="G853" s="238"/>
      <c r="H853" s="238"/>
      <c r="I853" s="238"/>
      <c r="J853" s="238"/>
      <c r="K853" s="238"/>
      <c r="L853" s="238"/>
      <c r="M853" s="238"/>
      <c r="N853" s="238"/>
      <c r="O853" s="238"/>
      <c r="P853" s="238"/>
      <c r="Q853" s="238"/>
    </row>
    <row r="854" ht="15.75" customHeight="1">
      <c r="B854" s="238"/>
      <c r="C854" s="238"/>
      <c r="D854" s="238"/>
      <c r="E854" s="238"/>
      <c r="F854" s="238"/>
      <c r="G854" s="238"/>
      <c r="H854" s="238"/>
      <c r="I854" s="238"/>
      <c r="J854" s="238"/>
      <c r="K854" s="238"/>
      <c r="L854" s="238"/>
      <c r="M854" s="238"/>
      <c r="N854" s="238"/>
      <c r="O854" s="238"/>
      <c r="P854" s="238"/>
      <c r="Q854" s="238"/>
    </row>
    <row r="855" ht="15.75" customHeight="1">
      <c r="B855" s="238"/>
      <c r="C855" s="238"/>
      <c r="D855" s="238"/>
      <c r="E855" s="238"/>
      <c r="F855" s="238"/>
      <c r="G855" s="238"/>
      <c r="H855" s="238"/>
      <c r="I855" s="238"/>
      <c r="J855" s="238"/>
      <c r="K855" s="238"/>
      <c r="L855" s="238"/>
      <c r="M855" s="238"/>
      <c r="N855" s="238"/>
      <c r="O855" s="238"/>
      <c r="P855" s="238"/>
      <c r="Q855" s="238"/>
    </row>
    <row r="856" ht="15.75" customHeight="1">
      <c r="B856" s="238"/>
      <c r="C856" s="238"/>
      <c r="D856" s="238"/>
      <c r="E856" s="238"/>
      <c r="F856" s="238"/>
      <c r="G856" s="238"/>
      <c r="H856" s="238"/>
      <c r="I856" s="238"/>
      <c r="J856" s="238"/>
      <c r="K856" s="238"/>
      <c r="L856" s="238"/>
      <c r="M856" s="238"/>
      <c r="N856" s="238"/>
      <c r="O856" s="238"/>
      <c r="P856" s="238"/>
      <c r="Q856" s="238"/>
    </row>
    <row r="857" ht="15.75" customHeight="1">
      <c r="B857" s="238"/>
      <c r="C857" s="238"/>
      <c r="D857" s="238"/>
      <c r="E857" s="238"/>
      <c r="F857" s="238"/>
      <c r="G857" s="238"/>
      <c r="H857" s="238"/>
      <c r="I857" s="238"/>
      <c r="J857" s="238"/>
      <c r="K857" s="238"/>
      <c r="L857" s="238"/>
      <c r="M857" s="238"/>
      <c r="N857" s="238"/>
      <c r="O857" s="238"/>
      <c r="P857" s="238"/>
      <c r="Q857" s="238"/>
    </row>
    <row r="858" ht="15.75" customHeight="1">
      <c r="B858" s="238"/>
      <c r="C858" s="238"/>
      <c r="D858" s="238"/>
      <c r="E858" s="238"/>
      <c r="F858" s="238"/>
      <c r="G858" s="238"/>
      <c r="H858" s="238"/>
      <c r="I858" s="238"/>
      <c r="J858" s="238"/>
      <c r="K858" s="238"/>
      <c r="L858" s="238"/>
      <c r="M858" s="238"/>
      <c r="N858" s="238"/>
      <c r="O858" s="238"/>
      <c r="P858" s="238"/>
      <c r="Q858" s="238"/>
    </row>
    <row r="859" ht="15.75" customHeight="1">
      <c r="B859" s="238"/>
      <c r="C859" s="238"/>
      <c r="D859" s="238"/>
      <c r="E859" s="238"/>
      <c r="F859" s="238"/>
      <c r="G859" s="238"/>
      <c r="H859" s="238"/>
      <c r="I859" s="238"/>
      <c r="J859" s="238"/>
      <c r="K859" s="238"/>
      <c r="L859" s="238"/>
      <c r="M859" s="238"/>
      <c r="N859" s="238"/>
      <c r="O859" s="238"/>
      <c r="P859" s="238"/>
      <c r="Q859" s="238"/>
    </row>
    <row r="860" ht="15.75" customHeight="1">
      <c r="B860" s="238"/>
      <c r="C860" s="238"/>
      <c r="D860" s="238"/>
      <c r="E860" s="238"/>
      <c r="F860" s="238"/>
      <c r="G860" s="238"/>
      <c r="H860" s="238"/>
      <c r="I860" s="238"/>
      <c r="J860" s="238"/>
      <c r="K860" s="238"/>
      <c r="L860" s="238"/>
      <c r="M860" s="238"/>
      <c r="N860" s="238"/>
      <c r="O860" s="238"/>
      <c r="P860" s="238"/>
      <c r="Q860" s="238"/>
    </row>
    <row r="861" ht="15.75" customHeight="1">
      <c r="B861" s="238"/>
      <c r="C861" s="238"/>
      <c r="D861" s="238"/>
      <c r="E861" s="238"/>
      <c r="F861" s="238"/>
      <c r="G861" s="238"/>
      <c r="H861" s="238"/>
      <c r="I861" s="238"/>
      <c r="J861" s="238"/>
      <c r="K861" s="238"/>
      <c r="L861" s="238"/>
      <c r="M861" s="238"/>
      <c r="N861" s="238"/>
      <c r="O861" s="238"/>
      <c r="P861" s="238"/>
      <c r="Q861" s="238"/>
    </row>
    <row r="862" ht="15.75" customHeight="1">
      <c r="B862" s="238"/>
      <c r="C862" s="238"/>
      <c r="D862" s="238"/>
      <c r="E862" s="238"/>
      <c r="F862" s="238"/>
      <c r="G862" s="238"/>
      <c r="H862" s="238"/>
      <c r="I862" s="238"/>
      <c r="J862" s="238"/>
      <c r="K862" s="238"/>
      <c r="L862" s="238"/>
      <c r="M862" s="238"/>
      <c r="N862" s="238"/>
      <c r="O862" s="238"/>
      <c r="P862" s="238"/>
      <c r="Q862" s="238"/>
    </row>
    <row r="863" ht="15.75" customHeight="1">
      <c r="B863" s="238"/>
      <c r="C863" s="238"/>
      <c r="D863" s="238"/>
      <c r="E863" s="238"/>
      <c r="F863" s="238"/>
      <c r="G863" s="238"/>
      <c r="H863" s="238"/>
      <c r="I863" s="238"/>
      <c r="J863" s="238"/>
      <c r="K863" s="238"/>
      <c r="L863" s="238"/>
      <c r="M863" s="238"/>
      <c r="N863" s="238"/>
      <c r="O863" s="238"/>
      <c r="P863" s="238"/>
      <c r="Q863" s="238"/>
    </row>
    <row r="864" ht="15.75" customHeight="1">
      <c r="B864" s="238"/>
      <c r="C864" s="238"/>
      <c r="D864" s="238"/>
      <c r="E864" s="238"/>
      <c r="F864" s="238"/>
      <c r="G864" s="238"/>
      <c r="H864" s="238"/>
      <c r="I864" s="238"/>
      <c r="J864" s="238"/>
      <c r="K864" s="238"/>
      <c r="L864" s="238"/>
      <c r="M864" s="238"/>
      <c r="N864" s="238"/>
      <c r="O864" s="238"/>
      <c r="P864" s="238"/>
      <c r="Q864" s="238"/>
    </row>
    <row r="865" ht="15.75" customHeight="1">
      <c r="B865" s="238"/>
      <c r="C865" s="238"/>
      <c r="D865" s="238"/>
      <c r="E865" s="238"/>
      <c r="F865" s="238"/>
      <c r="G865" s="238"/>
      <c r="H865" s="238"/>
      <c r="I865" s="238"/>
      <c r="J865" s="238"/>
      <c r="K865" s="238"/>
      <c r="L865" s="238"/>
      <c r="M865" s="238"/>
      <c r="N865" s="238"/>
      <c r="O865" s="238"/>
      <c r="P865" s="238"/>
      <c r="Q865" s="238"/>
    </row>
    <row r="866" ht="15.75" customHeight="1">
      <c r="B866" s="238"/>
      <c r="C866" s="238"/>
      <c r="D866" s="238"/>
      <c r="E866" s="238"/>
      <c r="F866" s="238"/>
      <c r="G866" s="238"/>
      <c r="H866" s="238"/>
      <c r="I866" s="238"/>
      <c r="J866" s="238"/>
      <c r="K866" s="238"/>
      <c r="L866" s="238"/>
      <c r="M866" s="238"/>
      <c r="N866" s="238"/>
      <c r="O866" s="238"/>
      <c r="P866" s="238"/>
      <c r="Q866" s="238"/>
    </row>
    <row r="867" ht="15.75" customHeight="1">
      <c r="B867" s="238"/>
      <c r="C867" s="238"/>
      <c r="D867" s="238"/>
      <c r="E867" s="238"/>
      <c r="F867" s="238"/>
      <c r="G867" s="238"/>
      <c r="H867" s="238"/>
      <c r="I867" s="238"/>
      <c r="J867" s="238"/>
      <c r="K867" s="238"/>
      <c r="L867" s="238"/>
      <c r="M867" s="238"/>
      <c r="N867" s="238"/>
      <c r="O867" s="238"/>
      <c r="P867" s="238"/>
      <c r="Q867" s="238"/>
    </row>
    <row r="868" ht="15.75" customHeight="1">
      <c r="B868" s="238"/>
      <c r="C868" s="238"/>
      <c r="D868" s="238"/>
      <c r="E868" s="238"/>
      <c r="F868" s="238"/>
      <c r="G868" s="238"/>
      <c r="H868" s="238"/>
      <c r="I868" s="238"/>
      <c r="J868" s="238"/>
      <c r="K868" s="238"/>
      <c r="L868" s="238"/>
      <c r="M868" s="238"/>
      <c r="N868" s="238"/>
      <c r="O868" s="238"/>
      <c r="P868" s="238"/>
      <c r="Q868" s="238"/>
    </row>
    <row r="869" ht="15.75" customHeight="1">
      <c r="B869" s="238"/>
      <c r="C869" s="238"/>
      <c r="D869" s="238"/>
      <c r="E869" s="238"/>
      <c r="F869" s="238"/>
      <c r="G869" s="238"/>
      <c r="H869" s="238"/>
      <c r="I869" s="238"/>
      <c r="J869" s="238"/>
      <c r="K869" s="238"/>
      <c r="L869" s="238"/>
      <c r="M869" s="238"/>
      <c r="N869" s="238"/>
      <c r="O869" s="238"/>
      <c r="P869" s="238"/>
      <c r="Q869" s="238"/>
    </row>
    <row r="870" ht="15.75" customHeight="1">
      <c r="B870" s="238"/>
      <c r="C870" s="238"/>
      <c r="D870" s="238"/>
      <c r="E870" s="238"/>
      <c r="F870" s="238"/>
      <c r="G870" s="238"/>
      <c r="H870" s="238"/>
      <c r="I870" s="238"/>
      <c r="J870" s="238"/>
      <c r="K870" s="238"/>
      <c r="L870" s="238"/>
      <c r="M870" s="238"/>
      <c r="N870" s="238"/>
      <c r="O870" s="238"/>
      <c r="P870" s="238"/>
      <c r="Q870" s="238"/>
    </row>
    <row r="871" ht="15.75" customHeight="1">
      <c r="B871" s="238"/>
      <c r="C871" s="238"/>
      <c r="D871" s="238"/>
      <c r="E871" s="238"/>
      <c r="F871" s="238"/>
      <c r="G871" s="238"/>
      <c r="H871" s="238"/>
      <c r="I871" s="238"/>
      <c r="J871" s="238"/>
      <c r="K871" s="238"/>
      <c r="L871" s="238"/>
      <c r="M871" s="238"/>
      <c r="N871" s="238"/>
      <c r="O871" s="238"/>
      <c r="P871" s="238"/>
      <c r="Q871" s="238"/>
    </row>
    <row r="872" ht="15.75" customHeight="1">
      <c r="B872" s="238"/>
      <c r="C872" s="238"/>
      <c r="D872" s="238"/>
      <c r="E872" s="238"/>
      <c r="F872" s="238"/>
      <c r="G872" s="238"/>
      <c r="H872" s="238"/>
      <c r="I872" s="238"/>
      <c r="J872" s="238"/>
      <c r="K872" s="238"/>
      <c r="L872" s="238"/>
      <c r="M872" s="238"/>
      <c r="N872" s="238"/>
      <c r="O872" s="238"/>
      <c r="P872" s="238"/>
      <c r="Q872" s="238"/>
    </row>
    <row r="873" ht="15.75" customHeight="1">
      <c r="B873" s="238"/>
      <c r="C873" s="238"/>
      <c r="D873" s="238"/>
      <c r="E873" s="238"/>
      <c r="F873" s="238"/>
      <c r="G873" s="238"/>
      <c r="H873" s="238"/>
      <c r="I873" s="238"/>
      <c r="J873" s="238"/>
      <c r="K873" s="238"/>
      <c r="L873" s="238"/>
      <c r="M873" s="238"/>
      <c r="N873" s="238"/>
      <c r="O873" s="238"/>
      <c r="P873" s="238"/>
      <c r="Q873" s="238"/>
    </row>
    <row r="874" ht="15.75" customHeight="1">
      <c r="B874" s="238"/>
      <c r="C874" s="238"/>
      <c r="D874" s="238"/>
      <c r="E874" s="238"/>
      <c r="F874" s="238"/>
      <c r="G874" s="238"/>
      <c r="H874" s="238"/>
      <c r="I874" s="238"/>
      <c r="J874" s="238"/>
      <c r="K874" s="238"/>
      <c r="L874" s="238"/>
      <c r="M874" s="238"/>
      <c r="N874" s="238"/>
      <c r="O874" s="238"/>
      <c r="P874" s="238"/>
      <c r="Q874" s="238"/>
    </row>
    <row r="875" ht="15.75" customHeight="1">
      <c r="B875" s="238"/>
      <c r="C875" s="238"/>
      <c r="D875" s="238"/>
      <c r="E875" s="238"/>
      <c r="F875" s="238"/>
      <c r="G875" s="238"/>
      <c r="H875" s="238"/>
      <c r="I875" s="238"/>
      <c r="J875" s="238"/>
      <c r="K875" s="238"/>
      <c r="L875" s="238"/>
      <c r="M875" s="238"/>
      <c r="N875" s="238"/>
      <c r="O875" s="238"/>
      <c r="P875" s="238"/>
      <c r="Q875" s="238"/>
    </row>
    <row r="876" ht="15.75" customHeight="1">
      <c r="B876" s="238"/>
      <c r="C876" s="238"/>
      <c r="D876" s="238"/>
      <c r="E876" s="238"/>
      <c r="F876" s="238"/>
      <c r="G876" s="238"/>
      <c r="H876" s="238"/>
      <c r="I876" s="238"/>
      <c r="J876" s="238"/>
      <c r="K876" s="238"/>
      <c r="L876" s="238"/>
      <c r="M876" s="238"/>
      <c r="N876" s="238"/>
      <c r="O876" s="238"/>
      <c r="P876" s="238"/>
      <c r="Q876" s="238"/>
    </row>
    <row r="877" ht="15.75" customHeight="1">
      <c r="B877" s="238"/>
      <c r="C877" s="238"/>
      <c r="D877" s="238"/>
      <c r="E877" s="238"/>
      <c r="F877" s="238"/>
      <c r="G877" s="238"/>
      <c r="H877" s="238"/>
      <c r="I877" s="238"/>
      <c r="J877" s="238"/>
      <c r="K877" s="238"/>
      <c r="L877" s="238"/>
      <c r="M877" s="238"/>
      <c r="N877" s="238"/>
      <c r="O877" s="238"/>
      <c r="P877" s="238"/>
      <c r="Q877" s="238"/>
    </row>
    <row r="878" ht="15.75" customHeight="1">
      <c r="B878" s="238"/>
      <c r="C878" s="238"/>
      <c r="D878" s="238"/>
      <c r="E878" s="238"/>
      <c r="F878" s="238"/>
      <c r="G878" s="238"/>
      <c r="H878" s="238"/>
      <c r="I878" s="238"/>
      <c r="J878" s="238"/>
      <c r="K878" s="238"/>
      <c r="L878" s="238"/>
      <c r="M878" s="238"/>
      <c r="N878" s="238"/>
      <c r="O878" s="238"/>
      <c r="P878" s="238"/>
      <c r="Q878" s="238"/>
    </row>
    <row r="879" ht="15.75" customHeight="1">
      <c r="B879" s="238"/>
      <c r="C879" s="238"/>
      <c r="D879" s="238"/>
      <c r="E879" s="238"/>
      <c r="F879" s="238"/>
      <c r="G879" s="238"/>
      <c r="H879" s="238"/>
      <c r="I879" s="238"/>
      <c r="J879" s="238"/>
      <c r="K879" s="238"/>
      <c r="L879" s="238"/>
      <c r="M879" s="238"/>
      <c r="N879" s="238"/>
      <c r="O879" s="238"/>
      <c r="P879" s="238"/>
      <c r="Q879" s="238"/>
    </row>
    <row r="880" ht="15.75" customHeight="1">
      <c r="B880" s="238"/>
      <c r="C880" s="238"/>
      <c r="D880" s="238"/>
      <c r="E880" s="238"/>
      <c r="F880" s="238"/>
      <c r="G880" s="238"/>
      <c r="H880" s="238"/>
      <c r="I880" s="238"/>
      <c r="J880" s="238"/>
      <c r="K880" s="238"/>
      <c r="L880" s="238"/>
      <c r="M880" s="238"/>
      <c r="N880" s="238"/>
      <c r="O880" s="238"/>
      <c r="P880" s="238"/>
      <c r="Q880" s="238"/>
    </row>
    <row r="881" ht="15.75" customHeight="1">
      <c r="B881" s="238"/>
      <c r="C881" s="238"/>
      <c r="D881" s="238"/>
      <c r="E881" s="238"/>
      <c r="F881" s="238"/>
      <c r="G881" s="238"/>
      <c r="H881" s="238"/>
      <c r="I881" s="238"/>
      <c r="J881" s="238"/>
      <c r="K881" s="238"/>
      <c r="L881" s="238"/>
      <c r="M881" s="238"/>
      <c r="N881" s="238"/>
      <c r="O881" s="238"/>
      <c r="P881" s="238"/>
      <c r="Q881" s="238"/>
    </row>
    <row r="882" ht="15.75" customHeight="1">
      <c r="B882" s="238"/>
      <c r="C882" s="238"/>
      <c r="D882" s="238"/>
      <c r="E882" s="238"/>
      <c r="F882" s="238"/>
      <c r="G882" s="238"/>
      <c r="H882" s="238"/>
      <c r="I882" s="238"/>
      <c r="J882" s="238"/>
      <c r="K882" s="238"/>
      <c r="L882" s="238"/>
      <c r="M882" s="238"/>
      <c r="N882" s="238"/>
      <c r="O882" s="238"/>
      <c r="P882" s="238"/>
      <c r="Q882" s="238"/>
    </row>
    <row r="883" ht="15.75" customHeight="1">
      <c r="B883" s="238"/>
      <c r="C883" s="238"/>
      <c r="D883" s="238"/>
      <c r="E883" s="238"/>
      <c r="F883" s="238"/>
      <c r="G883" s="238"/>
      <c r="H883" s="238"/>
      <c r="I883" s="238"/>
      <c r="J883" s="238"/>
      <c r="K883" s="238"/>
      <c r="L883" s="238"/>
      <c r="M883" s="238"/>
      <c r="N883" s="238"/>
      <c r="O883" s="238"/>
      <c r="P883" s="238"/>
      <c r="Q883" s="238"/>
    </row>
    <row r="884" ht="15.75" customHeight="1">
      <c r="B884" s="238"/>
      <c r="C884" s="238"/>
      <c r="D884" s="238"/>
      <c r="E884" s="238"/>
      <c r="F884" s="238"/>
      <c r="G884" s="238"/>
      <c r="H884" s="238"/>
      <c r="I884" s="238"/>
      <c r="J884" s="238"/>
      <c r="K884" s="238"/>
      <c r="L884" s="238"/>
      <c r="M884" s="238"/>
      <c r="N884" s="238"/>
      <c r="O884" s="238"/>
      <c r="P884" s="238"/>
      <c r="Q884" s="238"/>
    </row>
    <row r="885" ht="15.75" customHeight="1">
      <c r="B885" s="238"/>
      <c r="C885" s="238"/>
      <c r="D885" s="238"/>
      <c r="E885" s="238"/>
      <c r="F885" s="238"/>
      <c r="G885" s="238"/>
      <c r="H885" s="238"/>
      <c r="I885" s="238"/>
      <c r="J885" s="238"/>
      <c r="K885" s="238"/>
      <c r="L885" s="238"/>
      <c r="M885" s="238"/>
      <c r="N885" s="238"/>
      <c r="O885" s="238"/>
      <c r="P885" s="238"/>
      <c r="Q885" s="238"/>
    </row>
    <row r="886" ht="15.75" customHeight="1">
      <c r="B886" s="238"/>
      <c r="C886" s="238"/>
      <c r="D886" s="238"/>
      <c r="E886" s="238"/>
      <c r="F886" s="238"/>
      <c r="G886" s="238"/>
      <c r="H886" s="238"/>
      <c r="I886" s="238"/>
      <c r="J886" s="238"/>
      <c r="K886" s="238"/>
      <c r="L886" s="238"/>
      <c r="M886" s="238"/>
      <c r="N886" s="238"/>
      <c r="O886" s="238"/>
      <c r="P886" s="238"/>
      <c r="Q886" s="238"/>
    </row>
    <row r="887" ht="15.75" customHeight="1">
      <c r="B887" s="238"/>
      <c r="C887" s="238"/>
      <c r="D887" s="238"/>
      <c r="E887" s="238"/>
      <c r="F887" s="238"/>
      <c r="G887" s="238"/>
      <c r="H887" s="238"/>
      <c r="I887" s="238"/>
      <c r="J887" s="238"/>
      <c r="K887" s="238"/>
      <c r="L887" s="238"/>
      <c r="M887" s="238"/>
      <c r="N887" s="238"/>
      <c r="O887" s="238"/>
      <c r="P887" s="238"/>
      <c r="Q887" s="238"/>
    </row>
    <row r="888" ht="15.75" customHeight="1">
      <c r="B888" s="238"/>
      <c r="C888" s="238"/>
      <c r="D888" s="238"/>
      <c r="E888" s="238"/>
      <c r="F888" s="238"/>
      <c r="G888" s="238"/>
      <c r="H888" s="238"/>
      <c r="I888" s="238"/>
      <c r="J888" s="238"/>
      <c r="K888" s="238"/>
      <c r="L888" s="238"/>
      <c r="M888" s="238"/>
      <c r="N888" s="238"/>
      <c r="O888" s="238"/>
      <c r="P888" s="238"/>
      <c r="Q888" s="238"/>
    </row>
    <row r="889" ht="15.75" customHeight="1">
      <c r="B889" s="238"/>
      <c r="C889" s="238"/>
      <c r="D889" s="238"/>
      <c r="E889" s="238"/>
      <c r="F889" s="238"/>
      <c r="G889" s="238"/>
      <c r="H889" s="238"/>
      <c r="I889" s="238"/>
      <c r="J889" s="238"/>
      <c r="K889" s="238"/>
      <c r="L889" s="238"/>
      <c r="M889" s="238"/>
      <c r="N889" s="238"/>
      <c r="O889" s="238"/>
      <c r="P889" s="238"/>
      <c r="Q889" s="238"/>
    </row>
    <row r="890" ht="15.75" customHeight="1">
      <c r="B890" s="238"/>
      <c r="C890" s="238"/>
      <c r="D890" s="238"/>
      <c r="E890" s="238"/>
      <c r="F890" s="238"/>
      <c r="G890" s="238"/>
      <c r="H890" s="238"/>
      <c r="I890" s="238"/>
      <c r="J890" s="238"/>
      <c r="K890" s="238"/>
      <c r="L890" s="238"/>
      <c r="M890" s="238"/>
      <c r="N890" s="238"/>
      <c r="O890" s="238"/>
      <c r="P890" s="238"/>
      <c r="Q890" s="238"/>
    </row>
    <row r="891" ht="15.75" customHeight="1">
      <c r="B891" s="238"/>
      <c r="C891" s="238"/>
      <c r="D891" s="238"/>
      <c r="E891" s="238"/>
      <c r="F891" s="238"/>
      <c r="G891" s="238"/>
      <c r="H891" s="238"/>
      <c r="I891" s="238"/>
      <c r="J891" s="238"/>
      <c r="K891" s="238"/>
      <c r="L891" s="238"/>
      <c r="M891" s="238"/>
      <c r="N891" s="238"/>
      <c r="O891" s="238"/>
      <c r="P891" s="238"/>
      <c r="Q891" s="238"/>
    </row>
    <row r="892" ht="15.75" customHeight="1">
      <c r="B892" s="238"/>
      <c r="C892" s="238"/>
      <c r="D892" s="238"/>
      <c r="E892" s="238"/>
      <c r="F892" s="238"/>
      <c r="G892" s="238"/>
      <c r="H892" s="238"/>
      <c r="I892" s="238"/>
      <c r="J892" s="238"/>
      <c r="K892" s="238"/>
      <c r="L892" s="238"/>
      <c r="M892" s="238"/>
      <c r="N892" s="238"/>
      <c r="O892" s="238"/>
      <c r="P892" s="238"/>
      <c r="Q892" s="238"/>
    </row>
    <row r="893" ht="15.75" customHeight="1">
      <c r="B893" s="238"/>
      <c r="C893" s="238"/>
      <c r="D893" s="238"/>
      <c r="E893" s="238"/>
      <c r="F893" s="238"/>
      <c r="G893" s="238"/>
      <c r="H893" s="238"/>
      <c r="I893" s="238"/>
      <c r="J893" s="238"/>
      <c r="K893" s="238"/>
      <c r="L893" s="238"/>
      <c r="M893" s="238"/>
      <c r="N893" s="238"/>
      <c r="O893" s="238"/>
      <c r="P893" s="238"/>
      <c r="Q893" s="238"/>
    </row>
    <row r="894" ht="15.75" customHeight="1">
      <c r="B894" s="238"/>
      <c r="C894" s="238"/>
      <c r="D894" s="238"/>
      <c r="E894" s="238"/>
      <c r="F894" s="238"/>
      <c r="G894" s="238"/>
      <c r="H894" s="238"/>
      <c r="I894" s="238"/>
      <c r="J894" s="238"/>
      <c r="K894" s="238"/>
      <c r="L894" s="238"/>
      <c r="M894" s="238"/>
      <c r="N894" s="238"/>
      <c r="O894" s="238"/>
      <c r="P894" s="238"/>
      <c r="Q894" s="238"/>
    </row>
    <row r="895" ht="15.75" customHeight="1">
      <c r="B895" s="238"/>
      <c r="C895" s="238"/>
      <c r="D895" s="238"/>
      <c r="E895" s="238"/>
      <c r="F895" s="238"/>
      <c r="G895" s="238"/>
      <c r="H895" s="238"/>
      <c r="I895" s="238"/>
      <c r="J895" s="238"/>
      <c r="K895" s="238"/>
      <c r="L895" s="238"/>
      <c r="M895" s="238"/>
      <c r="N895" s="238"/>
      <c r="O895" s="238"/>
      <c r="P895" s="238"/>
      <c r="Q895" s="238"/>
    </row>
    <row r="896" ht="15.75" customHeight="1">
      <c r="B896" s="238"/>
      <c r="C896" s="238"/>
      <c r="D896" s="238"/>
      <c r="E896" s="238"/>
      <c r="F896" s="238"/>
      <c r="G896" s="238"/>
      <c r="H896" s="238"/>
      <c r="I896" s="238"/>
      <c r="J896" s="238"/>
      <c r="K896" s="238"/>
      <c r="L896" s="238"/>
      <c r="M896" s="238"/>
      <c r="N896" s="238"/>
      <c r="O896" s="238"/>
      <c r="P896" s="238"/>
      <c r="Q896" s="238"/>
    </row>
    <row r="897" ht="15.75" customHeight="1">
      <c r="B897" s="238"/>
      <c r="C897" s="238"/>
      <c r="D897" s="238"/>
      <c r="E897" s="238"/>
      <c r="F897" s="238"/>
      <c r="G897" s="238"/>
      <c r="H897" s="238"/>
      <c r="I897" s="238"/>
      <c r="J897" s="238"/>
      <c r="K897" s="238"/>
      <c r="L897" s="238"/>
      <c r="M897" s="238"/>
      <c r="N897" s="238"/>
      <c r="O897" s="238"/>
      <c r="P897" s="238"/>
      <c r="Q897" s="238"/>
    </row>
    <row r="898" ht="15.75" customHeight="1">
      <c r="B898" s="238"/>
      <c r="C898" s="238"/>
      <c r="D898" s="238"/>
      <c r="E898" s="238"/>
      <c r="F898" s="238"/>
      <c r="G898" s="238"/>
      <c r="H898" s="238"/>
      <c r="I898" s="238"/>
      <c r="J898" s="238"/>
      <c r="K898" s="238"/>
      <c r="L898" s="238"/>
      <c r="M898" s="238"/>
      <c r="N898" s="238"/>
      <c r="O898" s="238"/>
      <c r="P898" s="238"/>
      <c r="Q898" s="238"/>
    </row>
    <row r="899" ht="15.75" customHeight="1">
      <c r="B899" s="238"/>
      <c r="C899" s="238"/>
      <c r="D899" s="238"/>
      <c r="E899" s="238"/>
      <c r="F899" s="238"/>
      <c r="G899" s="238"/>
      <c r="H899" s="238"/>
      <c r="I899" s="238"/>
      <c r="J899" s="238"/>
      <c r="K899" s="238"/>
      <c r="L899" s="238"/>
      <c r="M899" s="238"/>
      <c r="N899" s="238"/>
      <c r="O899" s="238"/>
      <c r="P899" s="238"/>
      <c r="Q899" s="238"/>
    </row>
    <row r="900" ht="15.75" customHeight="1">
      <c r="B900" s="238"/>
      <c r="C900" s="238"/>
      <c r="D900" s="238"/>
      <c r="E900" s="238"/>
      <c r="F900" s="238"/>
      <c r="G900" s="238"/>
      <c r="H900" s="238"/>
      <c r="I900" s="238"/>
      <c r="J900" s="238"/>
      <c r="K900" s="238"/>
      <c r="L900" s="238"/>
      <c r="M900" s="238"/>
      <c r="N900" s="238"/>
      <c r="O900" s="238"/>
      <c r="P900" s="238"/>
      <c r="Q900" s="238"/>
    </row>
    <row r="901" ht="15.75" customHeight="1">
      <c r="B901" s="238"/>
      <c r="C901" s="238"/>
      <c r="D901" s="238"/>
      <c r="E901" s="238"/>
      <c r="F901" s="238"/>
      <c r="G901" s="238"/>
      <c r="H901" s="238"/>
      <c r="I901" s="238"/>
      <c r="J901" s="238"/>
      <c r="K901" s="238"/>
      <c r="L901" s="238"/>
      <c r="M901" s="238"/>
      <c r="N901" s="238"/>
      <c r="O901" s="238"/>
      <c r="P901" s="238"/>
      <c r="Q901" s="238"/>
    </row>
    <row r="902" ht="15.75" customHeight="1">
      <c r="B902" s="238"/>
      <c r="C902" s="238"/>
      <c r="D902" s="238"/>
      <c r="E902" s="238"/>
      <c r="F902" s="238"/>
      <c r="G902" s="238"/>
      <c r="H902" s="238"/>
      <c r="I902" s="238"/>
      <c r="J902" s="238"/>
      <c r="K902" s="238"/>
      <c r="L902" s="238"/>
      <c r="M902" s="238"/>
      <c r="N902" s="238"/>
      <c r="O902" s="238"/>
      <c r="P902" s="238"/>
      <c r="Q902" s="238"/>
    </row>
    <row r="903" ht="15.75" customHeight="1">
      <c r="B903" s="238"/>
      <c r="C903" s="238"/>
      <c r="D903" s="238"/>
      <c r="E903" s="238"/>
      <c r="F903" s="238"/>
      <c r="G903" s="238"/>
      <c r="H903" s="238"/>
      <c r="I903" s="238"/>
      <c r="J903" s="238"/>
      <c r="K903" s="238"/>
      <c r="L903" s="238"/>
      <c r="M903" s="238"/>
      <c r="N903" s="238"/>
      <c r="O903" s="238"/>
      <c r="P903" s="238"/>
      <c r="Q903" s="238"/>
    </row>
    <row r="904" ht="15.75" customHeight="1">
      <c r="B904" s="238"/>
      <c r="C904" s="238"/>
      <c r="D904" s="238"/>
      <c r="E904" s="238"/>
      <c r="F904" s="238"/>
      <c r="G904" s="238"/>
      <c r="H904" s="238"/>
      <c r="I904" s="238"/>
      <c r="J904" s="238"/>
      <c r="K904" s="238"/>
      <c r="L904" s="238"/>
      <c r="M904" s="238"/>
      <c r="N904" s="238"/>
      <c r="O904" s="238"/>
      <c r="P904" s="238"/>
      <c r="Q904" s="238"/>
    </row>
    <row r="905" ht="15.75" customHeight="1">
      <c r="B905" s="238"/>
      <c r="C905" s="238"/>
      <c r="D905" s="238"/>
      <c r="E905" s="238"/>
      <c r="F905" s="238"/>
      <c r="G905" s="238"/>
      <c r="H905" s="238"/>
      <c r="I905" s="238"/>
      <c r="J905" s="238"/>
      <c r="K905" s="238"/>
      <c r="L905" s="238"/>
      <c r="M905" s="238"/>
      <c r="N905" s="238"/>
      <c r="O905" s="238"/>
      <c r="P905" s="238"/>
      <c r="Q905" s="238"/>
    </row>
    <row r="906" ht="15.75" customHeight="1">
      <c r="B906" s="238"/>
      <c r="C906" s="238"/>
      <c r="D906" s="238"/>
      <c r="E906" s="238"/>
      <c r="F906" s="238"/>
      <c r="G906" s="238"/>
      <c r="H906" s="238"/>
      <c r="I906" s="238"/>
      <c r="J906" s="238"/>
      <c r="K906" s="238"/>
      <c r="L906" s="238"/>
      <c r="M906" s="238"/>
      <c r="N906" s="238"/>
      <c r="O906" s="238"/>
      <c r="P906" s="238"/>
      <c r="Q906" s="238"/>
    </row>
    <row r="907" ht="15.75" customHeight="1">
      <c r="B907" s="238"/>
      <c r="C907" s="238"/>
      <c r="D907" s="238"/>
      <c r="E907" s="238"/>
      <c r="F907" s="238"/>
      <c r="G907" s="238"/>
      <c r="H907" s="238"/>
      <c r="I907" s="238"/>
      <c r="J907" s="238"/>
      <c r="K907" s="238"/>
      <c r="L907" s="238"/>
      <c r="M907" s="238"/>
      <c r="N907" s="238"/>
      <c r="O907" s="238"/>
      <c r="P907" s="238"/>
      <c r="Q907" s="238"/>
    </row>
    <row r="908" ht="15.75" customHeight="1">
      <c r="B908" s="238"/>
      <c r="C908" s="238"/>
      <c r="D908" s="238"/>
      <c r="E908" s="238"/>
      <c r="F908" s="238"/>
      <c r="G908" s="238"/>
      <c r="H908" s="238"/>
      <c r="I908" s="238"/>
      <c r="J908" s="238"/>
      <c r="K908" s="238"/>
      <c r="L908" s="238"/>
      <c r="M908" s="238"/>
      <c r="N908" s="238"/>
      <c r="O908" s="238"/>
      <c r="P908" s="238"/>
      <c r="Q908" s="238"/>
    </row>
    <row r="909" ht="15.75" customHeight="1">
      <c r="B909" s="238"/>
      <c r="C909" s="238"/>
      <c r="D909" s="238"/>
      <c r="E909" s="238"/>
      <c r="F909" s="238"/>
      <c r="G909" s="238"/>
      <c r="H909" s="238"/>
      <c r="I909" s="238"/>
      <c r="J909" s="238"/>
      <c r="K909" s="238"/>
      <c r="L909" s="238"/>
      <c r="M909" s="238"/>
      <c r="N909" s="238"/>
      <c r="O909" s="238"/>
      <c r="P909" s="238"/>
      <c r="Q909" s="238"/>
    </row>
    <row r="910" ht="15.75" customHeight="1">
      <c r="B910" s="238"/>
      <c r="C910" s="238"/>
      <c r="D910" s="238"/>
      <c r="E910" s="238"/>
      <c r="F910" s="238"/>
      <c r="G910" s="238"/>
      <c r="H910" s="238"/>
      <c r="I910" s="238"/>
      <c r="J910" s="238"/>
      <c r="K910" s="238"/>
      <c r="L910" s="238"/>
      <c r="M910" s="238"/>
      <c r="N910" s="238"/>
      <c r="O910" s="238"/>
      <c r="P910" s="238"/>
      <c r="Q910" s="238"/>
    </row>
    <row r="911" ht="15.75" customHeight="1">
      <c r="B911" s="238"/>
      <c r="C911" s="238"/>
      <c r="D911" s="238"/>
      <c r="E911" s="238"/>
      <c r="F911" s="238"/>
      <c r="G911" s="238"/>
      <c r="H911" s="238"/>
      <c r="I911" s="238"/>
      <c r="J911" s="238"/>
      <c r="K911" s="238"/>
      <c r="L911" s="238"/>
      <c r="M911" s="238"/>
      <c r="N911" s="238"/>
      <c r="O911" s="238"/>
      <c r="P911" s="238"/>
      <c r="Q911" s="238"/>
    </row>
    <row r="912" ht="15.75" customHeight="1">
      <c r="B912" s="238"/>
      <c r="C912" s="238"/>
      <c r="D912" s="238"/>
      <c r="E912" s="238"/>
      <c r="F912" s="238"/>
      <c r="G912" s="238"/>
      <c r="H912" s="238"/>
      <c r="I912" s="238"/>
      <c r="J912" s="238"/>
      <c r="K912" s="238"/>
      <c r="L912" s="238"/>
      <c r="M912" s="238"/>
      <c r="N912" s="238"/>
      <c r="O912" s="238"/>
      <c r="P912" s="238"/>
      <c r="Q912" s="238"/>
    </row>
    <row r="913" ht="15.75" customHeight="1">
      <c r="B913" s="238"/>
      <c r="C913" s="238"/>
      <c r="D913" s="238"/>
      <c r="E913" s="238"/>
      <c r="F913" s="238"/>
      <c r="G913" s="238"/>
      <c r="H913" s="238"/>
      <c r="I913" s="238"/>
      <c r="J913" s="238"/>
      <c r="K913" s="238"/>
      <c r="L913" s="238"/>
      <c r="M913" s="238"/>
      <c r="N913" s="238"/>
      <c r="O913" s="238"/>
      <c r="P913" s="238"/>
      <c r="Q913" s="238"/>
    </row>
    <row r="914" ht="15.75" customHeight="1">
      <c r="B914" s="238"/>
      <c r="C914" s="238"/>
      <c r="D914" s="238"/>
      <c r="E914" s="238"/>
      <c r="F914" s="238"/>
      <c r="G914" s="238"/>
      <c r="H914" s="238"/>
      <c r="I914" s="238"/>
      <c r="J914" s="238"/>
      <c r="K914" s="238"/>
      <c r="L914" s="238"/>
      <c r="M914" s="238"/>
      <c r="N914" s="238"/>
      <c r="O914" s="238"/>
      <c r="P914" s="238"/>
      <c r="Q914" s="238"/>
    </row>
    <row r="915" ht="15.75" customHeight="1">
      <c r="B915" s="238"/>
      <c r="C915" s="238"/>
      <c r="D915" s="238"/>
      <c r="E915" s="238"/>
      <c r="F915" s="238"/>
      <c r="G915" s="238"/>
      <c r="H915" s="238"/>
      <c r="I915" s="238"/>
      <c r="J915" s="238"/>
      <c r="K915" s="238"/>
      <c r="L915" s="238"/>
      <c r="M915" s="238"/>
      <c r="N915" s="238"/>
      <c r="O915" s="238"/>
      <c r="P915" s="238"/>
      <c r="Q915" s="238"/>
    </row>
    <row r="916" ht="15.75" customHeight="1">
      <c r="B916" s="238"/>
      <c r="C916" s="238"/>
      <c r="D916" s="238"/>
      <c r="E916" s="238"/>
      <c r="F916" s="238"/>
      <c r="G916" s="238"/>
      <c r="H916" s="238"/>
      <c r="I916" s="238"/>
      <c r="J916" s="238"/>
      <c r="K916" s="238"/>
      <c r="L916" s="238"/>
      <c r="M916" s="238"/>
      <c r="N916" s="238"/>
      <c r="O916" s="238"/>
      <c r="P916" s="238"/>
      <c r="Q916" s="238"/>
    </row>
    <row r="917" ht="15.75" customHeight="1">
      <c r="B917" s="238"/>
      <c r="C917" s="238"/>
      <c r="D917" s="238"/>
      <c r="E917" s="238"/>
      <c r="F917" s="238"/>
      <c r="G917" s="238"/>
      <c r="H917" s="238"/>
      <c r="I917" s="238"/>
      <c r="J917" s="238"/>
      <c r="K917" s="238"/>
      <c r="L917" s="238"/>
      <c r="M917" s="238"/>
      <c r="N917" s="238"/>
      <c r="O917" s="238"/>
      <c r="P917" s="238"/>
      <c r="Q917" s="238"/>
    </row>
    <row r="918" ht="15.75" customHeight="1">
      <c r="B918" s="238"/>
      <c r="C918" s="238"/>
      <c r="D918" s="238"/>
      <c r="E918" s="238"/>
      <c r="F918" s="238"/>
      <c r="G918" s="238"/>
      <c r="H918" s="238"/>
      <c r="I918" s="238"/>
      <c r="J918" s="238"/>
      <c r="K918" s="238"/>
      <c r="L918" s="238"/>
      <c r="M918" s="238"/>
      <c r="N918" s="238"/>
      <c r="O918" s="238"/>
      <c r="P918" s="238"/>
      <c r="Q918" s="238"/>
    </row>
    <row r="919" ht="15.75" customHeight="1">
      <c r="B919" s="238"/>
      <c r="C919" s="238"/>
      <c r="D919" s="238"/>
      <c r="E919" s="238"/>
      <c r="F919" s="238"/>
      <c r="G919" s="238"/>
      <c r="H919" s="238"/>
      <c r="I919" s="238"/>
      <c r="J919" s="238"/>
      <c r="K919" s="238"/>
      <c r="L919" s="238"/>
      <c r="M919" s="238"/>
      <c r="N919" s="238"/>
      <c r="O919" s="238"/>
      <c r="P919" s="238"/>
      <c r="Q919" s="238"/>
    </row>
    <row r="920" ht="15.75" customHeight="1">
      <c r="B920" s="238"/>
      <c r="C920" s="238"/>
      <c r="D920" s="238"/>
      <c r="E920" s="238"/>
      <c r="F920" s="238"/>
      <c r="G920" s="238"/>
      <c r="H920" s="238"/>
      <c r="I920" s="238"/>
      <c r="J920" s="238"/>
      <c r="K920" s="238"/>
      <c r="L920" s="238"/>
      <c r="M920" s="238"/>
      <c r="N920" s="238"/>
      <c r="O920" s="238"/>
      <c r="P920" s="238"/>
      <c r="Q920" s="238"/>
    </row>
    <row r="921" ht="15.75" customHeight="1">
      <c r="B921" s="238"/>
      <c r="C921" s="238"/>
      <c r="D921" s="238"/>
      <c r="E921" s="238"/>
      <c r="F921" s="238"/>
      <c r="G921" s="238"/>
      <c r="H921" s="238"/>
      <c r="I921" s="238"/>
      <c r="J921" s="238"/>
      <c r="K921" s="238"/>
      <c r="L921" s="238"/>
      <c r="M921" s="238"/>
      <c r="N921" s="238"/>
      <c r="O921" s="238"/>
      <c r="P921" s="238"/>
      <c r="Q921" s="238"/>
    </row>
    <row r="922" ht="15.75" customHeight="1">
      <c r="B922" s="238"/>
      <c r="C922" s="238"/>
      <c r="D922" s="238"/>
      <c r="E922" s="238"/>
      <c r="F922" s="238"/>
      <c r="G922" s="238"/>
      <c r="H922" s="238"/>
      <c r="I922" s="238"/>
      <c r="J922" s="238"/>
      <c r="K922" s="238"/>
      <c r="L922" s="238"/>
      <c r="M922" s="238"/>
      <c r="N922" s="238"/>
      <c r="O922" s="238"/>
      <c r="P922" s="238"/>
      <c r="Q922" s="238"/>
    </row>
    <row r="923" ht="15.75" customHeight="1">
      <c r="B923" s="238"/>
      <c r="C923" s="238"/>
      <c r="D923" s="238"/>
      <c r="E923" s="238"/>
      <c r="F923" s="238"/>
      <c r="G923" s="238"/>
      <c r="H923" s="238"/>
      <c r="I923" s="238"/>
      <c r="J923" s="238"/>
      <c r="K923" s="238"/>
      <c r="L923" s="238"/>
      <c r="M923" s="238"/>
      <c r="N923" s="238"/>
      <c r="O923" s="238"/>
      <c r="P923" s="238"/>
      <c r="Q923" s="238"/>
    </row>
    <row r="924" ht="15.75" customHeight="1">
      <c r="B924" s="238"/>
      <c r="C924" s="238"/>
      <c r="D924" s="238"/>
      <c r="E924" s="238"/>
      <c r="F924" s="238"/>
      <c r="G924" s="238"/>
      <c r="H924" s="238"/>
      <c r="I924" s="238"/>
      <c r="J924" s="238"/>
      <c r="K924" s="238"/>
      <c r="L924" s="238"/>
      <c r="M924" s="238"/>
      <c r="N924" s="238"/>
      <c r="O924" s="238"/>
      <c r="P924" s="238"/>
      <c r="Q924" s="238"/>
    </row>
    <row r="925" ht="15.75" customHeight="1">
      <c r="B925" s="238"/>
      <c r="C925" s="238"/>
      <c r="D925" s="238"/>
      <c r="E925" s="238"/>
      <c r="F925" s="238"/>
      <c r="G925" s="238"/>
      <c r="H925" s="238"/>
      <c r="I925" s="238"/>
      <c r="J925" s="238"/>
      <c r="K925" s="238"/>
      <c r="L925" s="238"/>
      <c r="M925" s="238"/>
      <c r="N925" s="238"/>
      <c r="O925" s="238"/>
      <c r="P925" s="238"/>
      <c r="Q925" s="238"/>
    </row>
    <row r="926" ht="15.75" customHeight="1">
      <c r="B926" s="238"/>
      <c r="C926" s="238"/>
      <c r="D926" s="238"/>
      <c r="E926" s="238"/>
      <c r="F926" s="238"/>
      <c r="G926" s="238"/>
      <c r="H926" s="238"/>
      <c r="I926" s="238"/>
      <c r="J926" s="238"/>
      <c r="K926" s="238"/>
      <c r="L926" s="238"/>
      <c r="M926" s="238"/>
      <c r="N926" s="238"/>
      <c r="O926" s="238"/>
      <c r="P926" s="238"/>
      <c r="Q926" s="238"/>
    </row>
    <row r="927" ht="15.75" customHeight="1">
      <c r="B927" s="238"/>
      <c r="C927" s="238"/>
      <c r="D927" s="238"/>
      <c r="E927" s="238"/>
      <c r="F927" s="238"/>
      <c r="G927" s="238"/>
      <c r="H927" s="238"/>
      <c r="I927" s="238"/>
      <c r="J927" s="238"/>
      <c r="K927" s="238"/>
      <c r="L927" s="238"/>
      <c r="M927" s="238"/>
      <c r="N927" s="238"/>
      <c r="O927" s="238"/>
      <c r="P927" s="238"/>
      <c r="Q927" s="238"/>
    </row>
    <row r="928" ht="15.75" customHeight="1">
      <c r="B928" s="238"/>
      <c r="C928" s="238"/>
      <c r="D928" s="238"/>
      <c r="E928" s="238"/>
      <c r="F928" s="238"/>
      <c r="G928" s="238"/>
      <c r="H928" s="238"/>
      <c r="I928" s="238"/>
      <c r="J928" s="238"/>
      <c r="K928" s="238"/>
      <c r="L928" s="238"/>
      <c r="M928" s="238"/>
      <c r="N928" s="238"/>
      <c r="O928" s="238"/>
      <c r="P928" s="238"/>
      <c r="Q928" s="238"/>
    </row>
    <row r="929" ht="15.75" customHeight="1">
      <c r="B929" s="238"/>
      <c r="C929" s="238"/>
      <c r="D929" s="238"/>
      <c r="E929" s="238"/>
      <c r="F929" s="238"/>
      <c r="G929" s="238"/>
      <c r="H929" s="238"/>
      <c r="I929" s="238"/>
      <c r="J929" s="238"/>
      <c r="K929" s="238"/>
      <c r="L929" s="238"/>
      <c r="M929" s="238"/>
      <c r="N929" s="238"/>
      <c r="O929" s="238"/>
      <c r="P929" s="238"/>
      <c r="Q929" s="238"/>
    </row>
    <row r="930" ht="15.75" customHeight="1">
      <c r="B930" s="238"/>
      <c r="C930" s="238"/>
      <c r="D930" s="238"/>
      <c r="E930" s="238"/>
      <c r="F930" s="238"/>
      <c r="G930" s="238"/>
      <c r="H930" s="238"/>
      <c r="I930" s="238"/>
      <c r="J930" s="238"/>
      <c r="K930" s="238"/>
      <c r="L930" s="238"/>
      <c r="M930" s="238"/>
      <c r="N930" s="238"/>
      <c r="O930" s="238"/>
      <c r="P930" s="238"/>
      <c r="Q930" s="238"/>
    </row>
    <row r="931" ht="15.75" customHeight="1">
      <c r="B931" s="238"/>
      <c r="C931" s="238"/>
      <c r="D931" s="238"/>
      <c r="E931" s="238"/>
      <c r="F931" s="238"/>
      <c r="G931" s="238"/>
      <c r="H931" s="238"/>
      <c r="I931" s="238"/>
      <c r="J931" s="238"/>
      <c r="K931" s="238"/>
      <c r="L931" s="238"/>
      <c r="M931" s="238"/>
      <c r="N931" s="238"/>
      <c r="O931" s="238"/>
      <c r="P931" s="238"/>
      <c r="Q931" s="238"/>
    </row>
    <row r="932" ht="15.75" customHeight="1">
      <c r="B932" s="238"/>
      <c r="C932" s="238"/>
      <c r="D932" s="238"/>
      <c r="E932" s="238"/>
      <c r="F932" s="238"/>
      <c r="G932" s="238"/>
      <c r="H932" s="238"/>
      <c r="I932" s="238"/>
      <c r="J932" s="238"/>
      <c r="K932" s="238"/>
      <c r="L932" s="238"/>
      <c r="M932" s="238"/>
      <c r="N932" s="238"/>
      <c r="O932" s="238"/>
      <c r="P932" s="238"/>
      <c r="Q932" s="238"/>
    </row>
    <row r="933" ht="15.75" customHeight="1">
      <c r="B933" s="238"/>
      <c r="C933" s="238"/>
      <c r="D933" s="238"/>
      <c r="E933" s="238"/>
      <c r="F933" s="238"/>
      <c r="G933" s="238"/>
      <c r="H933" s="238"/>
      <c r="I933" s="238"/>
      <c r="J933" s="238"/>
      <c r="K933" s="238"/>
      <c r="L933" s="238"/>
      <c r="M933" s="238"/>
      <c r="N933" s="238"/>
      <c r="O933" s="238"/>
      <c r="P933" s="238"/>
      <c r="Q933" s="238"/>
    </row>
    <row r="934" ht="15.75" customHeight="1">
      <c r="B934" s="238"/>
      <c r="C934" s="238"/>
      <c r="D934" s="238"/>
      <c r="E934" s="238"/>
      <c r="F934" s="238"/>
      <c r="G934" s="238"/>
      <c r="H934" s="238"/>
      <c r="I934" s="238"/>
      <c r="J934" s="238"/>
      <c r="K934" s="238"/>
      <c r="L934" s="238"/>
      <c r="M934" s="238"/>
      <c r="N934" s="238"/>
      <c r="O934" s="238"/>
      <c r="P934" s="238"/>
      <c r="Q934" s="238"/>
    </row>
    <row r="935" ht="15.75" customHeight="1">
      <c r="B935" s="238"/>
      <c r="C935" s="238"/>
      <c r="D935" s="238"/>
      <c r="E935" s="238"/>
      <c r="F935" s="238"/>
      <c r="G935" s="238"/>
      <c r="H935" s="238"/>
      <c r="I935" s="238"/>
      <c r="J935" s="238"/>
      <c r="K935" s="238"/>
      <c r="L935" s="238"/>
      <c r="M935" s="238"/>
      <c r="N935" s="238"/>
      <c r="O935" s="238"/>
      <c r="P935" s="238"/>
      <c r="Q935" s="238"/>
    </row>
    <row r="936" ht="15.75" customHeight="1">
      <c r="B936" s="238"/>
      <c r="C936" s="238"/>
      <c r="D936" s="238"/>
      <c r="E936" s="238"/>
      <c r="F936" s="238"/>
      <c r="G936" s="238"/>
      <c r="H936" s="238"/>
      <c r="I936" s="238"/>
      <c r="J936" s="238"/>
      <c r="K936" s="238"/>
      <c r="L936" s="238"/>
      <c r="M936" s="238"/>
      <c r="N936" s="238"/>
      <c r="O936" s="238"/>
      <c r="P936" s="238"/>
      <c r="Q936" s="238"/>
    </row>
    <row r="937" ht="15.75" customHeight="1">
      <c r="B937" s="238"/>
      <c r="C937" s="238"/>
      <c r="D937" s="238"/>
      <c r="E937" s="238"/>
      <c r="F937" s="238"/>
      <c r="G937" s="238"/>
      <c r="H937" s="238"/>
      <c r="I937" s="238"/>
      <c r="J937" s="238"/>
      <c r="K937" s="238"/>
      <c r="L937" s="238"/>
      <c r="M937" s="238"/>
      <c r="N937" s="238"/>
      <c r="O937" s="238"/>
      <c r="P937" s="238"/>
      <c r="Q937" s="238"/>
    </row>
    <row r="938" ht="15.75" customHeight="1">
      <c r="B938" s="238"/>
      <c r="C938" s="238"/>
      <c r="D938" s="238"/>
      <c r="E938" s="238"/>
      <c r="F938" s="238"/>
      <c r="G938" s="238"/>
      <c r="H938" s="238"/>
      <c r="I938" s="238"/>
      <c r="J938" s="238"/>
      <c r="K938" s="238"/>
      <c r="L938" s="238"/>
      <c r="M938" s="238"/>
      <c r="N938" s="238"/>
      <c r="O938" s="238"/>
      <c r="P938" s="238"/>
      <c r="Q938" s="238"/>
    </row>
    <row r="939" ht="15.75" customHeight="1">
      <c r="B939" s="238"/>
      <c r="C939" s="238"/>
      <c r="D939" s="238"/>
      <c r="E939" s="238"/>
      <c r="F939" s="238"/>
      <c r="G939" s="238"/>
      <c r="H939" s="238"/>
      <c r="I939" s="238"/>
      <c r="J939" s="238"/>
      <c r="K939" s="238"/>
      <c r="L939" s="238"/>
      <c r="M939" s="238"/>
      <c r="N939" s="238"/>
      <c r="O939" s="238"/>
      <c r="P939" s="238"/>
      <c r="Q939" s="238"/>
    </row>
    <row r="940" ht="15.75" customHeight="1">
      <c r="B940" s="238"/>
      <c r="C940" s="238"/>
      <c r="D940" s="238"/>
      <c r="E940" s="238"/>
      <c r="F940" s="238"/>
      <c r="G940" s="238"/>
      <c r="H940" s="238"/>
      <c r="I940" s="238"/>
      <c r="J940" s="238"/>
      <c r="K940" s="238"/>
      <c r="L940" s="238"/>
      <c r="M940" s="238"/>
      <c r="N940" s="238"/>
      <c r="O940" s="238"/>
      <c r="P940" s="238"/>
      <c r="Q940" s="238"/>
    </row>
    <row r="941" ht="15.75" customHeight="1">
      <c r="B941" s="238"/>
      <c r="C941" s="238"/>
      <c r="D941" s="238"/>
      <c r="E941" s="238"/>
      <c r="F941" s="238"/>
      <c r="G941" s="238"/>
      <c r="H941" s="238"/>
      <c r="I941" s="238"/>
      <c r="J941" s="238"/>
      <c r="K941" s="238"/>
      <c r="L941" s="238"/>
      <c r="M941" s="238"/>
      <c r="N941" s="238"/>
      <c r="O941" s="238"/>
      <c r="P941" s="238"/>
      <c r="Q941" s="238"/>
    </row>
    <row r="942" ht="15.75" customHeight="1">
      <c r="B942" s="238"/>
      <c r="C942" s="238"/>
      <c r="D942" s="238"/>
      <c r="E942" s="238"/>
      <c r="F942" s="238"/>
      <c r="G942" s="238"/>
      <c r="H942" s="238"/>
      <c r="I942" s="238"/>
      <c r="J942" s="238"/>
      <c r="K942" s="238"/>
      <c r="L942" s="238"/>
      <c r="M942" s="238"/>
      <c r="N942" s="238"/>
      <c r="O942" s="238"/>
      <c r="P942" s="238"/>
      <c r="Q942" s="238"/>
    </row>
    <row r="943" ht="15.75" customHeight="1">
      <c r="B943" s="238"/>
      <c r="C943" s="238"/>
      <c r="D943" s="238"/>
      <c r="E943" s="238"/>
      <c r="F943" s="238"/>
      <c r="G943" s="238"/>
      <c r="H943" s="238"/>
      <c r="I943" s="238"/>
      <c r="J943" s="238"/>
      <c r="K943" s="238"/>
      <c r="L943" s="238"/>
      <c r="M943" s="238"/>
      <c r="N943" s="238"/>
      <c r="O943" s="238"/>
      <c r="P943" s="238"/>
      <c r="Q943" s="238"/>
    </row>
    <row r="944" ht="15.75" customHeight="1">
      <c r="B944" s="238"/>
      <c r="C944" s="238"/>
      <c r="D944" s="238"/>
      <c r="E944" s="238"/>
      <c r="F944" s="238"/>
      <c r="G944" s="238"/>
      <c r="H944" s="238"/>
      <c r="I944" s="238"/>
      <c r="J944" s="238"/>
      <c r="K944" s="238"/>
      <c r="L944" s="238"/>
      <c r="M944" s="238"/>
      <c r="N944" s="238"/>
      <c r="O944" s="238"/>
      <c r="P944" s="238"/>
      <c r="Q944" s="238"/>
    </row>
    <row r="945" ht="15.75" customHeight="1">
      <c r="B945" s="238"/>
      <c r="C945" s="238"/>
      <c r="D945" s="238"/>
      <c r="E945" s="238"/>
      <c r="F945" s="238"/>
      <c r="G945" s="238"/>
      <c r="H945" s="238"/>
      <c r="I945" s="238"/>
      <c r="J945" s="238"/>
      <c r="K945" s="238"/>
      <c r="L945" s="238"/>
      <c r="M945" s="238"/>
      <c r="N945" s="238"/>
      <c r="O945" s="238"/>
      <c r="P945" s="238"/>
      <c r="Q945" s="238"/>
    </row>
    <row r="946" ht="15.75" customHeight="1">
      <c r="B946" s="238"/>
      <c r="C946" s="238"/>
      <c r="D946" s="238"/>
      <c r="E946" s="238"/>
      <c r="F946" s="238"/>
      <c r="G946" s="238"/>
      <c r="H946" s="238"/>
      <c r="I946" s="238"/>
      <c r="J946" s="238"/>
      <c r="K946" s="238"/>
      <c r="L946" s="238"/>
      <c r="M946" s="238"/>
      <c r="N946" s="238"/>
      <c r="O946" s="238"/>
      <c r="P946" s="238"/>
      <c r="Q946" s="238"/>
    </row>
    <row r="947" ht="15.75" customHeight="1">
      <c r="B947" s="238"/>
      <c r="C947" s="238"/>
      <c r="D947" s="238"/>
      <c r="E947" s="238"/>
      <c r="F947" s="238"/>
      <c r="G947" s="238"/>
      <c r="H947" s="238"/>
      <c r="I947" s="238"/>
      <c r="J947" s="238"/>
      <c r="K947" s="238"/>
      <c r="L947" s="238"/>
      <c r="M947" s="238"/>
      <c r="N947" s="238"/>
      <c r="O947" s="238"/>
      <c r="P947" s="238"/>
      <c r="Q947" s="238"/>
    </row>
    <row r="948" ht="15.75" customHeight="1">
      <c r="B948" s="238"/>
      <c r="C948" s="238"/>
      <c r="D948" s="238"/>
      <c r="E948" s="238"/>
      <c r="F948" s="238"/>
      <c r="G948" s="238"/>
      <c r="H948" s="238"/>
      <c r="I948" s="238"/>
      <c r="J948" s="238"/>
      <c r="K948" s="238"/>
      <c r="L948" s="238"/>
      <c r="M948" s="238"/>
      <c r="N948" s="238"/>
      <c r="O948" s="238"/>
      <c r="P948" s="238"/>
      <c r="Q948" s="238"/>
    </row>
    <row r="949" ht="15.75" customHeight="1">
      <c r="B949" s="238"/>
      <c r="C949" s="238"/>
      <c r="D949" s="238"/>
      <c r="E949" s="238"/>
      <c r="F949" s="238"/>
      <c r="G949" s="238"/>
      <c r="H949" s="238"/>
      <c r="I949" s="238"/>
      <c r="J949" s="238"/>
      <c r="K949" s="238"/>
      <c r="L949" s="238"/>
      <c r="M949" s="238"/>
      <c r="N949" s="238"/>
      <c r="O949" s="238"/>
      <c r="P949" s="238"/>
      <c r="Q949" s="238"/>
    </row>
    <row r="950" ht="15.75" customHeight="1">
      <c r="B950" s="238"/>
      <c r="C950" s="238"/>
      <c r="D950" s="238"/>
      <c r="E950" s="238"/>
      <c r="F950" s="238"/>
      <c r="G950" s="238"/>
      <c r="H950" s="238"/>
      <c r="I950" s="238"/>
      <c r="J950" s="238"/>
      <c r="K950" s="238"/>
      <c r="L950" s="238"/>
      <c r="M950" s="238"/>
      <c r="N950" s="238"/>
      <c r="O950" s="238"/>
      <c r="P950" s="238"/>
      <c r="Q950" s="238"/>
    </row>
  </sheetData>
  <mergeCells count="9">
    <mergeCell ref="N3:O3"/>
    <mergeCell ref="P3:Q3"/>
    <mergeCell ref="A3:A4"/>
    <mergeCell ref="B3:C3"/>
    <mergeCell ref="D3:E3"/>
    <mergeCell ref="F3:G3"/>
    <mergeCell ref="H3:I3"/>
    <mergeCell ref="J3:K3"/>
    <mergeCell ref="L3:M3"/>
  </mergeCells>
  <conditionalFormatting sqref="B5:I75 J5:J37 K5:Q75 J39:J75">
    <cfRule type="containsText" dxfId="1" priority="1" operator="containsText" text="-">
      <formula>NOT(ISERROR(SEARCH(("-"),(B5))))</formula>
    </cfRule>
  </conditionalFormatting>
  <printOptions/>
  <pageMargins bottom="0.787401575" footer="0.0" header="0.0" left="0.511811024" right="0.511811024" top="0.787401575"/>
  <pageSetup paperSize="9" orientation="portrait"/>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2" width="9.71"/>
    <col customWidth="1" min="3" max="8" width="15.71"/>
    <col customWidth="1" min="9" max="26" width="8.71"/>
  </cols>
  <sheetData>
    <row r="1">
      <c r="A1" s="3" t="s">
        <v>1492</v>
      </c>
      <c r="B1" s="246"/>
      <c r="C1" s="97"/>
      <c r="D1" s="97"/>
      <c r="E1" s="97"/>
    </row>
    <row r="2">
      <c r="A2" s="247" t="s">
        <v>1551</v>
      </c>
      <c r="B2" s="248"/>
      <c r="C2" s="97"/>
      <c r="D2" s="97"/>
      <c r="E2" s="97"/>
    </row>
    <row r="3">
      <c r="A3" s="3"/>
      <c r="B3" s="3"/>
      <c r="C3" s="97"/>
      <c r="D3" s="97"/>
      <c r="E3" s="97"/>
    </row>
    <row r="4">
      <c r="A4" s="97"/>
      <c r="B4" s="97"/>
      <c r="C4" s="97"/>
      <c r="D4" s="97"/>
      <c r="E4" s="97"/>
    </row>
    <row r="5" ht="30.0" customHeight="1">
      <c r="A5" s="249" t="s">
        <v>390</v>
      </c>
      <c r="B5" s="250"/>
      <c r="C5" s="250"/>
      <c r="D5" s="250"/>
      <c r="E5" s="251"/>
      <c r="F5" s="252" t="s">
        <v>1552</v>
      </c>
      <c r="G5" s="253">
        <v>30.4375</v>
      </c>
      <c r="H5" s="254" t="s">
        <v>1553</v>
      </c>
      <c r="I5" s="252" t="s">
        <v>1554</v>
      </c>
    </row>
    <row r="6">
      <c r="A6" s="153" t="s">
        <v>1348</v>
      </c>
      <c r="B6" s="153" t="s">
        <v>1346</v>
      </c>
      <c r="C6" s="155" t="s">
        <v>873</v>
      </c>
      <c r="D6" s="155" t="s">
        <v>1555</v>
      </c>
      <c r="E6" s="154" t="s">
        <v>1556</v>
      </c>
      <c r="G6" s="97"/>
      <c r="H6" s="97"/>
      <c r="I6" s="97"/>
      <c r="J6" s="97"/>
      <c r="K6" s="97"/>
      <c r="L6" s="97"/>
      <c r="M6" s="97"/>
      <c r="N6" s="97"/>
      <c r="O6" s="97"/>
      <c r="P6" s="97"/>
      <c r="Q6" s="97"/>
      <c r="R6" s="97"/>
      <c r="S6" s="97"/>
      <c r="T6" s="97"/>
      <c r="U6" s="97"/>
      <c r="V6" s="97"/>
      <c r="W6" s="97"/>
      <c r="X6" s="97"/>
      <c r="Y6" s="97"/>
      <c r="Z6" s="97"/>
    </row>
    <row r="7">
      <c r="A7" s="66" t="s">
        <v>1345</v>
      </c>
      <c r="B7" s="66">
        <v>1.0</v>
      </c>
      <c r="C7" s="157">
        <f>VLOOKUP(A7,'Resumo alimentos'!$A:$C,'Resumo alimentos'!$C$2,FALSE)</f>
        <v>0.37656672</v>
      </c>
      <c r="D7" s="255">
        <f t="shared" ref="D7:D8" si="1">31/2</f>
        <v>15.5</v>
      </c>
      <c r="E7" s="157">
        <f t="shared" ref="E7:E12" si="2">C7*D7</f>
        <v>5.83678416</v>
      </c>
      <c r="G7" s="97"/>
      <c r="H7" s="97"/>
      <c r="I7" s="97"/>
      <c r="J7" s="97"/>
      <c r="K7" s="97"/>
      <c r="L7" s="97"/>
      <c r="M7" s="97"/>
      <c r="N7" s="97"/>
      <c r="O7" s="97"/>
      <c r="P7" s="97"/>
      <c r="Q7" s="97"/>
      <c r="R7" s="97"/>
      <c r="S7" s="97"/>
      <c r="T7" s="97"/>
      <c r="U7" s="97"/>
      <c r="V7" s="97"/>
      <c r="W7" s="97"/>
      <c r="X7" s="97"/>
      <c r="Y7" s="97"/>
      <c r="Z7" s="97"/>
    </row>
    <row r="8">
      <c r="A8" s="66" t="s">
        <v>1546</v>
      </c>
      <c r="B8" s="66">
        <v>1.0</v>
      </c>
      <c r="C8" s="157">
        <f>VLOOKUP(A8,'Resumo alimentos'!$A:$C,'Resumo alimentos'!$C$2,FALSE)</f>
        <v>1.494761903</v>
      </c>
      <c r="D8" s="255">
        <f t="shared" si="1"/>
        <v>15.5</v>
      </c>
      <c r="E8" s="157">
        <f t="shared" si="2"/>
        <v>23.1688095</v>
      </c>
      <c r="G8" s="97"/>
      <c r="H8" s="97"/>
      <c r="I8" s="97"/>
      <c r="J8" s="97"/>
      <c r="K8" s="97"/>
      <c r="L8" s="97"/>
      <c r="M8" s="97"/>
      <c r="N8" s="97"/>
      <c r="O8" s="97"/>
      <c r="P8" s="97"/>
      <c r="Q8" s="97"/>
      <c r="R8" s="97"/>
      <c r="S8" s="97"/>
      <c r="T8" s="97"/>
      <c r="U8" s="97"/>
      <c r="V8" s="97"/>
      <c r="W8" s="97"/>
      <c r="X8" s="97"/>
      <c r="Y8" s="97"/>
      <c r="Z8" s="97"/>
    </row>
    <row r="9">
      <c r="A9" s="66" t="s">
        <v>1355</v>
      </c>
      <c r="B9" s="66">
        <v>1.0</v>
      </c>
      <c r="C9" s="157">
        <f>VLOOKUP(A9,'Resumo alimentos'!$A:$C,'Resumo alimentos'!$C$2,FALSE)</f>
        <v>3.390594766</v>
      </c>
      <c r="D9" s="256">
        <v>31.0</v>
      </c>
      <c r="E9" s="157">
        <f t="shared" si="2"/>
        <v>105.1084377</v>
      </c>
      <c r="G9" s="97"/>
      <c r="H9" s="97"/>
      <c r="I9" s="97"/>
      <c r="J9" s="97"/>
      <c r="K9" s="97"/>
      <c r="L9" s="97"/>
      <c r="M9" s="97"/>
      <c r="N9" s="97"/>
      <c r="O9" s="97"/>
      <c r="P9" s="97"/>
      <c r="Q9" s="97"/>
      <c r="R9" s="97"/>
      <c r="S9" s="97"/>
      <c r="T9" s="97"/>
      <c r="U9" s="97"/>
      <c r="V9" s="97"/>
      <c r="W9" s="97"/>
      <c r="X9" s="97"/>
      <c r="Y9" s="97"/>
      <c r="Z9" s="97"/>
    </row>
    <row r="10">
      <c r="A10" s="66" t="s">
        <v>1378</v>
      </c>
      <c r="B10" s="66">
        <v>1.0</v>
      </c>
      <c r="C10" s="157">
        <f>VLOOKUP(A10,'Resumo alimentos'!$A:$C,'Resumo alimentos'!$C$2,FALSE)</f>
        <v>0.54796029</v>
      </c>
      <c r="D10" s="256">
        <v>31.0</v>
      </c>
      <c r="E10" s="157">
        <f t="shared" si="2"/>
        <v>16.98676899</v>
      </c>
      <c r="G10" s="97"/>
      <c r="H10" s="97"/>
      <c r="I10" s="97"/>
      <c r="J10" s="97"/>
      <c r="K10" s="97"/>
      <c r="L10" s="97"/>
      <c r="M10" s="97"/>
      <c r="N10" s="97"/>
      <c r="O10" s="97"/>
      <c r="P10" s="97"/>
      <c r="Q10" s="97"/>
      <c r="R10" s="97"/>
      <c r="S10" s="97"/>
      <c r="T10" s="97"/>
      <c r="U10" s="97"/>
      <c r="V10" s="97"/>
      <c r="W10" s="97"/>
      <c r="X10" s="97"/>
      <c r="Y10" s="97"/>
      <c r="Z10" s="97"/>
    </row>
    <row r="11">
      <c r="A11" s="66" t="s">
        <v>1385</v>
      </c>
      <c r="B11" s="66">
        <v>1.0</v>
      </c>
      <c r="C11" s="157">
        <f>VLOOKUP(A11,'Resumo alimentos'!$A:$C,'Resumo alimentos'!$C$2,FALSE)</f>
        <v>0.2670699205</v>
      </c>
      <c r="D11" s="256">
        <v>31.0</v>
      </c>
      <c r="E11" s="157">
        <f t="shared" si="2"/>
        <v>8.279167536</v>
      </c>
      <c r="G11" s="97"/>
      <c r="H11" s="97"/>
      <c r="I11" s="97"/>
      <c r="J11" s="97"/>
      <c r="K11" s="97"/>
      <c r="L11" s="97"/>
      <c r="M11" s="97"/>
      <c r="N11" s="97"/>
      <c r="O11" s="97"/>
      <c r="P11" s="97"/>
      <c r="Q11" s="97"/>
      <c r="R11" s="97"/>
      <c r="S11" s="97"/>
      <c r="T11" s="97"/>
      <c r="U11" s="97"/>
      <c r="V11" s="97"/>
      <c r="W11" s="97"/>
      <c r="X11" s="97"/>
      <c r="Y11" s="97"/>
      <c r="Z11" s="97"/>
    </row>
    <row r="12">
      <c r="A12" s="66" t="s">
        <v>1510</v>
      </c>
      <c r="B12" s="66">
        <v>1.0</v>
      </c>
      <c r="C12" s="157">
        <f>VLOOKUP(A12,'Resumo alimentos'!$A:$C,'Resumo alimentos'!$C$2,FALSE)</f>
        <v>0.9892482263</v>
      </c>
      <c r="D12" s="256">
        <v>31.0</v>
      </c>
      <c r="E12" s="157">
        <f t="shared" si="2"/>
        <v>30.66669502</v>
      </c>
    </row>
    <row r="13">
      <c r="A13" s="193" t="s">
        <v>1557</v>
      </c>
      <c r="B13" s="92"/>
      <c r="C13" s="92"/>
      <c r="D13" s="92"/>
      <c r="E13" s="257">
        <f>SUM(E7:E12)</f>
        <v>190.0466629</v>
      </c>
    </row>
    <row r="14">
      <c r="A14" s="158" t="s">
        <v>1558</v>
      </c>
      <c r="B14" s="92"/>
      <c r="C14" s="92"/>
      <c r="D14" s="92"/>
      <c r="E14" s="257">
        <f>E13/$G$5</f>
        <v>6.243832869</v>
      </c>
    </row>
    <row r="15">
      <c r="A15" s="97"/>
      <c r="B15" s="97"/>
      <c r="C15" s="97"/>
      <c r="D15" s="97"/>
      <c r="E15" s="97"/>
    </row>
    <row r="16">
      <c r="A16" s="249" t="s">
        <v>410</v>
      </c>
      <c r="B16" s="250"/>
      <c r="C16" s="250"/>
      <c r="D16" s="250"/>
      <c r="E16" s="251"/>
    </row>
    <row r="17">
      <c r="A17" s="160" t="s">
        <v>1348</v>
      </c>
      <c r="B17" s="153" t="s">
        <v>1346</v>
      </c>
      <c r="C17" s="155" t="s">
        <v>873</v>
      </c>
      <c r="D17" s="155" t="s">
        <v>1555</v>
      </c>
      <c r="E17" s="154" t="s">
        <v>1556</v>
      </c>
    </row>
    <row r="18">
      <c r="A18" s="66" t="s">
        <v>1546</v>
      </c>
      <c r="B18" s="66">
        <v>1.0</v>
      </c>
      <c r="C18" s="156">
        <f>VLOOKUP(A18,'Resumo alimentos'!$A:$C,'Resumo alimentos'!$C$2,FALSE)</f>
        <v>1.494761903</v>
      </c>
      <c r="D18" s="255">
        <f t="shared" ref="D18:D19" si="3">31/2</f>
        <v>15.5</v>
      </c>
      <c r="E18" s="157">
        <f t="shared" ref="E18:E19" si="4">C18*D18</f>
        <v>23.1688095</v>
      </c>
    </row>
    <row r="19" ht="15.75" customHeight="1">
      <c r="A19" s="258" t="s">
        <v>1510</v>
      </c>
      <c r="B19" s="66">
        <v>1.0</v>
      </c>
      <c r="C19" s="156">
        <f>VLOOKUP(A19,'Resumo alimentos'!$A:$C,'Resumo alimentos'!$C$2,FALSE)</f>
        <v>0.9892482263</v>
      </c>
      <c r="D19" s="255">
        <f t="shared" si="3"/>
        <v>15.5</v>
      </c>
      <c r="E19" s="157">
        <f t="shared" si="4"/>
        <v>15.33334751</v>
      </c>
    </row>
    <row r="20" ht="15.75" customHeight="1">
      <c r="A20" s="193" t="s">
        <v>1557</v>
      </c>
      <c r="B20" s="92"/>
      <c r="C20" s="92"/>
      <c r="D20" s="92"/>
      <c r="E20" s="257">
        <f>SUM(E18:E19)</f>
        <v>38.50215701</v>
      </c>
    </row>
    <row r="21" ht="15.75" customHeight="1">
      <c r="A21" s="158" t="s">
        <v>1558</v>
      </c>
      <c r="B21" s="92"/>
      <c r="C21" s="92"/>
      <c r="D21" s="92"/>
      <c r="E21" s="257">
        <f>E20/$G$5</f>
        <v>1.26495793</v>
      </c>
    </row>
    <row r="22" ht="15.75" customHeight="1">
      <c r="A22" s="97"/>
      <c r="B22" s="97"/>
      <c r="C22" s="97"/>
      <c r="D22" s="97"/>
      <c r="E22" s="97"/>
    </row>
    <row r="23" ht="15.75" customHeight="1">
      <c r="A23" s="249" t="s">
        <v>1559</v>
      </c>
      <c r="B23" s="250"/>
      <c r="C23" s="250"/>
      <c r="D23" s="250"/>
      <c r="E23" s="251"/>
    </row>
    <row r="24">
      <c r="A24" s="160" t="s">
        <v>1348</v>
      </c>
      <c r="B24" s="153" t="s">
        <v>1346</v>
      </c>
      <c r="C24" s="155" t="s">
        <v>873</v>
      </c>
      <c r="D24" s="155" t="s">
        <v>1555</v>
      </c>
      <c r="E24" s="154" t="s">
        <v>1556</v>
      </c>
    </row>
    <row r="25">
      <c r="A25" s="74" t="s">
        <v>1454</v>
      </c>
      <c r="B25" s="66" t="s">
        <v>1473</v>
      </c>
      <c r="C25" s="156">
        <f>VLOOKUP(A25,'Resumo alimentos'!$A:$C,'Resumo alimentos'!$C$2,FALSE)</f>
        <v>0.8890588519</v>
      </c>
      <c r="D25" s="66">
        <v>62.0</v>
      </c>
      <c r="E25" s="157">
        <f t="shared" ref="E25:E37" si="5">C25*D25</f>
        <v>55.12164882</v>
      </c>
    </row>
    <row r="26">
      <c r="A26" s="74" t="s">
        <v>1544</v>
      </c>
      <c r="B26" s="66" t="s">
        <v>1525</v>
      </c>
      <c r="C26" s="156">
        <f>VLOOKUP(A26,'Resumo alimentos'!$A:$C,'Resumo alimentos'!$C$2,FALSE)</f>
        <v>2.51563488</v>
      </c>
      <c r="D26" s="66">
        <v>62.0</v>
      </c>
      <c r="E26" s="157">
        <f t="shared" si="5"/>
        <v>155.9693626</v>
      </c>
    </row>
    <row r="27">
      <c r="A27" s="66" t="s">
        <v>1236</v>
      </c>
      <c r="B27" s="66">
        <v>1.0</v>
      </c>
      <c r="C27" s="156">
        <f>VLOOKUP(A27,'Resumo alimentos'!$A:$C,'Resumo alimentos'!$C$2,FALSE)</f>
        <v>6.080290452</v>
      </c>
      <c r="D27" s="66">
        <v>16.0</v>
      </c>
      <c r="E27" s="157">
        <f t="shared" si="5"/>
        <v>97.28464723</v>
      </c>
    </row>
    <row r="28">
      <c r="A28" s="66" t="s">
        <v>1238</v>
      </c>
      <c r="B28" s="66">
        <v>1.0</v>
      </c>
      <c r="C28" s="156">
        <f>VLOOKUP(A28,'Resumo alimentos'!$A:$C,'Resumo alimentos'!$C$2,FALSE)</f>
        <v>6.19404513</v>
      </c>
      <c r="D28" s="66">
        <v>6.0</v>
      </c>
      <c r="E28" s="157">
        <f t="shared" si="5"/>
        <v>37.16427078</v>
      </c>
    </row>
    <row r="29">
      <c r="A29" s="66" t="s">
        <v>1240</v>
      </c>
      <c r="B29" s="66">
        <v>1.0</v>
      </c>
      <c r="C29" s="156">
        <f>VLOOKUP(A29,'Resumo alimentos'!$A:$C,'Resumo alimentos'!$C$2,FALSE)</f>
        <v>0.2606268798</v>
      </c>
      <c r="D29" s="66">
        <v>6.0</v>
      </c>
      <c r="E29" s="157">
        <f t="shared" si="5"/>
        <v>1.563761279</v>
      </c>
    </row>
    <row r="30">
      <c r="A30" s="66" t="s">
        <v>1423</v>
      </c>
      <c r="B30" s="66">
        <v>1.0</v>
      </c>
      <c r="C30" s="156">
        <f>VLOOKUP(A30,'Resumo alimentos'!$A:$C,'Resumo alimentos'!$C$2,FALSE)</f>
        <v>2.795931748</v>
      </c>
      <c r="D30" s="66">
        <v>24.0</v>
      </c>
      <c r="E30" s="157">
        <f t="shared" si="5"/>
        <v>67.10236194</v>
      </c>
    </row>
    <row r="31">
      <c r="A31" s="66" t="s">
        <v>1506</v>
      </c>
      <c r="B31" s="66">
        <v>1.0</v>
      </c>
      <c r="C31" s="156">
        <f>VLOOKUP(A31,'Resumo alimentos'!$A:$C,'Resumo alimentos'!$C$2,FALSE)</f>
        <v>4.39144496</v>
      </c>
      <c r="D31" s="66">
        <v>10.0</v>
      </c>
      <c r="E31" s="157">
        <f t="shared" si="5"/>
        <v>43.9144496</v>
      </c>
    </row>
    <row r="32">
      <c r="A32" s="66" t="s">
        <v>1478</v>
      </c>
      <c r="B32" s="66">
        <v>1.0</v>
      </c>
      <c r="C32" s="156">
        <f>VLOOKUP(A32,'Resumo alimentos'!$A:$C,'Resumo alimentos'!$C$2,FALSE)</f>
        <v>0.5879915325</v>
      </c>
      <c r="D32" s="66">
        <v>62.0</v>
      </c>
      <c r="E32" s="157">
        <f t="shared" si="5"/>
        <v>36.45547502</v>
      </c>
    </row>
    <row r="33">
      <c r="A33" s="74" t="s">
        <v>1501</v>
      </c>
      <c r="B33" s="74" t="s">
        <v>1472</v>
      </c>
      <c r="C33" s="156">
        <f>VLOOKUP(A33,'Resumo alimentos'!$A:$C,'Resumo alimentos'!$C$2,FALSE)</f>
        <v>0.1320997339</v>
      </c>
      <c r="D33" s="66">
        <v>62.0</v>
      </c>
      <c r="E33" s="157">
        <f t="shared" si="5"/>
        <v>8.190183502</v>
      </c>
    </row>
    <row r="34">
      <c r="A34" s="66" t="s">
        <v>1311</v>
      </c>
      <c r="B34" s="74" t="s">
        <v>1472</v>
      </c>
      <c r="C34" s="156">
        <f>VLOOKUP(A34,'Resumo alimentos'!$A:$C,'Resumo alimentos'!$C$2,FALSE)</f>
        <v>0.4325410053</v>
      </c>
      <c r="D34" s="66">
        <v>62.0</v>
      </c>
      <c r="E34" s="157">
        <f t="shared" si="5"/>
        <v>26.81754233</v>
      </c>
    </row>
    <row r="35">
      <c r="A35" s="66" t="s">
        <v>1512</v>
      </c>
      <c r="B35" s="66">
        <v>1.0</v>
      </c>
      <c r="C35" s="156">
        <f>VLOOKUP(A35,'Resumo alimentos'!$A:$C,'Resumo alimentos'!$C$2,FALSE)</f>
        <v>0.97358976</v>
      </c>
      <c r="D35" s="66">
        <v>42.0</v>
      </c>
      <c r="E35" s="157">
        <f t="shared" si="5"/>
        <v>40.89076992</v>
      </c>
    </row>
    <row r="36">
      <c r="A36" s="258" t="s">
        <v>1442</v>
      </c>
      <c r="B36" s="66">
        <v>1.0</v>
      </c>
      <c r="C36" s="156">
        <f>VLOOKUP(A36,'Resumo alimentos'!$A:$C,'Resumo alimentos'!$C$2,FALSE)</f>
        <v>1.1048205</v>
      </c>
      <c r="D36" s="66">
        <v>20.0</v>
      </c>
      <c r="E36" s="157">
        <f t="shared" si="5"/>
        <v>22.09641</v>
      </c>
    </row>
    <row r="37">
      <c r="A37" s="66" t="s">
        <v>1546</v>
      </c>
      <c r="B37" s="66">
        <v>1.0</v>
      </c>
      <c r="C37" s="156">
        <f>VLOOKUP(A37,'Resumo alimentos'!$A:$C,'Resumo alimentos'!$C$2,FALSE)</f>
        <v>1.494761903</v>
      </c>
      <c r="D37" s="66">
        <f>42+20</f>
        <v>62</v>
      </c>
      <c r="E37" s="157">
        <f t="shared" si="5"/>
        <v>92.67523801</v>
      </c>
    </row>
    <row r="38" ht="15.75" customHeight="1">
      <c r="A38" s="193" t="s">
        <v>1557</v>
      </c>
      <c r="B38" s="92"/>
      <c r="C38" s="92"/>
      <c r="D38" s="92"/>
      <c r="E38" s="257">
        <f>SUM(E25:E37)</f>
        <v>685.246121</v>
      </c>
    </row>
    <row r="39" ht="15.75" customHeight="1">
      <c r="A39" s="158" t="s">
        <v>1558</v>
      </c>
      <c r="B39" s="92"/>
      <c r="C39" s="92"/>
      <c r="D39" s="92"/>
      <c r="E39" s="257">
        <f>E38/$G$5/2</f>
        <v>11.25660979</v>
      </c>
    </row>
    <row r="40" ht="15.75" customHeight="1">
      <c r="A40" s="97"/>
      <c r="B40" s="97"/>
      <c r="C40" s="97"/>
      <c r="D40" s="97"/>
      <c r="E40" s="97"/>
    </row>
    <row r="41" ht="15.75" customHeight="1">
      <c r="A41" s="249" t="s">
        <v>1560</v>
      </c>
      <c r="B41" s="250"/>
      <c r="C41" s="250"/>
      <c r="D41" s="250"/>
      <c r="E41" s="251"/>
    </row>
    <row r="42">
      <c r="A42" s="160" t="s">
        <v>1348</v>
      </c>
      <c r="B42" s="153" t="s">
        <v>1346</v>
      </c>
      <c r="C42" s="155" t="s">
        <v>873</v>
      </c>
      <c r="D42" s="155" t="s">
        <v>1555</v>
      </c>
      <c r="E42" s="154" t="s">
        <v>1556</v>
      </c>
    </row>
    <row r="43" ht="15.75" customHeight="1">
      <c r="A43" s="66" t="s">
        <v>1345</v>
      </c>
      <c r="B43" s="66">
        <v>1.0</v>
      </c>
      <c r="C43" s="156">
        <f>VLOOKUP(A43,'Resumo alimentos'!$A:$C,'Resumo alimentos'!$C$2,FALSE)</f>
        <v>0.37656672</v>
      </c>
      <c r="D43" s="255">
        <f t="shared" ref="D43:D46" si="6">(31*2)/4</f>
        <v>15.5</v>
      </c>
      <c r="E43" s="157">
        <f t="shared" ref="E43:E50" si="7">C43*D43</f>
        <v>5.83678416</v>
      </c>
    </row>
    <row r="44" ht="15.75" customHeight="1">
      <c r="A44" s="66" t="s">
        <v>1355</v>
      </c>
      <c r="B44" s="66">
        <v>1.0</v>
      </c>
      <c r="C44" s="156">
        <f>VLOOKUP(A44,'Resumo alimentos'!$A:$C,'Resumo alimentos'!$C$2,FALSE)</f>
        <v>3.390594766</v>
      </c>
      <c r="D44" s="255">
        <f t="shared" si="6"/>
        <v>15.5</v>
      </c>
      <c r="E44" s="157">
        <f t="shared" si="7"/>
        <v>52.55421887</v>
      </c>
    </row>
    <row r="45" ht="15.75" customHeight="1">
      <c r="A45" s="66" t="s">
        <v>1546</v>
      </c>
      <c r="B45" s="66">
        <v>1.0</v>
      </c>
      <c r="C45" s="156">
        <f>VLOOKUP(A45,'Resumo alimentos'!$A:$C,'Resumo alimentos'!$C$2,FALSE)</f>
        <v>1.494761903</v>
      </c>
      <c r="D45" s="255">
        <f t="shared" si="6"/>
        <v>15.5</v>
      </c>
      <c r="E45" s="157">
        <f t="shared" si="7"/>
        <v>23.1688095</v>
      </c>
    </row>
    <row r="46" ht="15.75" customHeight="1">
      <c r="A46" s="258" t="s">
        <v>1510</v>
      </c>
      <c r="B46" s="66">
        <v>1.0</v>
      </c>
      <c r="C46" s="156">
        <f>VLOOKUP(A46,'Resumo alimentos'!$A:$C,'Resumo alimentos'!$C$2,FALSE)</f>
        <v>0.9892482263</v>
      </c>
      <c r="D46" s="255">
        <f t="shared" si="6"/>
        <v>15.5</v>
      </c>
      <c r="E46" s="157">
        <f t="shared" si="7"/>
        <v>15.33334751</v>
      </c>
    </row>
    <row r="47" ht="15.75" customHeight="1">
      <c r="A47" s="66" t="s">
        <v>1378</v>
      </c>
      <c r="B47" s="66">
        <v>1.0</v>
      </c>
      <c r="C47" s="156">
        <f>VLOOKUP(A47,'Resumo alimentos'!$A:$C,'Resumo alimentos'!$C$2,FALSE)</f>
        <v>0.54796029</v>
      </c>
      <c r="D47" s="74">
        <v>62.0</v>
      </c>
      <c r="E47" s="157">
        <f t="shared" si="7"/>
        <v>33.97353798</v>
      </c>
    </row>
    <row r="48" ht="15.75" customHeight="1">
      <c r="A48" s="66" t="s">
        <v>1385</v>
      </c>
      <c r="B48" s="66">
        <v>1.0</v>
      </c>
      <c r="C48" s="156">
        <f>VLOOKUP(A48,'Resumo alimentos'!$A:$C,'Resumo alimentos'!$C$2,FALSE)</f>
        <v>0.2670699205</v>
      </c>
      <c r="D48" s="255">
        <f t="shared" ref="D48:D50" si="8">(31*2)/3</f>
        <v>20.66666667</v>
      </c>
      <c r="E48" s="157">
        <f t="shared" si="7"/>
        <v>5.519445024</v>
      </c>
    </row>
    <row r="49" ht="15.75" customHeight="1">
      <c r="A49" s="66" t="s">
        <v>1438</v>
      </c>
      <c r="B49" s="66">
        <v>1.0</v>
      </c>
      <c r="C49" s="156">
        <f>VLOOKUP(A49,'Resumo alimentos'!$A:$C,'Resumo alimentos'!$C$2,FALSE)</f>
        <v>0.405</v>
      </c>
      <c r="D49" s="255">
        <f t="shared" si="8"/>
        <v>20.66666667</v>
      </c>
      <c r="E49" s="157">
        <f t="shared" si="7"/>
        <v>8.37</v>
      </c>
    </row>
    <row r="50" ht="15.75" customHeight="1">
      <c r="A50" s="66" t="s">
        <v>1263</v>
      </c>
      <c r="B50" s="74" t="s">
        <v>1474</v>
      </c>
      <c r="C50" s="156">
        <f>VLOOKUP(A50,'Resumo alimentos'!$A:$C,'Resumo alimentos'!$C$2,FALSE)</f>
        <v>1.2253333</v>
      </c>
      <c r="D50" s="255">
        <f t="shared" si="8"/>
        <v>20.66666667</v>
      </c>
      <c r="E50" s="157">
        <f t="shared" si="7"/>
        <v>25.32355487</v>
      </c>
    </row>
    <row r="51" ht="15.75" customHeight="1">
      <c r="A51" s="193" t="s">
        <v>1557</v>
      </c>
      <c r="B51" s="92"/>
      <c r="C51" s="92"/>
      <c r="D51" s="92"/>
      <c r="E51" s="257">
        <f>SUM(E43:E48)</f>
        <v>136.386143</v>
      </c>
    </row>
    <row r="52" ht="15.75" customHeight="1">
      <c r="A52" s="158" t="s">
        <v>1558</v>
      </c>
      <c r="B52" s="92"/>
      <c r="C52" s="92"/>
      <c r="D52" s="92"/>
      <c r="E52" s="257">
        <f>E51/$G$5/2</f>
        <v>2.240429455</v>
      </c>
    </row>
    <row r="53" ht="15.75" customHeight="1">
      <c r="A53" s="97"/>
      <c r="B53" s="97"/>
      <c r="C53" s="97"/>
      <c r="D53" s="97"/>
      <c r="E53" s="97"/>
    </row>
    <row r="54" ht="15.75" customHeight="1">
      <c r="A54" s="97"/>
      <c r="B54" s="97"/>
      <c r="C54" s="97"/>
      <c r="D54" s="97"/>
      <c r="E54" s="97"/>
    </row>
    <row r="55" ht="15.75" customHeight="1">
      <c r="A55" s="97"/>
      <c r="B55" s="97"/>
      <c r="C55" s="97"/>
      <c r="D55" s="97"/>
      <c r="E55" s="97"/>
    </row>
    <row r="56" ht="15.75" customHeight="1">
      <c r="A56" s="97"/>
      <c r="B56" s="97"/>
      <c r="C56" s="97"/>
      <c r="D56" s="97"/>
      <c r="E56" s="97"/>
    </row>
    <row r="57" ht="15.75" customHeight="1">
      <c r="A57" s="97"/>
      <c r="B57" s="97"/>
      <c r="C57" s="97"/>
      <c r="D57" s="97"/>
      <c r="E57" s="97"/>
    </row>
    <row r="58" ht="15.75" customHeight="1">
      <c r="A58" s="97"/>
      <c r="B58" s="97"/>
      <c r="C58" s="97"/>
      <c r="D58" s="97"/>
      <c r="E58" s="97"/>
    </row>
    <row r="59" ht="15.75" customHeight="1">
      <c r="A59" s="97"/>
      <c r="B59" s="97"/>
      <c r="C59" s="97"/>
      <c r="D59" s="97"/>
      <c r="E59" s="97"/>
    </row>
    <row r="60" ht="15.75" customHeight="1">
      <c r="A60" s="97"/>
      <c r="B60" s="97"/>
      <c r="C60" s="97"/>
      <c r="D60" s="97"/>
      <c r="E60" s="97"/>
    </row>
    <row r="61" ht="15.75" customHeight="1">
      <c r="A61" s="97"/>
      <c r="B61" s="97"/>
      <c r="C61" s="97"/>
      <c r="D61" s="97"/>
      <c r="E61" s="97"/>
    </row>
    <row r="62" ht="15.75" customHeight="1">
      <c r="A62" s="97"/>
      <c r="B62" s="97"/>
      <c r="C62" s="97"/>
      <c r="D62" s="97"/>
      <c r="E62" s="97"/>
    </row>
    <row r="63" ht="15.75" customHeight="1">
      <c r="A63" s="97"/>
      <c r="B63" s="97"/>
      <c r="C63" s="97"/>
      <c r="D63" s="97"/>
      <c r="E63" s="97"/>
    </row>
    <row r="64" ht="15.75" customHeight="1">
      <c r="A64" s="97"/>
      <c r="B64" s="97"/>
      <c r="C64" s="97"/>
      <c r="D64" s="97"/>
      <c r="E64" s="97"/>
    </row>
    <row r="65" ht="15.75" customHeight="1">
      <c r="A65" s="97"/>
      <c r="B65" s="97"/>
      <c r="C65" s="97"/>
      <c r="D65" s="97"/>
      <c r="E65" s="97"/>
    </row>
    <row r="66" ht="15.75" customHeight="1">
      <c r="A66" s="97"/>
      <c r="B66" s="97"/>
      <c r="C66" s="97"/>
      <c r="D66" s="97"/>
      <c r="E66" s="97"/>
    </row>
    <row r="67" ht="15.75" customHeight="1">
      <c r="A67" s="97"/>
      <c r="B67" s="97"/>
      <c r="C67" s="97"/>
      <c r="D67" s="97"/>
      <c r="E67" s="97"/>
    </row>
    <row r="68" ht="15.75" customHeight="1">
      <c r="A68" s="97"/>
      <c r="B68" s="97"/>
      <c r="C68" s="97"/>
      <c r="D68" s="97"/>
      <c r="E68" s="97"/>
    </row>
    <row r="69" ht="15.75" customHeight="1">
      <c r="A69" s="97"/>
      <c r="B69" s="97"/>
      <c r="C69" s="97"/>
      <c r="D69" s="97"/>
      <c r="E69" s="97"/>
    </row>
    <row r="70" ht="15.75" customHeight="1">
      <c r="A70" s="97"/>
      <c r="B70" s="97"/>
      <c r="C70" s="97"/>
      <c r="D70" s="97"/>
      <c r="E70" s="97"/>
    </row>
    <row r="71" ht="15.75" customHeight="1">
      <c r="A71" s="97"/>
      <c r="B71" s="97"/>
      <c r="C71" s="97"/>
      <c r="D71" s="97"/>
      <c r="E71" s="97"/>
    </row>
    <row r="72" ht="15.75" customHeight="1">
      <c r="A72" s="97"/>
      <c r="B72" s="97"/>
      <c r="C72" s="97"/>
      <c r="D72" s="97"/>
      <c r="E72" s="97"/>
    </row>
    <row r="73" ht="15.75" customHeight="1">
      <c r="A73" s="97"/>
      <c r="B73" s="97"/>
      <c r="C73" s="97"/>
      <c r="D73" s="97"/>
      <c r="E73" s="97"/>
    </row>
    <row r="74" ht="15.75" customHeight="1">
      <c r="A74" s="97"/>
      <c r="B74" s="97"/>
      <c r="C74" s="97"/>
      <c r="D74" s="97"/>
      <c r="E74" s="97"/>
    </row>
    <row r="75" ht="15.75" customHeight="1">
      <c r="A75" s="97"/>
      <c r="B75" s="97"/>
      <c r="C75" s="97"/>
      <c r="D75" s="97"/>
      <c r="E75" s="97"/>
    </row>
    <row r="76" ht="15.75" customHeight="1">
      <c r="A76" s="97"/>
      <c r="B76" s="97"/>
      <c r="C76" s="97"/>
      <c r="D76" s="97"/>
      <c r="E76" s="97"/>
    </row>
    <row r="77" ht="15.75" customHeight="1">
      <c r="A77" s="97"/>
      <c r="B77" s="97"/>
      <c r="C77" s="97"/>
      <c r="D77" s="97"/>
      <c r="E77" s="97"/>
    </row>
    <row r="78" ht="15.75" customHeight="1">
      <c r="A78" s="97"/>
      <c r="B78" s="97"/>
      <c r="C78" s="97"/>
      <c r="D78" s="97"/>
      <c r="E78" s="97"/>
    </row>
    <row r="79" ht="15.75" customHeight="1">
      <c r="A79" s="97"/>
      <c r="B79" s="97"/>
      <c r="C79" s="97"/>
      <c r="D79" s="97"/>
      <c r="E79" s="97"/>
    </row>
    <row r="80" ht="15.75" customHeight="1">
      <c r="A80" s="97"/>
      <c r="B80" s="97"/>
      <c r="C80" s="97"/>
      <c r="D80" s="97"/>
      <c r="E80" s="97"/>
    </row>
    <row r="81" ht="15.75" customHeight="1">
      <c r="A81" s="97"/>
      <c r="B81" s="97"/>
      <c r="C81" s="97"/>
      <c r="D81" s="97"/>
      <c r="E81" s="97"/>
    </row>
    <row r="82" ht="15.75" customHeight="1">
      <c r="A82" s="97"/>
      <c r="B82" s="97"/>
      <c r="C82" s="97"/>
      <c r="D82" s="97"/>
      <c r="E82" s="97"/>
    </row>
    <row r="83" ht="15.75" customHeight="1">
      <c r="A83" s="97"/>
      <c r="B83" s="97"/>
      <c r="C83" s="97"/>
      <c r="D83" s="97"/>
      <c r="E83" s="97"/>
    </row>
    <row r="84" ht="15.75" customHeight="1">
      <c r="A84" s="97"/>
      <c r="B84" s="97"/>
      <c r="C84" s="97"/>
      <c r="D84" s="97"/>
      <c r="E84" s="97"/>
    </row>
    <row r="85" ht="15.75" customHeight="1">
      <c r="A85" s="97"/>
      <c r="B85" s="97"/>
      <c r="C85" s="97"/>
      <c r="D85" s="97"/>
      <c r="E85" s="97"/>
    </row>
    <row r="86" ht="15.75" customHeight="1">
      <c r="A86" s="97"/>
      <c r="B86" s="97"/>
      <c r="C86" s="97"/>
      <c r="D86" s="97"/>
      <c r="E86" s="97"/>
    </row>
    <row r="87" ht="15.75" customHeight="1">
      <c r="A87" s="97"/>
      <c r="B87" s="97"/>
      <c r="C87" s="97"/>
      <c r="D87" s="97"/>
      <c r="E87" s="97"/>
    </row>
    <row r="88" ht="15.75" customHeight="1">
      <c r="A88" s="97"/>
      <c r="B88" s="97"/>
      <c r="C88" s="97"/>
      <c r="D88" s="97"/>
      <c r="E88" s="97"/>
    </row>
    <row r="89" ht="15.75" customHeight="1">
      <c r="A89" s="97"/>
      <c r="B89" s="97"/>
      <c r="C89" s="97"/>
      <c r="D89" s="97"/>
      <c r="E89" s="97"/>
    </row>
    <row r="90" ht="15.75" customHeight="1">
      <c r="A90" s="97"/>
      <c r="B90" s="97"/>
      <c r="C90" s="97"/>
      <c r="D90" s="97"/>
      <c r="E90" s="97"/>
    </row>
    <row r="91" ht="15.75" customHeight="1">
      <c r="A91" s="97"/>
      <c r="B91" s="97"/>
      <c r="C91" s="97"/>
      <c r="D91" s="97"/>
      <c r="E91" s="97"/>
    </row>
    <row r="92" ht="15.75" customHeight="1">
      <c r="A92" s="97"/>
      <c r="B92" s="97"/>
      <c r="C92" s="97"/>
      <c r="D92" s="97"/>
      <c r="E92" s="97"/>
    </row>
    <row r="93" ht="15.75" customHeight="1">
      <c r="A93" s="97"/>
      <c r="B93" s="97"/>
      <c r="C93" s="97"/>
      <c r="D93" s="97"/>
      <c r="E93" s="97"/>
    </row>
    <row r="94" ht="15.75" customHeight="1">
      <c r="A94" s="97"/>
      <c r="B94" s="97"/>
      <c r="C94" s="97"/>
      <c r="D94" s="97"/>
      <c r="E94" s="97"/>
    </row>
    <row r="95" ht="15.75" customHeight="1">
      <c r="A95" s="97"/>
      <c r="B95" s="97"/>
      <c r="C95" s="97"/>
      <c r="D95" s="97"/>
      <c r="E95" s="97"/>
    </row>
    <row r="96" ht="15.75" customHeight="1">
      <c r="A96" s="97"/>
      <c r="B96" s="97"/>
      <c r="C96" s="97"/>
      <c r="D96" s="97"/>
      <c r="E96" s="97"/>
    </row>
    <row r="97" ht="15.75" customHeight="1">
      <c r="A97" s="97"/>
      <c r="B97" s="97"/>
      <c r="C97" s="97"/>
      <c r="D97" s="97"/>
      <c r="E97" s="97"/>
    </row>
    <row r="98" ht="15.75" customHeight="1">
      <c r="A98" s="97"/>
      <c r="B98" s="97"/>
      <c r="C98" s="97"/>
      <c r="D98" s="97"/>
      <c r="E98" s="97"/>
    </row>
    <row r="99" ht="15.75" customHeight="1">
      <c r="A99" s="97"/>
      <c r="B99" s="97"/>
      <c r="C99" s="97"/>
      <c r="D99" s="97"/>
      <c r="E99" s="97"/>
    </row>
    <row r="100" ht="15.75" customHeight="1">
      <c r="A100" s="97"/>
      <c r="B100" s="97"/>
      <c r="C100" s="97"/>
      <c r="D100" s="97"/>
      <c r="E100" s="97"/>
    </row>
    <row r="101" ht="15.75" customHeight="1">
      <c r="A101" s="97"/>
      <c r="B101" s="97"/>
      <c r="C101" s="97"/>
      <c r="D101" s="97"/>
      <c r="E101" s="97"/>
    </row>
    <row r="102" ht="15.75" customHeight="1">
      <c r="A102" s="97"/>
      <c r="B102" s="97"/>
      <c r="C102" s="97"/>
      <c r="D102" s="97"/>
      <c r="E102" s="97"/>
    </row>
    <row r="103" ht="15.75" customHeight="1">
      <c r="A103" s="97"/>
      <c r="B103" s="97"/>
      <c r="C103" s="97"/>
      <c r="D103" s="97"/>
      <c r="E103" s="97"/>
    </row>
    <row r="104" ht="15.75" customHeight="1">
      <c r="A104" s="97"/>
      <c r="B104" s="97"/>
      <c r="C104" s="97"/>
      <c r="D104" s="97"/>
      <c r="E104" s="97"/>
    </row>
    <row r="105" ht="15.75" customHeight="1">
      <c r="A105" s="97"/>
      <c r="B105" s="97"/>
      <c r="C105" s="97"/>
      <c r="D105" s="97"/>
      <c r="E105" s="97"/>
    </row>
    <row r="106" ht="15.75" customHeight="1">
      <c r="A106" s="97"/>
      <c r="B106" s="97"/>
      <c r="C106" s="97"/>
      <c r="D106" s="97"/>
      <c r="E106" s="97"/>
    </row>
    <row r="107" ht="15.75" customHeight="1">
      <c r="A107" s="97"/>
      <c r="B107" s="97"/>
      <c r="C107" s="97"/>
      <c r="D107" s="97"/>
      <c r="E107" s="97"/>
    </row>
    <row r="108" ht="15.75" customHeight="1">
      <c r="A108" s="97"/>
      <c r="B108" s="97"/>
      <c r="C108" s="97"/>
      <c r="D108" s="97"/>
      <c r="E108" s="97"/>
    </row>
    <row r="109" ht="15.75" customHeight="1">
      <c r="A109" s="97"/>
      <c r="B109" s="97"/>
      <c r="C109" s="97"/>
      <c r="D109" s="97"/>
      <c r="E109" s="97"/>
    </row>
    <row r="110" ht="15.75" customHeight="1">
      <c r="A110" s="97"/>
      <c r="B110" s="97"/>
      <c r="C110" s="97"/>
      <c r="D110" s="97"/>
      <c r="E110" s="97"/>
    </row>
    <row r="111" ht="15.75" customHeight="1">
      <c r="A111" s="97"/>
      <c r="B111" s="97"/>
      <c r="C111" s="97"/>
      <c r="D111" s="97"/>
      <c r="E111" s="97"/>
    </row>
    <row r="112" ht="15.75" customHeight="1">
      <c r="A112" s="97"/>
      <c r="B112" s="97"/>
      <c r="C112" s="97"/>
      <c r="D112" s="97"/>
      <c r="E112" s="97"/>
    </row>
    <row r="113" ht="15.75" customHeight="1">
      <c r="A113" s="97"/>
      <c r="B113" s="97"/>
      <c r="C113" s="97"/>
      <c r="D113" s="97"/>
      <c r="E113" s="97"/>
    </row>
    <row r="114" ht="15.75" customHeight="1">
      <c r="A114" s="97"/>
      <c r="B114" s="97"/>
      <c r="C114" s="97"/>
      <c r="D114" s="97"/>
      <c r="E114" s="97"/>
    </row>
    <row r="115" ht="15.75" customHeight="1">
      <c r="A115" s="97"/>
      <c r="B115" s="97"/>
      <c r="C115" s="97"/>
      <c r="D115" s="97"/>
      <c r="E115" s="97"/>
    </row>
    <row r="116" ht="15.75" customHeight="1">
      <c r="A116" s="97"/>
      <c r="B116" s="97"/>
      <c r="C116" s="97"/>
      <c r="D116" s="97"/>
      <c r="E116" s="97"/>
    </row>
    <row r="117" ht="15.75" customHeight="1">
      <c r="A117" s="97"/>
      <c r="B117" s="97"/>
      <c r="C117" s="97"/>
      <c r="D117" s="97"/>
      <c r="E117" s="97"/>
    </row>
    <row r="118" ht="15.75" customHeight="1">
      <c r="A118" s="97"/>
      <c r="B118" s="97"/>
      <c r="C118" s="97"/>
      <c r="D118" s="97"/>
      <c r="E118" s="97"/>
    </row>
    <row r="119" ht="15.75" customHeight="1">
      <c r="A119" s="97"/>
      <c r="B119" s="97"/>
      <c r="C119" s="97"/>
      <c r="D119" s="97"/>
      <c r="E119" s="97"/>
    </row>
    <row r="120" ht="15.75" customHeight="1">
      <c r="A120" s="97"/>
      <c r="B120" s="97"/>
      <c r="C120" s="97"/>
      <c r="D120" s="97"/>
      <c r="E120" s="97"/>
    </row>
    <row r="121" ht="15.75" customHeight="1">
      <c r="A121" s="97"/>
      <c r="B121" s="97"/>
      <c r="C121" s="97"/>
      <c r="D121" s="97"/>
      <c r="E121" s="97"/>
    </row>
    <row r="122" ht="15.75" customHeight="1">
      <c r="A122" s="97"/>
      <c r="B122" s="97"/>
      <c r="C122" s="97"/>
      <c r="D122" s="97"/>
      <c r="E122" s="97"/>
    </row>
    <row r="123" ht="15.75" customHeight="1">
      <c r="A123" s="97"/>
      <c r="B123" s="97"/>
      <c r="C123" s="97"/>
      <c r="D123" s="97"/>
      <c r="E123" s="97"/>
    </row>
    <row r="124" ht="15.75" customHeight="1">
      <c r="A124" s="97"/>
      <c r="B124" s="97"/>
      <c r="C124" s="97"/>
      <c r="D124" s="97"/>
      <c r="E124" s="97"/>
    </row>
    <row r="125" ht="15.75" customHeight="1">
      <c r="A125" s="97"/>
      <c r="B125" s="97"/>
      <c r="C125" s="97"/>
      <c r="D125" s="97"/>
      <c r="E125" s="97"/>
    </row>
    <row r="126" ht="15.75" customHeight="1">
      <c r="A126" s="97"/>
      <c r="B126" s="97"/>
      <c r="C126" s="97"/>
      <c r="D126" s="97"/>
      <c r="E126" s="97"/>
    </row>
    <row r="127" ht="15.75" customHeight="1">
      <c r="A127" s="97"/>
      <c r="B127" s="97"/>
      <c r="C127" s="97"/>
      <c r="D127" s="97"/>
      <c r="E127" s="97"/>
    </row>
    <row r="128" ht="15.75" customHeight="1">
      <c r="A128" s="97"/>
      <c r="B128" s="97"/>
      <c r="C128" s="97"/>
      <c r="D128" s="97"/>
      <c r="E128" s="97"/>
    </row>
    <row r="129" ht="15.75" customHeight="1">
      <c r="A129" s="97"/>
      <c r="B129" s="97"/>
      <c r="C129" s="97"/>
      <c r="D129" s="97"/>
      <c r="E129" s="97"/>
    </row>
    <row r="130" ht="15.75" customHeight="1">
      <c r="A130" s="97"/>
      <c r="B130" s="97"/>
      <c r="C130" s="97"/>
      <c r="D130" s="97"/>
      <c r="E130" s="97"/>
    </row>
    <row r="131" ht="15.75" customHeight="1">
      <c r="A131" s="97"/>
      <c r="B131" s="97"/>
      <c r="C131" s="97"/>
      <c r="D131" s="97"/>
      <c r="E131" s="97"/>
    </row>
    <row r="132" ht="15.75" customHeight="1">
      <c r="A132" s="97"/>
      <c r="B132" s="97"/>
      <c r="C132" s="97"/>
      <c r="D132" s="97"/>
      <c r="E132" s="97"/>
    </row>
    <row r="133" ht="15.75" customHeight="1">
      <c r="A133" s="97"/>
      <c r="B133" s="97"/>
      <c r="C133" s="97"/>
      <c r="D133" s="97"/>
      <c r="E133" s="97"/>
    </row>
    <row r="134" ht="15.75" customHeight="1">
      <c r="A134" s="97"/>
      <c r="B134" s="97"/>
      <c r="C134" s="97"/>
      <c r="D134" s="97"/>
      <c r="E134" s="97"/>
    </row>
    <row r="135" ht="15.75" customHeight="1">
      <c r="A135" s="97"/>
      <c r="B135" s="97"/>
      <c r="C135" s="97"/>
      <c r="D135" s="97"/>
      <c r="E135" s="97"/>
    </row>
    <row r="136" ht="15.75" customHeight="1">
      <c r="A136" s="97"/>
      <c r="B136" s="97"/>
      <c r="C136" s="97"/>
      <c r="D136" s="97"/>
      <c r="E136" s="97"/>
    </row>
    <row r="137" ht="15.75" customHeight="1">
      <c r="A137" s="97"/>
      <c r="B137" s="97"/>
      <c r="C137" s="97"/>
      <c r="D137" s="97"/>
      <c r="E137" s="97"/>
    </row>
    <row r="138" ht="15.75" customHeight="1">
      <c r="A138" s="97"/>
      <c r="B138" s="97"/>
      <c r="C138" s="97"/>
      <c r="D138" s="97"/>
      <c r="E138" s="97"/>
    </row>
    <row r="139" ht="15.75" customHeight="1">
      <c r="A139" s="97"/>
      <c r="B139" s="97"/>
      <c r="C139" s="97"/>
      <c r="D139" s="97"/>
      <c r="E139" s="97"/>
    </row>
    <row r="140" ht="15.75" customHeight="1">
      <c r="A140" s="97"/>
      <c r="B140" s="97"/>
      <c r="C140" s="97"/>
      <c r="D140" s="97"/>
      <c r="E140" s="97"/>
    </row>
    <row r="141" ht="15.75" customHeight="1">
      <c r="A141" s="97"/>
      <c r="B141" s="97"/>
      <c r="C141" s="97"/>
      <c r="D141" s="97"/>
      <c r="E141" s="97"/>
    </row>
    <row r="142" ht="15.75" customHeight="1">
      <c r="A142" s="97"/>
      <c r="B142" s="97"/>
      <c r="C142" s="97"/>
      <c r="D142" s="97"/>
      <c r="E142" s="97"/>
    </row>
    <row r="143" ht="15.75" customHeight="1">
      <c r="A143" s="97"/>
      <c r="B143" s="97"/>
      <c r="C143" s="97"/>
      <c r="D143" s="97"/>
      <c r="E143" s="97"/>
    </row>
    <row r="144" ht="15.75" customHeight="1">
      <c r="A144" s="97"/>
      <c r="B144" s="97"/>
      <c r="C144" s="97"/>
      <c r="D144" s="97"/>
      <c r="E144" s="97"/>
    </row>
    <row r="145" ht="15.75" customHeight="1">
      <c r="A145" s="97"/>
      <c r="B145" s="97"/>
      <c r="C145" s="97"/>
      <c r="D145" s="97"/>
      <c r="E145" s="97"/>
    </row>
    <row r="146" ht="15.75" customHeight="1">
      <c r="A146" s="97"/>
      <c r="B146" s="97"/>
      <c r="C146" s="97"/>
      <c r="D146" s="97"/>
      <c r="E146" s="97"/>
    </row>
    <row r="147" ht="15.75" customHeight="1">
      <c r="A147" s="97"/>
      <c r="B147" s="97"/>
      <c r="C147" s="97"/>
      <c r="D147" s="97"/>
      <c r="E147" s="97"/>
    </row>
    <row r="148" ht="15.75" customHeight="1">
      <c r="A148" s="97"/>
      <c r="B148" s="97"/>
      <c r="C148" s="97"/>
      <c r="D148" s="97"/>
      <c r="E148" s="97"/>
    </row>
    <row r="149" ht="15.75" customHeight="1">
      <c r="A149" s="97"/>
      <c r="B149" s="97"/>
      <c r="C149" s="97"/>
      <c r="D149" s="97"/>
      <c r="E149" s="97"/>
    </row>
    <row r="150" ht="15.75" customHeight="1">
      <c r="A150" s="97"/>
      <c r="B150" s="97"/>
      <c r="C150" s="97"/>
      <c r="D150" s="97"/>
      <c r="E150" s="97"/>
    </row>
    <row r="151" ht="15.75" customHeight="1">
      <c r="A151" s="97"/>
      <c r="B151" s="97"/>
      <c r="C151" s="97"/>
      <c r="D151" s="97"/>
      <c r="E151" s="97"/>
    </row>
    <row r="152" ht="15.75" customHeight="1">
      <c r="A152" s="97"/>
      <c r="B152" s="97"/>
      <c r="C152" s="97"/>
      <c r="D152" s="97"/>
      <c r="E152" s="97"/>
    </row>
    <row r="153" ht="15.75" customHeight="1">
      <c r="A153" s="97"/>
      <c r="B153" s="97"/>
      <c r="C153" s="97"/>
      <c r="D153" s="97"/>
      <c r="E153" s="97"/>
    </row>
    <row r="154" ht="15.75" customHeight="1">
      <c r="A154" s="97"/>
      <c r="B154" s="97"/>
      <c r="C154" s="97"/>
      <c r="D154" s="97"/>
      <c r="E154" s="97"/>
    </row>
    <row r="155" ht="15.75" customHeight="1">
      <c r="A155" s="97"/>
      <c r="B155" s="97"/>
      <c r="C155" s="97"/>
      <c r="D155" s="97"/>
      <c r="E155" s="97"/>
    </row>
    <row r="156" ht="15.75" customHeight="1">
      <c r="A156" s="97"/>
      <c r="B156" s="97"/>
      <c r="C156" s="97"/>
      <c r="D156" s="97"/>
      <c r="E156" s="97"/>
    </row>
    <row r="157" ht="15.75" customHeight="1">
      <c r="A157" s="97"/>
      <c r="B157" s="97"/>
      <c r="C157" s="97"/>
      <c r="D157" s="97"/>
      <c r="E157" s="97"/>
    </row>
    <row r="158" ht="15.75" customHeight="1">
      <c r="A158" s="97"/>
      <c r="B158" s="97"/>
      <c r="C158" s="97"/>
      <c r="D158" s="97"/>
      <c r="E158" s="97"/>
    </row>
    <row r="159" ht="15.75" customHeight="1">
      <c r="A159" s="97"/>
      <c r="B159" s="97"/>
      <c r="C159" s="97"/>
      <c r="D159" s="97"/>
      <c r="E159" s="97"/>
    </row>
    <row r="160" ht="15.75" customHeight="1">
      <c r="A160" s="97"/>
      <c r="B160" s="97"/>
      <c r="C160" s="97"/>
      <c r="D160" s="97"/>
      <c r="E160" s="97"/>
    </row>
    <row r="161" ht="15.75" customHeight="1">
      <c r="A161" s="97"/>
      <c r="B161" s="97"/>
      <c r="C161" s="97"/>
      <c r="D161" s="97"/>
      <c r="E161" s="97"/>
    </row>
    <row r="162" ht="15.75" customHeight="1">
      <c r="A162" s="97"/>
      <c r="B162" s="97"/>
      <c r="C162" s="97"/>
      <c r="D162" s="97"/>
      <c r="E162" s="97"/>
    </row>
    <row r="163" ht="15.75" customHeight="1">
      <c r="A163" s="97"/>
      <c r="B163" s="97"/>
      <c r="C163" s="97"/>
      <c r="D163" s="97"/>
      <c r="E163" s="97"/>
    </row>
    <row r="164" ht="15.75" customHeight="1">
      <c r="A164" s="97"/>
      <c r="B164" s="97"/>
      <c r="C164" s="97"/>
      <c r="D164" s="97"/>
      <c r="E164" s="97"/>
    </row>
    <row r="165" ht="15.75" customHeight="1">
      <c r="A165" s="97"/>
      <c r="B165" s="97"/>
      <c r="C165" s="97"/>
      <c r="D165" s="97"/>
      <c r="E165" s="97"/>
    </row>
    <row r="166" ht="15.75" customHeight="1">
      <c r="A166" s="97"/>
      <c r="B166" s="97"/>
      <c r="C166" s="97"/>
      <c r="D166" s="97"/>
      <c r="E166" s="97"/>
    </row>
    <row r="167" ht="15.75" customHeight="1">
      <c r="A167" s="97"/>
      <c r="B167" s="97"/>
      <c r="C167" s="97"/>
      <c r="D167" s="97"/>
      <c r="E167" s="97"/>
    </row>
    <row r="168" ht="15.75" customHeight="1">
      <c r="A168" s="97"/>
      <c r="B168" s="97"/>
      <c r="C168" s="97"/>
      <c r="D168" s="97"/>
      <c r="E168" s="97"/>
    </row>
    <row r="169" ht="15.75" customHeight="1">
      <c r="A169" s="97"/>
      <c r="B169" s="97"/>
      <c r="C169" s="97"/>
      <c r="D169" s="97"/>
      <c r="E169" s="97"/>
    </row>
    <row r="170" ht="15.75" customHeight="1">
      <c r="A170" s="97"/>
      <c r="B170" s="97"/>
      <c r="C170" s="97"/>
      <c r="D170" s="97"/>
      <c r="E170" s="97"/>
    </row>
    <row r="171" ht="15.75" customHeight="1">
      <c r="A171" s="97"/>
      <c r="B171" s="97"/>
      <c r="C171" s="97"/>
      <c r="D171" s="97"/>
      <c r="E171" s="97"/>
    </row>
    <row r="172" ht="15.75" customHeight="1">
      <c r="A172" s="97"/>
      <c r="B172" s="97"/>
      <c r="C172" s="97"/>
      <c r="D172" s="97"/>
      <c r="E172" s="97"/>
    </row>
    <row r="173" ht="15.75" customHeight="1">
      <c r="A173" s="97"/>
      <c r="B173" s="97"/>
      <c r="C173" s="97"/>
      <c r="D173" s="97"/>
      <c r="E173" s="97"/>
    </row>
    <row r="174" ht="15.75" customHeight="1">
      <c r="A174" s="97"/>
      <c r="B174" s="97"/>
      <c r="C174" s="97"/>
      <c r="D174" s="97"/>
      <c r="E174" s="97"/>
    </row>
    <row r="175" ht="15.75" customHeight="1">
      <c r="A175" s="97"/>
      <c r="B175" s="97"/>
      <c r="C175" s="97"/>
      <c r="D175" s="97"/>
      <c r="E175" s="97"/>
    </row>
    <row r="176" ht="15.75" customHeight="1">
      <c r="A176" s="97"/>
      <c r="B176" s="97"/>
      <c r="C176" s="97"/>
      <c r="D176" s="97"/>
      <c r="E176" s="97"/>
    </row>
    <row r="177" ht="15.75" customHeight="1">
      <c r="A177" s="97"/>
      <c r="B177" s="97"/>
      <c r="C177" s="97"/>
      <c r="D177" s="97"/>
      <c r="E177" s="97"/>
    </row>
    <row r="178" ht="15.75" customHeight="1">
      <c r="A178" s="97"/>
      <c r="B178" s="97"/>
      <c r="C178" s="97"/>
      <c r="D178" s="97"/>
      <c r="E178" s="97"/>
    </row>
    <row r="179" ht="15.75" customHeight="1">
      <c r="A179" s="97"/>
      <c r="B179" s="97"/>
      <c r="C179" s="97"/>
      <c r="D179" s="97"/>
      <c r="E179" s="97"/>
    </row>
    <row r="180" ht="15.75" customHeight="1">
      <c r="A180" s="97"/>
      <c r="B180" s="97"/>
      <c r="C180" s="97"/>
      <c r="D180" s="97"/>
      <c r="E180" s="97"/>
    </row>
    <row r="181" ht="15.75" customHeight="1">
      <c r="A181" s="97"/>
      <c r="B181" s="97"/>
      <c r="C181" s="97"/>
      <c r="D181" s="97"/>
      <c r="E181" s="97"/>
    </row>
    <row r="182" ht="15.75" customHeight="1">
      <c r="A182" s="97"/>
      <c r="B182" s="97"/>
      <c r="C182" s="97"/>
      <c r="D182" s="97"/>
      <c r="E182" s="97"/>
    </row>
    <row r="183" ht="15.75" customHeight="1">
      <c r="A183" s="97"/>
      <c r="B183" s="97"/>
      <c r="C183" s="97"/>
      <c r="D183" s="97"/>
      <c r="E183" s="97"/>
    </row>
    <row r="184" ht="15.75" customHeight="1">
      <c r="A184" s="97"/>
      <c r="B184" s="97"/>
      <c r="C184" s="97"/>
      <c r="D184" s="97"/>
      <c r="E184" s="97"/>
    </row>
    <row r="185" ht="15.75" customHeight="1">
      <c r="A185" s="97"/>
      <c r="B185" s="97"/>
      <c r="C185" s="97"/>
      <c r="D185" s="97"/>
      <c r="E185" s="97"/>
    </row>
    <row r="186" ht="15.75" customHeight="1">
      <c r="A186" s="97"/>
      <c r="B186" s="97"/>
      <c r="C186" s="97"/>
      <c r="D186" s="97"/>
      <c r="E186" s="97"/>
    </row>
    <row r="187" ht="15.75" customHeight="1">
      <c r="A187" s="97"/>
      <c r="B187" s="97"/>
      <c r="C187" s="97"/>
      <c r="D187" s="97"/>
      <c r="E187" s="97"/>
    </row>
    <row r="188" ht="15.75" customHeight="1">
      <c r="A188" s="97"/>
      <c r="B188" s="97"/>
      <c r="C188" s="97"/>
      <c r="D188" s="97"/>
      <c r="E188" s="97"/>
    </row>
    <row r="189" ht="15.75" customHeight="1">
      <c r="A189" s="97"/>
      <c r="B189" s="97"/>
      <c r="C189" s="97"/>
      <c r="D189" s="97"/>
      <c r="E189" s="97"/>
    </row>
    <row r="190" ht="15.75" customHeight="1">
      <c r="A190" s="97"/>
      <c r="B190" s="97"/>
      <c r="C190" s="97"/>
      <c r="D190" s="97"/>
      <c r="E190" s="97"/>
    </row>
    <row r="191" ht="15.75" customHeight="1">
      <c r="A191" s="97"/>
      <c r="B191" s="97"/>
      <c r="C191" s="97"/>
      <c r="D191" s="97"/>
      <c r="E191" s="97"/>
    </row>
    <row r="192" ht="15.75" customHeight="1">
      <c r="A192" s="97"/>
      <c r="B192" s="97"/>
      <c r="C192" s="97"/>
      <c r="D192" s="97"/>
      <c r="E192" s="97"/>
    </row>
    <row r="193" ht="15.75" customHeight="1">
      <c r="A193" s="97"/>
      <c r="B193" s="97"/>
      <c r="C193" s="97"/>
      <c r="D193" s="97"/>
      <c r="E193" s="97"/>
    </row>
    <row r="194" ht="15.75" customHeight="1">
      <c r="A194" s="97"/>
      <c r="B194" s="97"/>
      <c r="C194" s="97"/>
      <c r="D194" s="97"/>
      <c r="E194" s="97"/>
    </row>
    <row r="195" ht="15.75" customHeight="1">
      <c r="A195" s="97"/>
      <c r="B195" s="97"/>
      <c r="C195" s="97"/>
      <c r="D195" s="97"/>
      <c r="E195" s="97"/>
    </row>
    <row r="196" ht="15.75" customHeight="1">
      <c r="A196" s="97"/>
      <c r="B196" s="97"/>
      <c r="C196" s="97"/>
      <c r="D196" s="97"/>
      <c r="E196" s="97"/>
    </row>
    <row r="197" ht="15.75" customHeight="1">
      <c r="A197" s="97"/>
      <c r="B197" s="97"/>
      <c r="C197" s="97"/>
      <c r="D197" s="97"/>
      <c r="E197" s="97"/>
    </row>
    <row r="198" ht="15.75" customHeight="1">
      <c r="A198" s="97"/>
      <c r="B198" s="97"/>
      <c r="C198" s="97"/>
      <c r="D198" s="97"/>
      <c r="E198" s="97"/>
    </row>
    <row r="199" ht="15.75" customHeight="1">
      <c r="A199" s="97"/>
      <c r="B199" s="97"/>
      <c r="C199" s="97"/>
      <c r="D199" s="97"/>
      <c r="E199" s="97"/>
    </row>
    <row r="200" ht="15.75" customHeight="1">
      <c r="A200" s="97"/>
      <c r="B200" s="97"/>
      <c r="C200" s="97"/>
      <c r="D200" s="97"/>
      <c r="E200" s="97"/>
    </row>
    <row r="201" ht="15.75" customHeight="1">
      <c r="A201" s="97"/>
      <c r="B201" s="97"/>
      <c r="C201" s="97"/>
      <c r="D201" s="97"/>
      <c r="E201" s="97"/>
    </row>
    <row r="202" ht="15.75" customHeight="1">
      <c r="A202" s="97"/>
      <c r="B202" s="97"/>
      <c r="C202" s="97"/>
      <c r="D202" s="97"/>
      <c r="E202" s="97"/>
    </row>
    <row r="203" ht="15.75" customHeight="1">
      <c r="A203" s="97"/>
      <c r="B203" s="97"/>
      <c r="C203" s="97"/>
      <c r="D203" s="97"/>
      <c r="E203" s="97"/>
    </row>
    <row r="204" ht="15.75" customHeight="1">
      <c r="A204" s="97"/>
      <c r="B204" s="97"/>
      <c r="C204" s="97"/>
      <c r="D204" s="97"/>
      <c r="E204" s="97"/>
    </row>
    <row r="205" ht="15.75" customHeight="1">
      <c r="A205" s="97"/>
      <c r="B205" s="97"/>
      <c r="C205" s="97"/>
      <c r="D205" s="97"/>
      <c r="E205" s="97"/>
    </row>
    <row r="206" ht="15.75" customHeight="1">
      <c r="A206" s="97"/>
      <c r="B206" s="97"/>
      <c r="C206" s="97"/>
      <c r="D206" s="97"/>
      <c r="E206" s="97"/>
    </row>
    <row r="207" ht="15.75" customHeight="1">
      <c r="A207" s="97"/>
      <c r="B207" s="97"/>
      <c r="C207" s="97"/>
      <c r="D207" s="97"/>
      <c r="E207" s="97"/>
    </row>
    <row r="208" ht="15.75" customHeight="1">
      <c r="A208" s="97"/>
      <c r="B208" s="97"/>
      <c r="C208" s="97"/>
      <c r="D208" s="97"/>
      <c r="E208" s="97"/>
    </row>
    <row r="209" ht="15.75" customHeight="1">
      <c r="A209" s="97"/>
      <c r="B209" s="97"/>
      <c r="C209" s="97"/>
      <c r="D209" s="97"/>
      <c r="E209" s="97"/>
    </row>
    <row r="210" ht="15.75" customHeight="1">
      <c r="A210" s="97"/>
      <c r="B210" s="97"/>
      <c r="C210" s="97"/>
      <c r="D210" s="97"/>
      <c r="E210" s="97"/>
    </row>
    <row r="211" ht="15.75" customHeight="1">
      <c r="A211" s="97"/>
      <c r="B211" s="97"/>
      <c r="C211" s="97"/>
      <c r="D211" s="97"/>
      <c r="E211" s="97"/>
    </row>
    <row r="212" ht="15.75" customHeight="1">
      <c r="A212" s="97"/>
      <c r="B212" s="97"/>
      <c r="C212" s="97"/>
      <c r="D212" s="97"/>
      <c r="E212" s="97"/>
    </row>
    <row r="213" ht="15.75" customHeight="1">
      <c r="A213" s="97"/>
      <c r="B213" s="97"/>
      <c r="C213" s="97"/>
      <c r="D213" s="97"/>
      <c r="E213" s="97"/>
    </row>
    <row r="214" ht="15.75" customHeight="1">
      <c r="A214" s="97"/>
      <c r="B214" s="97"/>
      <c r="C214" s="97"/>
      <c r="D214" s="97"/>
      <c r="E214" s="97"/>
    </row>
    <row r="215" ht="15.75" customHeight="1">
      <c r="A215" s="97"/>
      <c r="B215" s="97"/>
      <c r="C215" s="97"/>
      <c r="D215" s="97"/>
      <c r="E215" s="97"/>
    </row>
    <row r="216" ht="15.75" customHeight="1">
      <c r="A216" s="97"/>
      <c r="B216" s="97"/>
      <c r="C216" s="97"/>
      <c r="D216" s="97"/>
      <c r="E216" s="97"/>
    </row>
    <row r="217" ht="15.75" customHeight="1">
      <c r="A217" s="97"/>
      <c r="B217" s="97"/>
      <c r="C217" s="97"/>
      <c r="D217" s="97"/>
      <c r="E217" s="97"/>
    </row>
    <row r="218" ht="15.75" customHeight="1">
      <c r="A218" s="97"/>
      <c r="B218" s="97"/>
      <c r="C218" s="97"/>
      <c r="D218" s="97"/>
      <c r="E218" s="97"/>
    </row>
    <row r="219" ht="15.75" customHeight="1">
      <c r="A219" s="97"/>
      <c r="B219" s="97"/>
      <c r="C219" s="97"/>
      <c r="D219" s="97"/>
      <c r="E219" s="97"/>
    </row>
    <row r="220" ht="15.75" customHeight="1">
      <c r="A220" s="97"/>
      <c r="B220" s="97"/>
      <c r="C220" s="97"/>
      <c r="D220" s="97"/>
      <c r="E220" s="97"/>
    </row>
    <row r="221" ht="15.75" customHeight="1">
      <c r="A221" s="97"/>
      <c r="B221" s="97"/>
      <c r="C221" s="97"/>
      <c r="D221" s="97"/>
      <c r="E221" s="97"/>
    </row>
    <row r="222" ht="15.75" customHeight="1">
      <c r="A222" s="97"/>
      <c r="B222" s="97"/>
      <c r="C222" s="97"/>
      <c r="D222" s="97"/>
      <c r="E222" s="97"/>
    </row>
    <row r="223" ht="15.75" customHeight="1">
      <c r="A223" s="97"/>
      <c r="B223" s="97"/>
      <c r="C223" s="97"/>
      <c r="D223" s="97"/>
      <c r="E223" s="97"/>
    </row>
    <row r="224" ht="15.75" customHeight="1">
      <c r="A224" s="97"/>
      <c r="B224" s="97"/>
      <c r="C224" s="97"/>
      <c r="D224" s="97"/>
      <c r="E224" s="97"/>
    </row>
    <row r="225" ht="15.75" customHeight="1">
      <c r="A225" s="97"/>
      <c r="B225" s="97"/>
      <c r="C225" s="97"/>
      <c r="D225" s="97"/>
      <c r="E225" s="97"/>
    </row>
    <row r="226" ht="15.75" customHeight="1">
      <c r="A226" s="97"/>
      <c r="B226" s="97"/>
      <c r="C226" s="97"/>
      <c r="D226" s="97"/>
      <c r="E226" s="97"/>
    </row>
    <row r="227" ht="15.75" customHeight="1">
      <c r="A227" s="97"/>
      <c r="B227" s="97"/>
      <c r="C227" s="97"/>
      <c r="D227" s="97"/>
      <c r="E227" s="97"/>
    </row>
    <row r="228" ht="15.75" customHeight="1">
      <c r="A228" s="97"/>
      <c r="B228" s="97"/>
      <c r="C228" s="97"/>
      <c r="D228" s="97"/>
      <c r="E228" s="97"/>
    </row>
    <row r="229" ht="15.75" customHeight="1">
      <c r="A229" s="97"/>
      <c r="B229" s="97"/>
      <c r="C229" s="97"/>
      <c r="D229" s="97"/>
      <c r="E229" s="97"/>
    </row>
    <row r="230" ht="15.75" customHeight="1">
      <c r="A230" s="97"/>
      <c r="B230" s="97"/>
      <c r="C230" s="97"/>
      <c r="D230" s="97"/>
      <c r="E230" s="97"/>
    </row>
    <row r="231" ht="15.75" customHeight="1">
      <c r="A231" s="97"/>
      <c r="B231" s="97"/>
      <c r="C231" s="97"/>
      <c r="D231" s="97"/>
      <c r="E231" s="97"/>
    </row>
    <row r="232" ht="15.75" customHeight="1">
      <c r="A232" s="97"/>
      <c r="B232" s="97"/>
      <c r="C232" s="97"/>
      <c r="D232" s="97"/>
      <c r="E232" s="97"/>
    </row>
    <row r="233" ht="15.75" customHeight="1">
      <c r="A233" s="97"/>
      <c r="B233" s="97"/>
      <c r="C233" s="97"/>
      <c r="D233" s="97"/>
      <c r="E233" s="97"/>
    </row>
    <row r="234" ht="15.75" customHeight="1">
      <c r="A234" s="97"/>
      <c r="B234" s="97"/>
      <c r="C234" s="97"/>
      <c r="D234" s="97"/>
      <c r="E234" s="97"/>
    </row>
    <row r="235" ht="15.75" customHeight="1">
      <c r="A235" s="97"/>
      <c r="B235" s="97"/>
      <c r="C235" s="97"/>
      <c r="D235" s="97"/>
      <c r="E235" s="97"/>
    </row>
    <row r="236" ht="15.75" customHeight="1">
      <c r="A236" s="97"/>
      <c r="B236" s="97"/>
      <c r="C236" s="97"/>
      <c r="D236" s="97"/>
      <c r="E236" s="97"/>
    </row>
    <row r="237" ht="15.75" customHeight="1">
      <c r="A237" s="97"/>
      <c r="B237" s="97"/>
      <c r="C237" s="97"/>
      <c r="D237" s="97"/>
      <c r="E237" s="97"/>
    </row>
    <row r="238" ht="15.75" customHeight="1">
      <c r="A238" s="97"/>
      <c r="B238" s="97"/>
      <c r="C238" s="97"/>
      <c r="D238" s="97"/>
      <c r="E238" s="97"/>
    </row>
    <row r="239" ht="15.75" customHeight="1">
      <c r="A239" s="97"/>
      <c r="B239" s="97"/>
      <c r="C239" s="97"/>
      <c r="D239" s="97"/>
      <c r="E239" s="97"/>
    </row>
    <row r="240" ht="15.75" customHeight="1">
      <c r="A240" s="97"/>
      <c r="B240" s="97"/>
      <c r="C240" s="97"/>
      <c r="D240" s="97"/>
      <c r="E240" s="97"/>
    </row>
    <row r="241" ht="15.75" customHeight="1">
      <c r="A241" s="97"/>
      <c r="B241" s="97"/>
      <c r="C241" s="97"/>
      <c r="D241" s="97"/>
      <c r="E241" s="97"/>
    </row>
    <row r="242" ht="15.75" customHeight="1">
      <c r="A242" s="97"/>
      <c r="B242" s="97"/>
      <c r="C242" s="97"/>
      <c r="D242" s="97"/>
      <c r="E242" s="97"/>
    </row>
    <row r="243" ht="15.75" customHeight="1">
      <c r="A243" s="97"/>
      <c r="B243" s="97"/>
      <c r="C243" s="97"/>
      <c r="D243" s="97"/>
      <c r="E243" s="97"/>
    </row>
    <row r="244" ht="15.75" customHeight="1">
      <c r="A244" s="97"/>
      <c r="B244" s="97"/>
      <c r="C244" s="97"/>
      <c r="D244" s="97"/>
      <c r="E244" s="97"/>
    </row>
    <row r="245" ht="15.75" customHeight="1">
      <c r="A245" s="97"/>
      <c r="B245" s="97"/>
      <c r="C245" s="97"/>
      <c r="D245" s="97"/>
      <c r="E245" s="97"/>
    </row>
    <row r="246" ht="15.75" customHeight="1">
      <c r="A246" s="97"/>
      <c r="B246" s="97"/>
      <c r="C246" s="97"/>
      <c r="D246" s="97"/>
      <c r="E246" s="97"/>
    </row>
    <row r="247" ht="15.75" customHeight="1">
      <c r="A247" s="97"/>
      <c r="B247" s="97"/>
      <c r="C247" s="97"/>
      <c r="D247" s="97"/>
      <c r="E247" s="97"/>
    </row>
    <row r="248" ht="15.75" customHeight="1">
      <c r="A248" s="97"/>
      <c r="B248" s="97"/>
      <c r="C248" s="97"/>
      <c r="D248" s="97"/>
      <c r="E248" s="97"/>
    </row>
    <row r="249" ht="15.75" customHeight="1">
      <c r="A249" s="97"/>
      <c r="B249" s="97"/>
      <c r="C249" s="97"/>
      <c r="D249" s="97"/>
      <c r="E249" s="97"/>
    </row>
    <row r="250" ht="15.75" customHeight="1">
      <c r="A250" s="97"/>
      <c r="B250" s="97"/>
      <c r="C250" s="97"/>
      <c r="D250" s="97"/>
      <c r="E250" s="97"/>
    </row>
    <row r="251" ht="15.75" customHeight="1">
      <c r="A251" s="97"/>
      <c r="B251" s="97"/>
      <c r="C251" s="97"/>
      <c r="D251" s="97"/>
      <c r="E251" s="97"/>
    </row>
    <row r="252" ht="15.75" customHeight="1">
      <c r="A252" s="97"/>
      <c r="B252" s="97"/>
      <c r="C252" s="97"/>
      <c r="D252" s="97"/>
      <c r="E252" s="97"/>
    </row>
    <row r="253" ht="15.75" customHeight="1">
      <c r="A253" s="97"/>
      <c r="B253" s="97"/>
      <c r="C253" s="97"/>
      <c r="D253" s="97"/>
      <c r="E253" s="97"/>
    </row>
    <row r="254" ht="15.75" customHeight="1">
      <c r="A254" s="97"/>
      <c r="B254" s="97"/>
      <c r="C254" s="97"/>
      <c r="D254" s="97"/>
      <c r="E254" s="97"/>
    </row>
    <row r="255" ht="15.75" customHeight="1">
      <c r="A255" s="97"/>
      <c r="B255" s="97"/>
      <c r="C255" s="97"/>
      <c r="D255" s="97"/>
      <c r="E255" s="97"/>
    </row>
    <row r="256" ht="15.75" customHeight="1">
      <c r="A256" s="97"/>
      <c r="B256" s="97"/>
      <c r="C256" s="97"/>
      <c r="D256" s="97"/>
      <c r="E256" s="97"/>
    </row>
    <row r="257" ht="15.75" customHeight="1">
      <c r="A257" s="97"/>
      <c r="B257" s="97"/>
      <c r="C257" s="97"/>
      <c r="D257" s="97"/>
      <c r="E257" s="97"/>
    </row>
    <row r="258" ht="15.75" customHeight="1">
      <c r="A258" s="97"/>
      <c r="B258" s="97"/>
      <c r="C258" s="97"/>
      <c r="D258" s="97"/>
      <c r="E258" s="97"/>
    </row>
    <row r="259" ht="15.75" customHeight="1">
      <c r="A259" s="97"/>
      <c r="B259" s="97"/>
      <c r="C259" s="97"/>
      <c r="D259" s="97"/>
      <c r="E259" s="97"/>
    </row>
    <row r="260" ht="15.75" customHeight="1">
      <c r="A260" s="97"/>
      <c r="B260" s="97"/>
      <c r="C260" s="97"/>
      <c r="D260" s="97"/>
      <c r="E260" s="97"/>
    </row>
    <row r="261" ht="15.75" customHeight="1">
      <c r="A261" s="97"/>
      <c r="B261" s="97"/>
      <c r="C261" s="97"/>
      <c r="D261" s="97"/>
      <c r="E261" s="97"/>
    </row>
    <row r="262" ht="15.75" customHeight="1">
      <c r="A262" s="97"/>
      <c r="B262" s="97"/>
      <c r="C262" s="97"/>
      <c r="D262" s="97"/>
      <c r="E262" s="97"/>
    </row>
    <row r="263" ht="15.75" customHeight="1">
      <c r="A263" s="97"/>
      <c r="B263" s="97"/>
      <c r="C263" s="97"/>
      <c r="D263" s="97"/>
      <c r="E263" s="97"/>
    </row>
    <row r="264" ht="15.75" customHeight="1">
      <c r="A264" s="97"/>
      <c r="B264" s="97"/>
      <c r="C264" s="97"/>
      <c r="D264" s="97"/>
      <c r="E264" s="97"/>
    </row>
    <row r="265" ht="15.75" customHeight="1">
      <c r="A265" s="97"/>
      <c r="B265" s="97"/>
      <c r="C265" s="97"/>
      <c r="D265" s="97"/>
      <c r="E265" s="97"/>
    </row>
    <row r="266" ht="15.75" customHeight="1">
      <c r="A266" s="97"/>
      <c r="B266" s="97"/>
      <c r="C266" s="97"/>
      <c r="D266" s="97"/>
      <c r="E266" s="97"/>
    </row>
    <row r="267" ht="15.75" customHeight="1">
      <c r="A267" s="97"/>
      <c r="B267" s="97"/>
      <c r="C267" s="97"/>
      <c r="D267" s="97"/>
      <c r="E267" s="97"/>
    </row>
    <row r="268" ht="15.75" customHeight="1">
      <c r="A268" s="97"/>
      <c r="B268" s="97"/>
      <c r="C268" s="97"/>
      <c r="D268" s="97"/>
      <c r="E268" s="97"/>
    </row>
    <row r="269" ht="15.75" customHeight="1">
      <c r="A269" s="97"/>
      <c r="B269" s="97"/>
      <c r="C269" s="97"/>
      <c r="D269" s="97"/>
      <c r="E269" s="97"/>
    </row>
    <row r="270" ht="15.75" customHeight="1">
      <c r="A270" s="97"/>
      <c r="B270" s="97"/>
      <c r="C270" s="97"/>
      <c r="D270" s="97"/>
      <c r="E270" s="97"/>
    </row>
    <row r="271" ht="15.75" customHeight="1">
      <c r="A271" s="97"/>
      <c r="B271" s="97"/>
      <c r="C271" s="97"/>
      <c r="D271" s="97"/>
      <c r="E271" s="97"/>
    </row>
    <row r="272" ht="15.75" customHeight="1">
      <c r="A272" s="97"/>
      <c r="B272" s="97"/>
      <c r="C272" s="97"/>
      <c r="D272" s="97"/>
      <c r="E272" s="97"/>
    </row>
    <row r="273" ht="15.75" customHeight="1">
      <c r="A273" s="97"/>
      <c r="B273" s="97"/>
      <c r="C273" s="97"/>
      <c r="D273" s="97"/>
      <c r="E273" s="97"/>
    </row>
    <row r="274" ht="15.75" customHeight="1">
      <c r="A274" s="97"/>
      <c r="B274" s="97"/>
      <c r="C274" s="97"/>
      <c r="D274" s="97"/>
      <c r="E274" s="97"/>
    </row>
    <row r="275" ht="15.75" customHeight="1">
      <c r="A275" s="97"/>
      <c r="B275" s="97"/>
      <c r="C275" s="97"/>
      <c r="D275" s="97"/>
      <c r="E275" s="97"/>
    </row>
    <row r="276" ht="15.75" customHeight="1">
      <c r="A276" s="97"/>
      <c r="B276" s="97"/>
      <c r="C276" s="97"/>
      <c r="D276" s="97"/>
      <c r="E276" s="97"/>
    </row>
    <row r="277" ht="15.75" customHeight="1">
      <c r="A277" s="97"/>
      <c r="B277" s="97"/>
      <c r="C277" s="97"/>
      <c r="D277" s="97"/>
      <c r="E277" s="97"/>
    </row>
    <row r="278" ht="15.75" customHeight="1">
      <c r="A278" s="97"/>
      <c r="B278" s="97"/>
      <c r="C278" s="97"/>
      <c r="D278" s="97"/>
      <c r="E278" s="97"/>
    </row>
    <row r="279" ht="15.75" customHeight="1">
      <c r="A279" s="97"/>
      <c r="B279" s="97"/>
      <c r="C279" s="97"/>
      <c r="D279" s="97"/>
      <c r="E279" s="97"/>
    </row>
    <row r="280" ht="15.75" customHeight="1">
      <c r="A280" s="97"/>
      <c r="B280" s="97"/>
      <c r="C280" s="97"/>
      <c r="D280" s="97"/>
      <c r="E280" s="97"/>
    </row>
    <row r="281" ht="15.75" customHeight="1">
      <c r="A281" s="97"/>
      <c r="B281" s="97"/>
      <c r="C281" s="97"/>
      <c r="D281" s="97"/>
      <c r="E281" s="97"/>
    </row>
    <row r="282" ht="15.75" customHeight="1">
      <c r="A282" s="97"/>
      <c r="B282" s="97"/>
      <c r="C282" s="97"/>
      <c r="D282" s="97"/>
      <c r="E282" s="97"/>
    </row>
    <row r="283" ht="15.75" customHeight="1">
      <c r="A283" s="97"/>
      <c r="B283" s="97"/>
      <c r="C283" s="97"/>
      <c r="D283" s="97"/>
      <c r="E283" s="97"/>
    </row>
    <row r="284" ht="15.75" customHeight="1">
      <c r="A284" s="97"/>
      <c r="B284" s="97"/>
      <c r="C284" s="97"/>
      <c r="D284" s="97"/>
      <c r="E284" s="97"/>
    </row>
    <row r="285" ht="15.75" customHeight="1">
      <c r="A285" s="97"/>
      <c r="B285" s="97"/>
      <c r="C285" s="97"/>
      <c r="D285" s="97"/>
      <c r="E285" s="97"/>
    </row>
    <row r="286" ht="15.75" customHeight="1">
      <c r="A286" s="97"/>
      <c r="B286" s="97"/>
      <c r="C286" s="97"/>
      <c r="D286" s="97"/>
      <c r="E286" s="97"/>
    </row>
    <row r="287" ht="15.75" customHeight="1">
      <c r="A287" s="97"/>
      <c r="B287" s="97"/>
      <c r="C287" s="97"/>
      <c r="D287" s="97"/>
      <c r="E287" s="97"/>
    </row>
    <row r="288" ht="15.75" customHeight="1">
      <c r="A288" s="97"/>
      <c r="B288" s="97"/>
      <c r="C288" s="97"/>
      <c r="D288" s="97"/>
      <c r="E288" s="97"/>
    </row>
    <row r="289" ht="15.75" customHeight="1">
      <c r="A289" s="97"/>
      <c r="B289" s="97"/>
      <c r="C289" s="97"/>
      <c r="D289" s="97"/>
      <c r="E289" s="97"/>
    </row>
    <row r="290" ht="15.75" customHeight="1">
      <c r="A290" s="97"/>
      <c r="B290" s="97"/>
      <c r="C290" s="97"/>
      <c r="D290" s="97"/>
      <c r="E290" s="97"/>
    </row>
    <row r="291" ht="15.75" customHeight="1">
      <c r="A291" s="97"/>
      <c r="B291" s="97"/>
      <c r="C291" s="97"/>
      <c r="D291" s="97"/>
      <c r="E291" s="97"/>
    </row>
    <row r="292" ht="15.75" customHeight="1">
      <c r="A292" s="97"/>
      <c r="B292" s="97"/>
      <c r="C292" s="97"/>
      <c r="D292" s="97"/>
      <c r="E292" s="97"/>
    </row>
    <row r="293" ht="15.75" customHeight="1">
      <c r="A293" s="97"/>
      <c r="B293" s="97"/>
      <c r="C293" s="97"/>
      <c r="D293" s="97"/>
      <c r="E293" s="97"/>
    </row>
    <row r="294" ht="15.75" customHeight="1">
      <c r="A294" s="97"/>
      <c r="B294" s="97"/>
      <c r="C294" s="97"/>
      <c r="D294" s="97"/>
      <c r="E294" s="97"/>
    </row>
    <row r="295" ht="15.75" customHeight="1">
      <c r="A295" s="97"/>
      <c r="B295" s="97"/>
      <c r="C295" s="97"/>
      <c r="D295" s="97"/>
      <c r="E295" s="97"/>
    </row>
    <row r="296" ht="15.75" customHeight="1">
      <c r="A296" s="97"/>
      <c r="B296" s="97"/>
      <c r="C296" s="97"/>
      <c r="D296" s="97"/>
      <c r="E296" s="97"/>
    </row>
    <row r="297" ht="15.75" customHeight="1">
      <c r="A297" s="97"/>
      <c r="B297" s="97"/>
      <c r="C297" s="97"/>
      <c r="D297" s="97"/>
      <c r="E297" s="97"/>
    </row>
    <row r="298" ht="15.75" customHeight="1">
      <c r="A298" s="97"/>
      <c r="B298" s="97"/>
      <c r="C298" s="97"/>
      <c r="D298" s="97"/>
      <c r="E298" s="97"/>
    </row>
    <row r="299" ht="15.75" customHeight="1">
      <c r="A299" s="97"/>
      <c r="B299" s="97"/>
      <c r="C299" s="97"/>
      <c r="D299" s="97"/>
      <c r="E299" s="97"/>
    </row>
    <row r="300" ht="15.75" customHeight="1">
      <c r="A300" s="97"/>
      <c r="B300" s="97"/>
      <c r="C300" s="97"/>
      <c r="D300" s="97"/>
      <c r="E300" s="97"/>
    </row>
    <row r="301" ht="15.75" customHeight="1">
      <c r="A301" s="97"/>
      <c r="B301" s="97"/>
      <c r="C301" s="97"/>
      <c r="D301" s="97"/>
      <c r="E301" s="97"/>
    </row>
    <row r="302" ht="15.75" customHeight="1">
      <c r="A302" s="97"/>
      <c r="B302" s="97"/>
      <c r="C302" s="97"/>
      <c r="D302" s="97"/>
      <c r="E302" s="97"/>
    </row>
    <row r="303" ht="15.75" customHeight="1">
      <c r="A303" s="97"/>
      <c r="B303" s="97"/>
      <c r="C303" s="97"/>
      <c r="D303" s="97"/>
      <c r="E303" s="97"/>
    </row>
    <row r="304" ht="15.75" customHeight="1">
      <c r="A304" s="97"/>
      <c r="B304" s="97"/>
      <c r="C304" s="97"/>
      <c r="D304" s="97"/>
      <c r="E304" s="97"/>
    </row>
    <row r="305" ht="15.75" customHeight="1">
      <c r="A305" s="97"/>
      <c r="B305" s="97"/>
      <c r="C305" s="97"/>
      <c r="D305" s="97"/>
      <c r="E305" s="97"/>
    </row>
    <row r="306" ht="15.75" customHeight="1">
      <c r="A306" s="97"/>
      <c r="B306" s="97"/>
      <c r="C306" s="97"/>
      <c r="D306" s="97"/>
      <c r="E306" s="97"/>
    </row>
    <row r="307" ht="15.75" customHeight="1">
      <c r="A307" s="97"/>
      <c r="B307" s="97"/>
      <c r="C307" s="97"/>
      <c r="D307" s="97"/>
      <c r="E307" s="97"/>
    </row>
    <row r="308" ht="15.75" customHeight="1">
      <c r="A308" s="97"/>
      <c r="B308" s="97"/>
      <c r="C308" s="97"/>
      <c r="D308" s="97"/>
      <c r="E308" s="97"/>
    </row>
    <row r="309" ht="15.75" customHeight="1">
      <c r="A309" s="97"/>
      <c r="B309" s="97"/>
      <c r="C309" s="97"/>
      <c r="D309" s="97"/>
      <c r="E309" s="97"/>
    </row>
    <row r="310" ht="15.75" customHeight="1">
      <c r="A310" s="97"/>
      <c r="B310" s="97"/>
      <c r="C310" s="97"/>
      <c r="D310" s="97"/>
      <c r="E310" s="97"/>
    </row>
    <row r="311" ht="15.75" customHeight="1">
      <c r="A311" s="97"/>
      <c r="B311" s="97"/>
      <c r="C311" s="97"/>
      <c r="D311" s="97"/>
      <c r="E311" s="97"/>
    </row>
    <row r="312" ht="15.75" customHeight="1">
      <c r="A312" s="97"/>
      <c r="B312" s="97"/>
      <c r="C312" s="97"/>
      <c r="D312" s="97"/>
      <c r="E312" s="97"/>
    </row>
    <row r="313" ht="15.75" customHeight="1">
      <c r="A313" s="97"/>
      <c r="B313" s="97"/>
      <c r="C313" s="97"/>
      <c r="D313" s="97"/>
      <c r="E313" s="97"/>
    </row>
    <row r="314" ht="15.75" customHeight="1">
      <c r="A314" s="97"/>
      <c r="B314" s="97"/>
      <c r="C314" s="97"/>
      <c r="D314" s="97"/>
      <c r="E314" s="97"/>
    </row>
    <row r="315" ht="15.75" customHeight="1">
      <c r="A315" s="97"/>
      <c r="B315" s="97"/>
      <c r="C315" s="97"/>
      <c r="D315" s="97"/>
      <c r="E315" s="97"/>
    </row>
    <row r="316" ht="15.75" customHeight="1">
      <c r="A316" s="97"/>
      <c r="B316" s="97"/>
      <c r="C316" s="97"/>
      <c r="D316" s="97"/>
      <c r="E316" s="97"/>
    </row>
    <row r="317" ht="15.75" customHeight="1">
      <c r="A317" s="97"/>
      <c r="B317" s="97"/>
      <c r="C317" s="97"/>
      <c r="D317" s="97"/>
      <c r="E317" s="97"/>
    </row>
    <row r="318" ht="15.75" customHeight="1">
      <c r="A318" s="97"/>
      <c r="B318" s="97"/>
      <c r="C318" s="97"/>
      <c r="D318" s="97"/>
      <c r="E318" s="97"/>
    </row>
    <row r="319" ht="15.75" customHeight="1">
      <c r="A319" s="97"/>
      <c r="B319" s="97"/>
      <c r="C319" s="97"/>
      <c r="D319" s="97"/>
      <c r="E319" s="97"/>
    </row>
    <row r="320" ht="15.75" customHeight="1">
      <c r="A320" s="97"/>
      <c r="B320" s="97"/>
      <c r="C320" s="97"/>
      <c r="D320" s="97"/>
      <c r="E320" s="97"/>
    </row>
    <row r="321" ht="15.75" customHeight="1">
      <c r="A321" s="97"/>
      <c r="B321" s="97"/>
      <c r="C321" s="97"/>
      <c r="D321" s="97"/>
      <c r="E321" s="97"/>
    </row>
    <row r="322" ht="15.75" customHeight="1">
      <c r="A322" s="97"/>
      <c r="B322" s="97"/>
      <c r="C322" s="97"/>
      <c r="D322" s="97"/>
      <c r="E322" s="97"/>
    </row>
    <row r="323" ht="15.75" customHeight="1">
      <c r="A323" s="97"/>
      <c r="B323" s="97"/>
      <c r="C323" s="97"/>
      <c r="D323" s="97"/>
      <c r="E323" s="97"/>
    </row>
    <row r="324" ht="15.75" customHeight="1">
      <c r="A324" s="97"/>
      <c r="B324" s="97"/>
      <c r="C324" s="97"/>
      <c r="D324" s="97"/>
      <c r="E324" s="97"/>
    </row>
    <row r="325" ht="15.75" customHeight="1">
      <c r="A325" s="97"/>
      <c r="B325" s="97"/>
      <c r="C325" s="97"/>
      <c r="D325" s="97"/>
      <c r="E325" s="97"/>
    </row>
    <row r="326" ht="15.75" customHeight="1">
      <c r="A326" s="97"/>
      <c r="B326" s="97"/>
      <c r="C326" s="97"/>
      <c r="D326" s="97"/>
      <c r="E326" s="97"/>
    </row>
    <row r="327" ht="15.75" customHeight="1">
      <c r="A327" s="97"/>
      <c r="B327" s="97"/>
      <c r="C327" s="97"/>
      <c r="D327" s="97"/>
      <c r="E327" s="97"/>
    </row>
    <row r="328" ht="15.75" customHeight="1">
      <c r="A328" s="97"/>
      <c r="B328" s="97"/>
      <c r="C328" s="97"/>
      <c r="D328" s="97"/>
      <c r="E328" s="97"/>
    </row>
    <row r="329" ht="15.75" customHeight="1">
      <c r="A329" s="97"/>
      <c r="B329" s="97"/>
      <c r="C329" s="97"/>
      <c r="D329" s="97"/>
      <c r="E329" s="97"/>
    </row>
    <row r="330" ht="15.75" customHeight="1">
      <c r="A330" s="97"/>
      <c r="B330" s="97"/>
      <c r="C330" s="97"/>
      <c r="D330" s="97"/>
      <c r="E330" s="97"/>
    </row>
    <row r="331" ht="15.75" customHeight="1">
      <c r="A331" s="97"/>
      <c r="B331" s="97"/>
      <c r="C331" s="97"/>
      <c r="D331" s="97"/>
      <c r="E331" s="97"/>
    </row>
    <row r="332" ht="15.75" customHeight="1">
      <c r="A332" s="97"/>
      <c r="B332" s="97"/>
      <c r="C332" s="97"/>
      <c r="D332" s="97"/>
      <c r="E332" s="97"/>
    </row>
    <row r="333" ht="15.75" customHeight="1">
      <c r="A333" s="97"/>
      <c r="B333" s="97"/>
      <c r="C333" s="97"/>
      <c r="D333" s="97"/>
      <c r="E333" s="97"/>
    </row>
    <row r="334" ht="15.75" customHeight="1">
      <c r="A334" s="97"/>
      <c r="B334" s="97"/>
      <c r="C334" s="97"/>
      <c r="D334" s="97"/>
      <c r="E334" s="97"/>
    </row>
    <row r="335" ht="15.75" customHeight="1">
      <c r="A335" s="97"/>
      <c r="B335" s="97"/>
      <c r="C335" s="97"/>
      <c r="D335" s="97"/>
      <c r="E335" s="97"/>
    </row>
    <row r="336" ht="15.75" customHeight="1">
      <c r="A336" s="97"/>
      <c r="B336" s="97"/>
      <c r="C336" s="97"/>
      <c r="D336" s="97"/>
      <c r="E336" s="97"/>
    </row>
    <row r="337" ht="15.75" customHeight="1">
      <c r="A337" s="97"/>
      <c r="B337" s="97"/>
      <c r="C337" s="97"/>
      <c r="D337" s="97"/>
      <c r="E337" s="97"/>
    </row>
    <row r="338" ht="15.75" customHeight="1">
      <c r="A338" s="97"/>
      <c r="B338" s="97"/>
      <c r="C338" s="97"/>
      <c r="D338" s="97"/>
      <c r="E338" s="97"/>
    </row>
    <row r="339" ht="15.75" customHeight="1">
      <c r="A339" s="97"/>
      <c r="B339" s="97"/>
      <c r="C339" s="97"/>
      <c r="D339" s="97"/>
      <c r="E339" s="97"/>
    </row>
    <row r="340" ht="15.75" customHeight="1">
      <c r="A340" s="97"/>
      <c r="B340" s="97"/>
      <c r="C340" s="97"/>
      <c r="D340" s="97"/>
      <c r="E340" s="97"/>
    </row>
    <row r="341" ht="15.75" customHeight="1">
      <c r="A341" s="97"/>
      <c r="B341" s="97"/>
      <c r="C341" s="97"/>
      <c r="D341" s="97"/>
      <c r="E341" s="97"/>
    </row>
    <row r="342" ht="15.75" customHeight="1">
      <c r="A342" s="97"/>
      <c r="B342" s="97"/>
      <c r="C342" s="97"/>
      <c r="D342" s="97"/>
      <c r="E342" s="97"/>
    </row>
    <row r="343" ht="15.75" customHeight="1">
      <c r="A343" s="97"/>
      <c r="B343" s="97"/>
      <c r="C343" s="97"/>
      <c r="D343" s="97"/>
      <c r="E343" s="97"/>
    </row>
    <row r="344" ht="15.75" customHeight="1">
      <c r="A344" s="97"/>
      <c r="B344" s="97"/>
      <c r="C344" s="97"/>
      <c r="D344" s="97"/>
      <c r="E344" s="97"/>
    </row>
    <row r="345" ht="15.75" customHeight="1">
      <c r="A345" s="97"/>
      <c r="B345" s="97"/>
      <c r="C345" s="97"/>
      <c r="D345" s="97"/>
      <c r="E345" s="97"/>
    </row>
    <row r="346" ht="15.75" customHeight="1">
      <c r="A346" s="97"/>
      <c r="B346" s="97"/>
      <c r="C346" s="97"/>
      <c r="D346" s="97"/>
      <c r="E346" s="97"/>
    </row>
    <row r="347" ht="15.75" customHeight="1">
      <c r="A347" s="97"/>
      <c r="B347" s="97"/>
      <c r="C347" s="97"/>
      <c r="D347" s="97"/>
      <c r="E347" s="97"/>
    </row>
    <row r="348" ht="15.75" customHeight="1">
      <c r="A348" s="97"/>
      <c r="B348" s="97"/>
      <c r="C348" s="97"/>
      <c r="D348" s="97"/>
      <c r="E348" s="97"/>
    </row>
    <row r="349" ht="15.75" customHeight="1">
      <c r="A349" s="97"/>
      <c r="B349" s="97"/>
      <c r="C349" s="97"/>
      <c r="D349" s="97"/>
      <c r="E349" s="97"/>
    </row>
    <row r="350" ht="15.75" customHeight="1">
      <c r="A350" s="97"/>
      <c r="B350" s="97"/>
      <c r="C350" s="97"/>
      <c r="D350" s="97"/>
      <c r="E350" s="97"/>
    </row>
    <row r="351" ht="15.75" customHeight="1">
      <c r="A351" s="97"/>
      <c r="B351" s="97"/>
      <c r="C351" s="97"/>
      <c r="D351" s="97"/>
      <c r="E351" s="97"/>
    </row>
    <row r="352" ht="15.75" customHeight="1">
      <c r="A352" s="97"/>
      <c r="B352" s="97"/>
      <c r="C352" s="97"/>
      <c r="D352" s="97"/>
      <c r="E352" s="97"/>
    </row>
    <row r="353" ht="15.75" customHeight="1">
      <c r="A353" s="97"/>
      <c r="B353" s="97"/>
      <c r="C353" s="97"/>
      <c r="D353" s="97"/>
      <c r="E353" s="97"/>
    </row>
    <row r="354" ht="15.75" customHeight="1">
      <c r="A354" s="97"/>
      <c r="B354" s="97"/>
      <c r="C354" s="97"/>
      <c r="D354" s="97"/>
      <c r="E354" s="97"/>
    </row>
    <row r="355" ht="15.75" customHeight="1">
      <c r="A355" s="97"/>
      <c r="B355" s="97"/>
      <c r="C355" s="97"/>
      <c r="D355" s="97"/>
      <c r="E355" s="97"/>
    </row>
    <row r="356" ht="15.75" customHeight="1">
      <c r="A356" s="97"/>
      <c r="B356" s="97"/>
      <c r="C356" s="97"/>
      <c r="D356" s="97"/>
      <c r="E356" s="97"/>
    </row>
    <row r="357" ht="15.75" customHeight="1">
      <c r="A357" s="97"/>
      <c r="B357" s="97"/>
      <c r="C357" s="97"/>
      <c r="D357" s="97"/>
      <c r="E357" s="97"/>
    </row>
    <row r="358" ht="15.75" customHeight="1">
      <c r="A358" s="97"/>
      <c r="B358" s="97"/>
      <c r="C358" s="97"/>
      <c r="D358" s="97"/>
      <c r="E358" s="97"/>
    </row>
    <row r="359" ht="15.75" customHeight="1">
      <c r="A359" s="97"/>
      <c r="B359" s="97"/>
      <c r="C359" s="97"/>
      <c r="D359" s="97"/>
      <c r="E359" s="97"/>
    </row>
    <row r="360" ht="15.75" customHeight="1">
      <c r="A360" s="97"/>
      <c r="B360" s="97"/>
      <c r="C360" s="97"/>
      <c r="D360" s="97"/>
      <c r="E360" s="97"/>
    </row>
    <row r="361" ht="15.75" customHeight="1">
      <c r="A361" s="97"/>
      <c r="B361" s="97"/>
      <c r="C361" s="97"/>
      <c r="D361" s="97"/>
      <c r="E361" s="97"/>
    </row>
    <row r="362" ht="15.75" customHeight="1">
      <c r="A362" s="97"/>
      <c r="B362" s="97"/>
      <c r="C362" s="97"/>
      <c r="D362" s="97"/>
      <c r="E362" s="97"/>
    </row>
    <row r="363" ht="15.75" customHeight="1">
      <c r="A363" s="97"/>
      <c r="B363" s="97"/>
      <c r="C363" s="97"/>
      <c r="D363" s="97"/>
      <c r="E363" s="97"/>
    </row>
    <row r="364" ht="15.75" customHeight="1">
      <c r="A364" s="97"/>
      <c r="B364" s="97"/>
      <c r="C364" s="97"/>
      <c r="D364" s="97"/>
      <c r="E364" s="97"/>
    </row>
    <row r="365" ht="15.75" customHeight="1">
      <c r="A365" s="97"/>
      <c r="B365" s="97"/>
      <c r="C365" s="97"/>
      <c r="D365" s="97"/>
      <c r="E365" s="97"/>
    </row>
    <row r="366" ht="15.75" customHeight="1">
      <c r="A366" s="97"/>
      <c r="B366" s="97"/>
      <c r="C366" s="97"/>
      <c r="D366" s="97"/>
      <c r="E366" s="97"/>
    </row>
    <row r="367" ht="15.75" customHeight="1">
      <c r="A367" s="97"/>
      <c r="B367" s="97"/>
      <c r="C367" s="97"/>
      <c r="D367" s="97"/>
      <c r="E367" s="97"/>
    </row>
    <row r="368" ht="15.75" customHeight="1">
      <c r="A368" s="97"/>
      <c r="B368" s="97"/>
      <c r="C368" s="97"/>
      <c r="D368" s="97"/>
      <c r="E368" s="97"/>
    </row>
    <row r="369" ht="15.75" customHeight="1">
      <c r="A369" s="97"/>
      <c r="B369" s="97"/>
      <c r="C369" s="97"/>
      <c r="D369" s="97"/>
      <c r="E369" s="97"/>
    </row>
    <row r="370" ht="15.75" customHeight="1">
      <c r="A370" s="97"/>
      <c r="B370" s="97"/>
      <c r="C370" s="97"/>
      <c r="D370" s="97"/>
      <c r="E370" s="97"/>
    </row>
    <row r="371" ht="15.75" customHeight="1">
      <c r="A371" s="97"/>
      <c r="B371" s="97"/>
      <c r="C371" s="97"/>
      <c r="D371" s="97"/>
      <c r="E371" s="97"/>
    </row>
    <row r="372" ht="15.75" customHeight="1">
      <c r="A372" s="97"/>
      <c r="B372" s="97"/>
      <c r="C372" s="97"/>
      <c r="D372" s="97"/>
      <c r="E372" s="97"/>
    </row>
    <row r="373" ht="15.75" customHeight="1">
      <c r="A373" s="97"/>
      <c r="B373" s="97"/>
      <c r="C373" s="97"/>
      <c r="D373" s="97"/>
      <c r="E373" s="97"/>
    </row>
    <row r="374" ht="15.75" customHeight="1">
      <c r="A374" s="97"/>
      <c r="B374" s="97"/>
      <c r="C374" s="97"/>
      <c r="D374" s="97"/>
      <c r="E374" s="97"/>
    </row>
    <row r="375" ht="15.75" customHeight="1">
      <c r="A375" s="97"/>
      <c r="B375" s="97"/>
      <c r="C375" s="97"/>
      <c r="D375" s="97"/>
      <c r="E375" s="97"/>
    </row>
    <row r="376" ht="15.75" customHeight="1">
      <c r="A376" s="97"/>
      <c r="B376" s="97"/>
      <c r="C376" s="97"/>
      <c r="D376" s="97"/>
      <c r="E376" s="97"/>
    </row>
    <row r="377" ht="15.75" customHeight="1">
      <c r="A377" s="97"/>
      <c r="B377" s="97"/>
      <c r="C377" s="97"/>
      <c r="D377" s="97"/>
      <c r="E377" s="97"/>
    </row>
    <row r="378" ht="15.75" customHeight="1">
      <c r="A378" s="97"/>
      <c r="B378" s="97"/>
      <c r="C378" s="97"/>
      <c r="D378" s="97"/>
      <c r="E378" s="97"/>
    </row>
    <row r="379" ht="15.75" customHeight="1">
      <c r="A379" s="97"/>
      <c r="B379" s="97"/>
      <c r="C379" s="97"/>
      <c r="D379" s="97"/>
      <c r="E379" s="97"/>
    </row>
    <row r="380" ht="15.75" customHeight="1">
      <c r="A380" s="97"/>
      <c r="B380" s="97"/>
      <c r="C380" s="97"/>
      <c r="D380" s="97"/>
      <c r="E380" s="97"/>
    </row>
    <row r="381" ht="15.75" customHeight="1">
      <c r="A381" s="97"/>
      <c r="B381" s="97"/>
      <c r="C381" s="97"/>
      <c r="D381" s="97"/>
      <c r="E381" s="97"/>
    </row>
    <row r="382" ht="15.75" customHeight="1">
      <c r="A382" s="97"/>
      <c r="B382" s="97"/>
      <c r="C382" s="97"/>
      <c r="D382" s="97"/>
      <c r="E382" s="97"/>
    </row>
    <row r="383" ht="15.75" customHeight="1">
      <c r="A383" s="97"/>
      <c r="B383" s="97"/>
      <c r="C383" s="97"/>
      <c r="D383" s="97"/>
      <c r="E383" s="97"/>
    </row>
    <row r="384" ht="15.75" customHeight="1">
      <c r="A384" s="97"/>
      <c r="B384" s="97"/>
      <c r="C384" s="97"/>
      <c r="D384" s="97"/>
      <c r="E384" s="97"/>
    </row>
    <row r="385" ht="15.75" customHeight="1">
      <c r="A385" s="97"/>
      <c r="B385" s="97"/>
      <c r="C385" s="97"/>
      <c r="D385" s="97"/>
      <c r="E385" s="97"/>
    </row>
    <row r="386" ht="15.75" customHeight="1">
      <c r="A386" s="97"/>
      <c r="B386" s="97"/>
      <c r="C386" s="97"/>
      <c r="D386" s="97"/>
      <c r="E386" s="97"/>
    </row>
    <row r="387" ht="15.75" customHeight="1">
      <c r="A387" s="97"/>
      <c r="B387" s="97"/>
      <c r="C387" s="97"/>
      <c r="D387" s="97"/>
      <c r="E387" s="97"/>
    </row>
    <row r="388" ht="15.75" customHeight="1">
      <c r="A388" s="97"/>
      <c r="B388" s="97"/>
      <c r="C388" s="97"/>
      <c r="D388" s="97"/>
      <c r="E388" s="97"/>
    </row>
    <row r="389" ht="15.75" customHeight="1">
      <c r="A389" s="97"/>
      <c r="B389" s="97"/>
      <c r="C389" s="97"/>
      <c r="D389" s="97"/>
      <c r="E389" s="97"/>
    </row>
    <row r="390" ht="15.75" customHeight="1">
      <c r="A390" s="97"/>
      <c r="B390" s="97"/>
      <c r="C390" s="97"/>
      <c r="D390" s="97"/>
      <c r="E390" s="97"/>
    </row>
    <row r="391" ht="15.75" customHeight="1">
      <c r="A391" s="97"/>
      <c r="B391" s="97"/>
      <c r="C391" s="97"/>
      <c r="D391" s="97"/>
      <c r="E391" s="97"/>
    </row>
    <row r="392" ht="15.75" customHeight="1">
      <c r="A392" s="97"/>
      <c r="B392" s="97"/>
      <c r="C392" s="97"/>
      <c r="D392" s="97"/>
      <c r="E392" s="97"/>
    </row>
    <row r="393" ht="15.75" customHeight="1">
      <c r="A393" s="97"/>
      <c r="B393" s="97"/>
      <c r="C393" s="97"/>
      <c r="D393" s="97"/>
      <c r="E393" s="97"/>
    </row>
    <row r="394" ht="15.75" customHeight="1">
      <c r="A394" s="97"/>
      <c r="B394" s="97"/>
      <c r="C394" s="97"/>
      <c r="D394" s="97"/>
      <c r="E394" s="97"/>
    </row>
    <row r="395" ht="15.75" customHeight="1">
      <c r="A395" s="97"/>
      <c r="B395" s="97"/>
      <c r="C395" s="97"/>
      <c r="D395" s="97"/>
      <c r="E395" s="97"/>
    </row>
    <row r="396" ht="15.75" customHeight="1">
      <c r="A396" s="97"/>
      <c r="B396" s="97"/>
      <c r="C396" s="97"/>
      <c r="D396" s="97"/>
      <c r="E396" s="97"/>
    </row>
    <row r="397" ht="15.75" customHeight="1">
      <c r="A397" s="97"/>
      <c r="B397" s="97"/>
      <c r="C397" s="97"/>
      <c r="D397" s="97"/>
      <c r="E397" s="97"/>
    </row>
    <row r="398" ht="15.75" customHeight="1">
      <c r="A398" s="97"/>
      <c r="B398" s="97"/>
      <c r="C398" s="97"/>
      <c r="D398" s="97"/>
      <c r="E398" s="97"/>
    </row>
    <row r="399" ht="15.75" customHeight="1">
      <c r="A399" s="97"/>
      <c r="B399" s="97"/>
      <c r="C399" s="97"/>
      <c r="D399" s="97"/>
      <c r="E399" s="97"/>
    </row>
    <row r="400" ht="15.75" customHeight="1">
      <c r="A400" s="97"/>
      <c r="B400" s="97"/>
      <c r="C400" s="97"/>
      <c r="D400" s="97"/>
      <c r="E400" s="97"/>
    </row>
    <row r="401" ht="15.75" customHeight="1">
      <c r="A401" s="97"/>
      <c r="B401" s="97"/>
      <c r="C401" s="97"/>
      <c r="D401" s="97"/>
      <c r="E401" s="97"/>
    </row>
    <row r="402" ht="15.75" customHeight="1">
      <c r="A402" s="97"/>
      <c r="B402" s="97"/>
      <c r="C402" s="97"/>
      <c r="D402" s="97"/>
      <c r="E402" s="97"/>
    </row>
    <row r="403" ht="15.75" customHeight="1">
      <c r="A403" s="97"/>
      <c r="B403" s="97"/>
      <c r="C403" s="97"/>
      <c r="D403" s="97"/>
      <c r="E403" s="97"/>
    </row>
    <row r="404" ht="15.75" customHeight="1">
      <c r="A404" s="97"/>
      <c r="B404" s="97"/>
      <c r="C404" s="97"/>
      <c r="D404" s="97"/>
      <c r="E404" s="97"/>
    </row>
    <row r="405" ht="15.75" customHeight="1">
      <c r="A405" s="97"/>
      <c r="B405" s="97"/>
      <c r="C405" s="97"/>
      <c r="D405" s="97"/>
      <c r="E405" s="97"/>
    </row>
    <row r="406" ht="15.75" customHeight="1">
      <c r="A406" s="97"/>
      <c r="B406" s="97"/>
      <c r="C406" s="97"/>
      <c r="D406" s="97"/>
      <c r="E406" s="97"/>
    </row>
    <row r="407" ht="15.75" customHeight="1">
      <c r="A407" s="97"/>
      <c r="B407" s="97"/>
      <c r="C407" s="97"/>
      <c r="D407" s="97"/>
      <c r="E407" s="97"/>
    </row>
    <row r="408" ht="15.75" customHeight="1">
      <c r="A408" s="97"/>
      <c r="B408" s="97"/>
      <c r="C408" s="97"/>
      <c r="D408" s="97"/>
      <c r="E408" s="97"/>
    </row>
    <row r="409" ht="15.75" customHeight="1">
      <c r="A409" s="97"/>
      <c r="B409" s="97"/>
      <c r="C409" s="97"/>
      <c r="D409" s="97"/>
      <c r="E409" s="97"/>
    </row>
    <row r="410" ht="15.75" customHeight="1">
      <c r="A410" s="97"/>
      <c r="B410" s="97"/>
      <c r="C410" s="97"/>
      <c r="D410" s="97"/>
      <c r="E410" s="97"/>
    </row>
    <row r="411" ht="15.75" customHeight="1">
      <c r="A411" s="97"/>
      <c r="B411" s="97"/>
      <c r="C411" s="97"/>
      <c r="D411" s="97"/>
      <c r="E411" s="97"/>
    </row>
    <row r="412" ht="15.75" customHeight="1">
      <c r="A412" s="97"/>
      <c r="B412" s="97"/>
      <c r="C412" s="97"/>
      <c r="D412" s="97"/>
      <c r="E412" s="97"/>
    </row>
    <row r="413" ht="15.75" customHeight="1">
      <c r="A413" s="97"/>
      <c r="B413" s="97"/>
      <c r="C413" s="97"/>
      <c r="D413" s="97"/>
      <c r="E413" s="97"/>
    </row>
    <row r="414" ht="15.75" customHeight="1">
      <c r="A414" s="97"/>
      <c r="B414" s="97"/>
      <c r="C414" s="97"/>
      <c r="D414" s="97"/>
      <c r="E414" s="97"/>
    </row>
    <row r="415" ht="15.75" customHeight="1">
      <c r="A415" s="97"/>
      <c r="B415" s="97"/>
      <c r="C415" s="97"/>
      <c r="D415" s="97"/>
      <c r="E415" s="97"/>
    </row>
    <row r="416" ht="15.75" customHeight="1">
      <c r="A416" s="97"/>
      <c r="B416" s="97"/>
      <c r="C416" s="97"/>
      <c r="D416" s="97"/>
      <c r="E416" s="97"/>
    </row>
    <row r="417" ht="15.75" customHeight="1">
      <c r="A417" s="97"/>
      <c r="B417" s="97"/>
      <c r="C417" s="97"/>
      <c r="D417" s="97"/>
      <c r="E417" s="97"/>
    </row>
    <row r="418" ht="15.75" customHeight="1">
      <c r="A418" s="97"/>
      <c r="B418" s="97"/>
      <c r="C418" s="97"/>
      <c r="D418" s="97"/>
      <c r="E418" s="97"/>
    </row>
    <row r="419" ht="15.75" customHeight="1">
      <c r="A419" s="97"/>
      <c r="B419" s="97"/>
      <c r="C419" s="97"/>
      <c r="D419" s="97"/>
      <c r="E419" s="97"/>
    </row>
    <row r="420" ht="15.75" customHeight="1">
      <c r="A420" s="97"/>
      <c r="B420" s="97"/>
      <c r="C420" s="97"/>
      <c r="D420" s="97"/>
      <c r="E420" s="97"/>
    </row>
    <row r="421" ht="15.75" customHeight="1">
      <c r="A421" s="97"/>
      <c r="B421" s="97"/>
      <c r="C421" s="97"/>
      <c r="D421" s="97"/>
      <c r="E421" s="97"/>
    </row>
    <row r="422" ht="15.75" customHeight="1">
      <c r="A422" s="97"/>
      <c r="B422" s="97"/>
      <c r="C422" s="97"/>
      <c r="D422" s="97"/>
      <c r="E422" s="97"/>
    </row>
    <row r="423" ht="15.75" customHeight="1">
      <c r="A423" s="97"/>
      <c r="B423" s="97"/>
      <c r="C423" s="97"/>
      <c r="D423" s="97"/>
      <c r="E423" s="97"/>
    </row>
    <row r="424" ht="15.75" customHeight="1">
      <c r="A424" s="97"/>
      <c r="B424" s="97"/>
      <c r="C424" s="97"/>
      <c r="D424" s="97"/>
      <c r="E424" s="97"/>
    </row>
    <row r="425" ht="15.75" customHeight="1">
      <c r="A425" s="97"/>
      <c r="B425" s="97"/>
      <c r="C425" s="97"/>
      <c r="D425" s="97"/>
      <c r="E425" s="97"/>
    </row>
    <row r="426" ht="15.75" customHeight="1">
      <c r="A426" s="97"/>
      <c r="B426" s="97"/>
      <c r="C426" s="97"/>
      <c r="D426" s="97"/>
      <c r="E426" s="97"/>
    </row>
    <row r="427" ht="15.75" customHeight="1">
      <c r="A427" s="97"/>
      <c r="B427" s="97"/>
      <c r="C427" s="97"/>
      <c r="D427" s="97"/>
      <c r="E427" s="97"/>
    </row>
    <row r="428" ht="15.75" customHeight="1">
      <c r="A428" s="97"/>
      <c r="B428" s="97"/>
      <c r="C428" s="97"/>
      <c r="D428" s="97"/>
      <c r="E428" s="97"/>
    </row>
    <row r="429" ht="15.75" customHeight="1">
      <c r="A429" s="97"/>
      <c r="B429" s="97"/>
      <c r="C429" s="97"/>
      <c r="D429" s="97"/>
      <c r="E429" s="97"/>
    </row>
    <row r="430" ht="15.75" customHeight="1">
      <c r="A430" s="97"/>
      <c r="B430" s="97"/>
      <c r="C430" s="97"/>
      <c r="D430" s="97"/>
      <c r="E430" s="97"/>
    </row>
    <row r="431" ht="15.75" customHeight="1">
      <c r="A431" s="97"/>
      <c r="B431" s="97"/>
      <c r="C431" s="97"/>
      <c r="D431" s="97"/>
      <c r="E431" s="97"/>
    </row>
    <row r="432" ht="15.75" customHeight="1">
      <c r="A432" s="97"/>
      <c r="B432" s="97"/>
      <c r="C432" s="97"/>
      <c r="D432" s="97"/>
      <c r="E432" s="97"/>
    </row>
    <row r="433" ht="15.75" customHeight="1">
      <c r="A433" s="97"/>
      <c r="B433" s="97"/>
      <c r="C433" s="97"/>
      <c r="D433" s="97"/>
      <c r="E433" s="97"/>
    </row>
    <row r="434" ht="15.75" customHeight="1">
      <c r="A434" s="97"/>
      <c r="B434" s="97"/>
      <c r="C434" s="97"/>
      <c r="D434" s="97"/>
      <c r="E434" s="97"/>
    </row>
    <row r="435" ht="15.75" customHeight="1">
      <c r="A435" s="97"/>
      <c r="B435" s="97"/>
      <c r="C435" s="97"/>
      <c r="D435" s="97"/>
      <c r="E435" s="97"/>
    </row>
    <row r="436" ht="15.75" customHeight="1">
      <c r="A436" s="97"/>
      <c r="B436" s="97"/>
      <c r="C436" s="97"/>
      <c r="D436" s="97"/>
      <c r="E436" s="97"/>
    </row>
    <row r="437" ht="15.75" customHeight="1">
      <c r="A437" s="97"/>
      <c r="B437" s="97"/>
      <c r="C437" s="97"/>
      <c r="D437" s="97"/>
      <c r="E437" s="97"/>
    </row>
    <row r="438" ht="15.75" customHeight="1">
      <c r="A438" s="97"/>
      <c r="B438" s="97"/>
      <c r="C438" s="97"/>
      <c r="D438" s="97"/>
      <c r="E438" s="97"/>
    </row>
    <row r="439" ht="15.75" customHeight="1">
      <c r="A439" s="97"/>
      <c r="B439" s="97"/>
      <c r="C439" s="97"/>
      <c r="D439" s="97"/>
      <c r="E439" s="97"/>
    </row>
    <row r="440" ht="15.75" customHeight="1">
      <c r="A440" s="97"/>
      <c r="B440" s="97"/>
      <c r="C440" s="97"/>
      <c r="D440" s="97"/>
      <c r="E440" s="97"/>
    </row>
    <row r="441" ht="15.75" customHeight="1">
      <c r="A441" s="97"/>
      <c r="B441" s="97"/>
      <c r="C441" s="97"/>
      <c r="D441" s="97"/>
      <c r="E441" s="97"/>
    </row>
    <row r="442" ht="15.75" customHeight="1">
      <c r="A442" s="97"/>
      <c r="B442" s="97"/>
      <c r="C442" s="97"/>
      <c r="D442" s="97"/>
      <c r="E442" s="97"/>
    </row>
    <row r="443" ht="15.75" customHeight="1">
      <c r="A443" s="97"/>
      <c r="B443" s="97"/>
      <c r="C443" s="97"/>
      <c r="D443" s="97"/>
      <c r="E443" s="97"/>
    </row>
    <row r="444" ht="15.75" customHeight="1">
      <c r="A444" s="97"/>
      <c r="B444" s="97"/>
      <c r="C444" s="97"/>
      <c r="D444" s="97"/>
      <c r="E444" s="97"/>
    </row>
    <row r="445" ht="15.75" customHeight="1">
      <c r="A445" s="97"/>
      <c r="B445" s="97"/>
      <c r="C445" s="97"/>
      <c r="D445" s="97"/>
      <c r="E445" s="97"/>
    </row>
    <row r="446" ht="15.75" customHeight="1">
      <c r="A446" s="97"/>
      <c r="B446" s="97"/>
      <c r="C446" s="97"/>
      <c r="D446" s="97"/>
      <c r="E446" s="97"/>
    </row>
    <row r="447" ht="15.75" customHeight="1">
      <c r="A447" s="97"/>
      <c r="B447" s="97"/>
      <c r="C447" s="97"/>
      <c r="D447" s="97"/>
      <c r="E447" s="97"/>
    </row>
    <row r="448" ht="15.75" customHeight="1">
      <c r="A448" s="97"/>
      <c r="B448" s="97"/>
      <c r="C448" s="97"/>
      <c r="D448" s="97"/>
      <c r="E448" s="97"/>
    </row>
    <row r="449" ht="15.75" customHeight="1">
      <c r="A449" s="97"/>
      <c r="B449" s="97"/>
      <c r="C449" s="97"/>
      <c r="D449" s="97"/>
      <c r="E449" s="97"/>
    </row>
    <row r="450" ht="15.75" customHeight="1">
      <c r="A450" s="97"/>
      <c r="B450" s="97"/>
      <c r="C450" s="97"/>
      <c r="D450" s="97"/>
      <c r="E450" s="97"/>
    </row>
    <row r="451" ht="15.75" customHeight="1">
      <c r="A451" s="97"/>
      <c r="B451" s="97"/>
      <c r="C451" s="97"/>
      <c r="D451" s="97"/>
      <c r="E451" s="97"/>
    </row>
    <row r="452" ht="15.75" customHeight="1">
      <c r="A452" s="97"/>
      <c r="B452" s="97"/>
      <c r="C452" s="97"/>
      <c r="D452" s="97"/>
      <c r="E452" s="97"/>
    </row>
    <row r="453" ht="15.75" customHeight="1">
      <c r="A453" s="97"/>
      <c r="B453" s="97"/>
      <c r="C453" s="97"/>
      <c r="D453" s="97"/>
      <c r="E453" s="97"/>
    </row>
    <row r="454" ht="15.75" customHeight="1">
      <c r="A454" s="97"/>
      <c r="B454" s="97"/>
      <c r="C454" s="97"/>
      <c r="D454" s="97"/>
      <c r="E454" s="97"/>
    </row>
    <row r="455" ht="15.75" customHeight="1">
      <c r="A455" s="97"/>
      <c r="B455" s="97"/>
      <c r="C455" s="97"/>
      <c r="D455" s="97"/>
      <c r="E455" s="97"/>
    </row>
    <row r="456" ht="15.75" customHeight="1">
      <c r="A456" s="97"/>
      <c r="B456" s="97"/>
      <c r="C456" s="97"/>
      <c r="D456" s="97"/>
      <c r="E456" s="97"/>
    </row>
    <row r="457" ht="15.75" customHeight="1">
      <c r="A457" s="97"/>
      <c r="B457" s="97"/>
      <c r="C457" s="97"/>
      <c r="D457" s="97"/>
      <c r="E457" s="97"/>
    </row>
    <row r="458" ht="15.75" customHeight="1">
      <c r="A458" s="97"/>
      <c r="B458" s="97"/>
      <c r="C458" s="97"/>
      <c r="D458" s="97"/>
      <c r="E458" s="97"/>
    </row>
    <row r="459" ht="15.75" customHeight="1">
      <c r="A459" s="97"/>
      <c r="B459" s="97"/>
      <c r="C459" s="97"/>
      <c r="D459" s="97"/>
      <c r="E459" s="97"/>
    </row>
    <row r="460" ht="15.75" customHeight="1">
      <c r="A460" s="97"/>
      <c r="B460" s="97"/>
      <c r="C460" s="97"/>
      <c r="D460" s="97"/>
      <c r="E460" s="97"/>
    </row>
    <row r="461" ht="15.75" customHeight="1">
      <c r="A461" s="97"/>
      <c r="B461" s="97"/>
      <c r="C461" s="97"/>
      <c r="D461" s="97"/>
      <c r="E461" s="97"/>
    </row>
    <row r="462" ht="15.75" customHeight="1">
      <c r="A462" s="97"/>
      <c r="B462" s="97"/>
      <c r="C462" s="97"/>
      <c r="D462" s="97"/>
      <c r="E462" s="97"/>
    </row>
    <row r="463" ht="15.75" customHeight="1">
      <c r="A463" s="97"/>
      <c r="B463" s="97"/>
      <c r="C463" s="97"/>
      <c r="D463" s="97"/>
      <c r="E463" s="97"/>
    </row>
    <row r="464" ht="15.75" customHeight="1">
      <c r="A464" s="97"/>
      <c r="B464" s="97"/>
      <c r="C464" s="97"/>
      <c r="D464" s="97"/>
      <c r="E464" s="97"/>
    </row>
    <row r="465" ht="15.75" customHeight="1">
      <c r="A465" s="97"/>
      <c r="B465" s="97"/>
      <c r="C465" s="97"/>
      <c r="D465" s="97"/>
      <c r="E465" s="97"/>
    </row>
    <row r="466" ht="15.75" customHeight="1">
      <c r="A466" s="97"/>
      <c r="B466" s="97"/>
      <c r="C466" s="97"/>
      <c r="D466" s="97"/>
      <c r="E466" s="97"/>
    </row>
    <row r="467" ht="15.75" customHeight="1">
      <c r="A467" s="97"/>
      <c r="B467" s="97"/>
      <c r="C467" s="97"/>
      <c r="D467" s="97"/>
      <c r="E467" s="97"/>
    </row>
    <row r="468" ht="15.75" customHeight="1">
      <c r="A468" s="97"/>
      <c r="B468" s="97"/>
      <c r="C468" s="97"/>
      <c r="D468" s="97"/>
      <c r="E468" s="97"/>
    </row>
    <row r="469" ht="15.75" customHeight="1">
      <c r="A469" s="97"/>
      <c r="B469" s="97"/>
      <c r="C469" s="97"/>
      <c r="D469" s="97"/>
      <c r="E469" s="97"/>
    </row>
    <row r="470" ht="15.75" customHeight="1">
      <c r="A470" s="97"/>
      <c r="B470" s="97"/>
      <c r="C470" s="97"/>
      <c r="D470" s="97"/>
      <c r="E470" s="97"/>
    </row>
    <row r="471" ht="15.75" customHeight="1">
      <c r="A471" s="97"/>
      <c r="B471" s="97"/>
      <c r="C471" s="97"/>
      <c r="D471" s="97"/>
      <c r="E471" s="97"/>
    </row>
    <row r="472" ht="15.75" customHeight="1">
      <c r="A472" s="97"/>
      <c r="B472" s="97"/>
      <c r="C472" s="97"/>
      <c r="D472" s="97"/>
      <c r="E472" s="97"/>
    </row>
    <row r="473" ht="15.75" customHeight="1">
      <c r="A473" s="97"/>
      <c r="B473" s="97"/>
      <c r="C473" s="97"/>
      <c r="D473" s="97"/>
      <c r="E473" s="97"/>
    </row>
    <row r="474" ht="15.75" customHeight="1">
      <c r="A474" s="97"/>
      <c r="B474" s="97"/>
      <c r="C474" s="97"/>
      <c r="D474" s="97"/>
      <c r="E474" s="97"/>
    </row>
    <row r="475" ht="15.75" customHeight="1">
      <c r="A475" s="97"/>
      <c r="B475" s="97"/>
      <c r="C475" s="97"/>
      <c r="D475" s="97"/>
      <c r="E475" s="97"/>
    </row>
    <row r="476" ht="15.75" customHeight="1">
      <c r="A476" s="97"/>
      <c r="B476" s="97"/>
      <c r="C476" s="97"/>
      <c r="D476" s="97"/>
      <c r="E476" s="97"/>
    </row>
    <row r="477" ht="15.75" customHeight="1">
      <c r="A477" s="97"/>
      <c r="B477" s="97"/>
      <c r="C477" s="97"/>
      <c r="D477" s="97"/>
      <c r="E477" s="97"/>
    </row>
    <row r="478" ht="15.75" customHeight="1">
      <c r="A478" s="97"/>
      <c r="B478" s="97"/>
      <c r="C478" s="97"/>
      <c r="D478" s="97"/>
      <c r="E478" s="97"/>
    </row>
    <row r="479" ht="15.75" customHeight="1">
      <c r="A479" s="97"/>
      <c r="B479" s="97"/>
      <c r="C479" s="97"/>
      <c r="D479" s="97"/>
      <c r="E479" s="97"/>
    </row>
    <row r="480" ht="15.75" customHeight="1">
      <c r="A480" s="97"/>
      <c r="B480" s="97"/>
      <c r="C480" s="97"/>
      <c r="D480" s="97"/>
      <c r="E480" s="97"/>
    </row>
    <row r="481" ht="15.75" customHeight="1">
      <c r="A481" s="97"/>
      <c r="B481" s="97"/>
      <c r="C481" s="97"/>
      <c r="D481" s="97"/>
      <c r="E481" s="97"/>
    </row>
    <row r="482" ht="15.75" customHeight="1">
      <c r="A482" s="97"/>
      <c r="B482" s="97"/>
      <c r="C482" s="97"/>
      <c r="D482" s="97"/>
      <c r="E482" s="97"/>
    </row>
    <row r="483" ht="15.75" customHeight="1">
      <c r="A483" s="97"/>
      <c r="B483" s="97"/>
      <c r="C483" s="97"/>
      <c r="D483" s="97"/>
      <c r="E483" s="97"/>
    </row>
    <row r="484" ht="15.75" customHeight="1">
      <c r="A484" s="97"/>
      <c r="B484" s="97"/>
      <c r="C484" s="97"/>
      <c r="D484" s="97"/>
      <c r="E484" s="97"/>
    </row>
    <row r="485" ht="15.75" customHeight="1">
      <c r="A485" s="97"/>
      <c r="B485" s="97"/>
      <c r="C485" s="97"/>
      <c r="D485" s="97"/>
      <c r="E485" s="97"/>
    </row>
    <row r="486" ht="15.75" customHeight="1">
      <c r="A486" s="97"/>
      <c r="B486" s="97"/>
      <c r="C486" s="97"/>
      <c r="D486" s="97"/>
      <c r="E486" s="97"/>
    </row>
    <row r="487" ht="15.75" customHeight="1">
      <c r="A487" s="97"/>
      <c r="B487" s="97"/>
      <c r="C487" s="97"/>
      <c r="D487" s="97"/>
      <c r="E487" s="97"/>
    </row>
    <row r="488" ht="15.75" customHeight="1">
      <c r="A488" s="97"/>
      <c r="B488" s="97"/>
      <c r="C488" s="97"/>
      <c r="D488" s="97"/>
      <c r="E488" s="97"/>
    </row>
    <row r="489" ht="15.75" customHeight="1">
      <c r="A489" s="97"/>
      <c r="B489" s="97"/>
      <c r="C489" s="97"/>
      <c r="D489" s="97"/>
      <c r="E489" s="97"/>
    </row>
    <row r="490" ht="15.75" customHeight="1">
      <c r="A490" s="97"/>
      <c r="B490" s="97"/>
      <c r="C490" s="97"/>
      <c r="D490" s="97"/>
      <c r="E490" s="97"/>
    </row>
    <row r="491" ht="15.75" customHeight="1">
      <c r="A491" s="97"/>
      <c r="B491" s="97"/>
      <c r="C491" s="97"/>
      <c r="D491" s="97"/>
      <c r="E491" s="97"/>
    </row>
    <row r="492" ht="15.75" customHeight="1">
      <c r="A492" s="97"/>
      <c r="B492" s="97"/>
      <c r="C492" s="97"/>
      <c r="D492" s="97"/>
      <c r="E492" s="97"/>
    </row>
    <row r="493" ht="15.75" customHeight="1">
      <c r="A493" s="97"/>
      <c r="B493" s="97"/>
      <c r="C493" s="97"/>
      <c r="D493" s="97"/>
      <c r="E493" s="97"/>
    </row>
    <row r="494" ht="15.75" customHeight="1">
      <c r="A494" s="97"/>
      <c r="B494" s="97"/>
      <c r="C494" s="97"/>
      <c r="D494" s="97"/>
      <c r="E494" s="97"/>
    </row>
    <row r="495" ht="15.75" customHeight="1">
      <c r="A495" s="97"/>
      <c r="B495" s="97"/>
      <c r="C495" s="97"/>
      <c r="D495" s="97"/>
      <c r="E495" s="97"/>
    </row>
    <row r="496" ht="15.75" customHeight="1">
      <c r="A496" s="97"/>
      <c r="B496" s="97"/>
      <c r="C496" s="97"/>
      <c r="D496" s="97"/>
      <c r="E496" s="97"/>
    </row>
    <row r="497" ht="15.75" customHeight="1">
      <c r="A497" s="97"/>
      <c r="B497" s="97"/>
      <c r="C497" s="97"/>
      <c r="D497" s="97"/>
      <c r="E497" s="97"/>
    </row>
    <row r="498" ht="15.75" customHeight="1">
      <c r="A498" s="97"/>
      <c r="B498" s="97"/>
      <c r="C498" s="97"/>
      <c r="D498" s="97"/>
      <c r="E498" s="97"/>
    </row>
    <row r="499" ht="15.75" customHeight="1">
      <c r="A499" s="97"/>
      <c r="B499" s="97"/>
      <c r="C499" s="97"/>
      <c r="D499" s="97"/>
      <c r="E499" s="97"/>
    </row>
    <row r="500" ht="15.75" customHeight="1">
      <c r="A500" s="97"/>
      <c r="B500" s="97"/>
      <c r="C500" s="97"/>
      <c r="D500" s="97"/>
      <c r="E500" s="97"/>
    </row>
    <row r="501" ht="15.75" customHeight="1">
      <c r="A501" s="97"/>
      <c r="B501" s="97"/>
      <c r="C501" s="97"/>
      <c r="D501" s="97"/>
      <c r="E501" s="97"/>
    </row>
    <row r="502" ht="15.75" customHeight="1">
      <c r="A502" s="97"/>
      <c r="B502" s="97"/>
      <c r="C502" s="97"/>
      <c r="D502" s="97"/>
      <c r="E502" s="97"/>
    </row>
    <row r="503" ht="15.75" customHeight="1">
      <c r="A503" s="97"/>
      <c r="B503" s="97"/>
      <c r="C503" s="97"/>
      <c r="D503" s="97"/>
      <c r="E503" s="97"/>
    </row>
    <row r="504" ht="15.75" customHeight="1">
      <c r="A504" s="97"/>
      <c r="B504" s="97"/>
      <c r="C504" s="97"/>
      <c r="D504" s="97"/>
      <c r="E504" s="97"/>
    </row>
    <row r="505" ht="15.75" customHeight="1">
      <c r="A505" s="97"/>
      <c r="B505" s="97"/>
      <c r="C505" s="97"/>
      <c r="D505" s="97"/>
      <c r="E505" s="97"/>
    </row>
    <row r="506" ht="15.75" customHeight="1">
      <c r="A506" s="97"/>
      <c r="B506" s="97"/>
      <c r="C506" s="97"/>
      <c r="D506" s="97"/>
      <c r="E506" s="97"/>
    </row>
    <row r="507" ht="15.75" customHeight="1">
      <c r="A507" s="97"/>
      <c r="B507" s="97"/>
      <c r="C507" s="97"/>
      <c r="D507" s="97"/>
      <c r="E507" s="97"/>
    </row>
    <row r="508" ht="15.75" customHeight="1">
      <c r="A508" s="97"/>
      <c r="B508" s="97"/>
      <c r="C508" s="97"/>
      <c r="D508" s="97"/>
      <c r="E508" s="97"/>
    </row>
    <row r="509" ht="15.75" customHeight="1">
      <c r="A509" s="97"/>
      <c r="B509" s="97"/>
      <c r="C509" s="97"/>
      <c r="D509" s="97"/>
      <c r="E509" s="97"/>
    </row>
    <row r="510" ht="15.75" customHeight="1">
      <c r="A510" s="97"/>
      <c r="B510" s="97"/>
      <c r="C510" s="97"/>
      <c r="D510" s="97"/>
      <c r="E510" s="97"/>
    </row>
    <row r="511" ht="15.75" customHeight="1">
      <c r="A511" s="97"/>
      <c r="B511" s="97"/>
      <c r="C511" s="97"/>
      <c r="D511" s="97"/>
      <c r="E511" s="97"/>
    </row>
    <row r="512" ht="15.75" customHeight="1">
      <c r="A512" s="97"/>
      <c r="B512" s="97"/>
      <c r="C512" s="97"/>
      <c r="D512" s="97"/>
      <c r="E512" s="97"/>
    </row>
    <row r="513" ht="15.75" customHeight="1">
      <c r="A513" s="97"/>
      <c r="B513" s="97"/>
      <c r="C513" s="97"/>
      <c r="D513" s="97"/>
      <c r="E513" s="97"/>
    </row>
    <row r="514" ht="15.75" customHeight="1">
      <c r="A514" s="97"/>
      <c r="B514" s="97"/>
      <c r="C514" s="97"/>
      <c r="D514" s="97"/>
      <c r="E514" s="97"/>
    </row>
    <row r="515" ht="15.75" customHeight="1">
      <c r="A515" s="97"/>
      <c r="B515" s="97"/>
      <c r="C515" s="97"/>
      <c r="D515" s="97"/>
      <c r="E515" s="97"/>
    </row>
    <row r="516" ht="15.75" customHeight="1">
      <c r="A516" s="97"/>
      <c r="B516" s="97"/>
      <c r="C516" s="97"/>
      <c r="D516" s="97"/>
      <c r="E516" s="97"/>
    </row>
    <row r="517" ht="15.75" customHeight="1">
      <c r="A517" s="97"/>
      <c r="B517" s="97"/>
      <c r="C517" s="97"/>
      <c r="D517" s="97"/>
      <c r="E517" s="97"/>
    </row>
    <row r="518" ht="15.75" customHeight="1">
      <c r="A518" s="97"/>
      <c r="B518" s="97"/>
      <c r="C518" s="97"/>
      <c r="D518" s="97"/>
      <c r="E518" s="97"/>
    </row>
    <row r="519" ht="15.75" customHeight="1">
      <c r="A519" s="97"/>
      <c r="B519" s="97"/>
      <c r="C519" s="97"/>
      <c r="D519" s="97"/>
      <c r="E519" s="97"/>
    </row>
    <row r="520" ht="15.75" customHeight="1">
      <c r="A520" s="97"/>
      <c r="B520" s="97"/>
      <c r="C520" s="97"/>
      <c r="D520" s="97"/>
      <c r="E520" s="97"/>
    </row>
    <row r="521" ht="15.75" customHeight="1">
      <c r="A521" s="97"/>
      <c r="B521" s="97"/>
      <c r="C521" s="97"/>
      <c r="D521" s="97"/>
      <c r="E521" s="97"/>
    </row>
    <row r="522" ht="15.75" customHeight="1">
      <c r="A522" s="97"/>
      <c r="B522" s="97"/>
      <c r="C522" s="97"/>
      <c r="D522" s="97"/>
      <c r="E522" s="97"/>
    </row>
    <row r="523" ht="15.75" customHeight="1">
      <c r="A523" s="97"/>
      <c r="B523" s="97"/>
      <c r="C523" s="97"/>
      <c r="D523" s="97"/>
      <c r="E523" s="97"/>
    </row>
    <row r="524" ht="15.75" customHeight="1">
      <c r="A524" s="97"/>
      <c r="B524" s="97"/>
      <c r="C524" s="97"/>
      <c r="D524" s="97"/>
      <c r="E524" s="97"/>
    </row>
    <row r="525" ht="15.75" customHeight="1">
      <c r="A525" s="97"/>
      <c r="B525" s="97"/>
      <c r="C525" s="97"/>
      <c r="D525" s="97"/>
      <c r="E525" s="97"/>
    </row>
    <row r="526" ht="15.75" customHeight="1">
      <c r="A526" s="97"/>
      <c r="B526" s="97"/>
      <c r="C526" s="97"/>
      <c r="D526" s="97"/>
      <c r="E526" s="97"/>
    </row>
    <row r="527" ht="15.75" customHeight="1">
      <c r="A527" s="97"/>
      <c r="B527" s="97"/>
      <c r="C527" s="97"/>
      <c r="D527" s="97"/>
      <c r="E527" s="97"/>
    </row>
    <row r="528" ht="15.75" customHeight="1">
      <c r="A528" s="97"/>
      <c r="B528" s="97"/>
      <c r="C528" s="97"/>
      <c r="D528" s="97"/>
      <c r="E528" s="97"/>
    </row>
    <row r="529" ht="15.75" customHeight="1">
      <c r="A529" s="97"/>
      <c r="B529" s="97"/>
      <c r="C529" s="97"/>
      <c r="D529" s="97"/>
      <c r="E529" s="97"/>
    </row>
    <row r="530" ht="15.75" customHeight="1">
      <c r="A530" s="97"/>
      <c r="B530" s="97"/>
      <c r="C530" s="97"/>
      <c r="D530" s="97"/>
      <c r="E530" s="97"/>
    </row>
    <row r="531" ht="15.75" customHeight="1">
      <c r="A531" s="97"/>
      <c r="B531" s="97"/>
      <c r="C531" s="97"/>
      <c r="D531" s="97"/>
      <c r="E531" s="97"/>
    </row>
    <row r="532" ht="15.75" customHeight="1">
      <c r="A532" s="97"/>
      <c r="B532" s="97"/>
      <c r="C532" s="97"/>
      <c r="D532" s="97"/>
      <c r="E532" s="97"/>
    </row>
    <row r="533" ht="15.75" customHeight="1">
      <c r="A533" s="97"/>
      <c r="B533" s="97"/>
      <c r="C533" s="97"/>
      <c r="D533" s="97"/>
      <c r="E533" s="97"/>
    </row>
    <row r="534" ht="15.75" customHeight="1">
      <c r="A534" s="97"/>
      <c r="B534" s="97"/>
      <c r="C534" s="97"/>
      <c r="D534" s="97"/>
      <c r="E534" s="97"/>
    </row>
    <row r="535" ht="15.75" customHeight="1">
      <c r="A535" s="97"/>
      <c r="B535" s="97"/>
      <c r="C535" s="97"/>
      <c r="D535" s="97"/>
      <c r="E535" s="97"/>
    </row>
    <row r="536" ht="15.75" customHeight="1">
      <c r="A536" s="97"/>
      <c r="B536" s="97"/>
      <c r="C536" s="97"/>
      <c r="D536" s="97"/>
      <c r="E536" s="97"/>
    </row>
    <row r="537" ht="15.75" customHeight="1">
      <c r="A537" s="97"/>
      <c r="B537" s="97"/>
      <c r="C537" s="97"/>
      <c r="D537" s="97"/>
      <c r="E537" s="97"/>
    </row>
    <row r="538" ht="15.75" customHeight="1">
      <c r="A538" s="97"/>
      <c r="B538" s="97"/>
      <c r="C538" s="97"/>
      <c r="D538" s="97"/>
      <c r="E538" s="97"/>
    </row>
    <row r="539" ht="15.75" customHeight="1">
      <c r="A539" s="97"/>
      <c r="B539" s="97"/>
      <c r="C539" s="97"/>
      <c r="D539" s="97"/>
      <c r="E539" s="97"/>
    </row>
    <row r="540" ht="15.75" customHeight="1">
      <c r="A540" s="97"/>
      <c r="B540" s="97"/>
      <c r="C540" s="97"/>
      <c r="D540" s="97"/>
      <c r="E540" s="97"/>
    </row>
    <row r="541" ht="15.75" customHeight="1">
      <c r="A541" s="97"/>
      <c r="B541" s="97"/>
      <c r="C541" s="97"/>
      <c r="D541" s="97"/>
      <c r="E541" s="97"/>
    </row>
    <row r="542" ht="15.75" customHeight="1">
      <c r="A542" s="97"/>
      <c r="B542" s="97"/>
      <c r="C542" s="97"/>
      <c r="D542" s="97"/>
      <c r="E542" s="97"/>
    </row>
    <row r="543" ht="15.75" customHeight="1">
      <c r="A543" s="97"/>
      <c r="B543" s="97"/>
      <c r="C543" s="97"/>
      <c r="D543" s="97"/>
      <c r="E543" s="97"/>
    </row>
    <row r="544" ht="15.75" customHeight="1">
      <c r="A544" s="97"/>
      <c r="B544" s="97"/>
      <c r="C544" s="97"/>
      <c r="D544" s="97"/>
      <c r="E544" s="97"/>
    </row>
    <row r="545" ht="15.75" customHeight="1">
      <c r="A545" s="97"/>
      <c r="B545" s="97"/>
      <c r="C545" s="97"/>
      <c r="D545" s="97"/>
      <c r="E545" s="97"/>
    </row>
    <row r="546" ht="15.75" customHeight="1">
      <c r="A546" s="97"/>
      <c r="B546" s="97"/>
      <c r="C546" s="97"/>
      <c r="D546" s="97"/>
      <c r="E546" s="97"/>
    </row>
    <row r="547" ht="15.75" customHeight="1">
      <c r="A547" s="97"/>
      <c r="B547" s="97"/>
      <c r="C547" s="97"/>
      <c r="D547" s="97"/>
      <c r="E547" s="97"/>
    </row>
    <row r="548" ht="15.75" customHeight="1">
      <c r="A548" s="97"/>
      <c r="B548" s="97"/>
      <c r="C548" s="97"/>
      <c r="D548" s="97"/>
      <c r="E548" s="97"/>
    </row>
    <row r="549" ht="15.75" customHeight="1">
      <c r="A549" s="97"/>
      <c r="B549" s="97"/>
      <c r="C549" s="97"/>
      <c r="D549" s="97"/>
      <c r="E549" s="97"/>
    </row>
    <row r="550" ht="15.75" customHeight="1">
      <c r="A550" s="97"/>
      <c r="B550" s="97"/>
      <c r="C550" s="97"/>
      <c r="D550" s="97"/>
      <c r="E550" s="97"/>
    </row>
    <row r="551" ht="15.75" customHeight="1">
      <c r="A551" s="97"/>
      <c r="B551" s="97"/>
      <c r="C551" s="97"/>
      <c r="D551" s="97"/>
      <c r="E551" s="97"/>
    </row>
    <row r="552" ht="15.75" customHeight="1">
      <c r="A552" s="97"/>
      <c r="B552" s="97"/>
      <c r="C552" s="97"/>
      <c r="D552" s="97"/>
      <c r="E552" s="97"/>
    </row>
    <row r="553" ht="15.75" customHeight="1">
      <c r="A553" s="97"/>
      <c r="B553" s="97"/>
      <c r="C553" s="97"/>
      <c r="D553" s="97"/>
      <c r="E553" s="97"/>
    </row>
    <row r="554" ht="15.75" customHeight="1">
      <c r="A554" s="97"/>
      <c r="B554" s="97"/>
      <c r="C554" s="97"/>
      <c r="D554" s="97"/>
      <c r="E554" s="97"/>
    </row>
    <row r="555" ht="15.75" customHeight="1">
      <c r="A555" s="97"/>
      <c r="B555" s="97"/>
      <c r="C555" s="97"/>
      <c r="D555" s="97"/>
      <c r="E555" s="97"/>
    </row>
    <row r="556" ht="15.75" customHeight="1">
      <c r="A556" s="97"/>
      <c r="B556" s="97"/>
      <c r="C556" s="97"/>
      <c r="D556" s="97"/>
      <c r="E556" s="97"/>
    </row>
    <row r="557" ht="15.75" customHeight="1">
      <c r="A557" s="97"/>
      <c r="B557" s="97"/>
      <c r="C557" s="97"/>
      <c r="D557" s="97"/>
      <c r="E557" s="97"/>
    </row>
    <row r="558" ht="15.75" customHeight="1">
      <c r="A558" s="97"/>
      <c r="B558" s="97"/>
      <c r="C558" s="97"/>
      <c r="D558" s="97"/>
      <c r="E558" s="97"/>
    </row>
    <row r="559" ht="15.75" customHeight="1">
      <c r="A559" s="97"/>
      <c r="B559" s="97"/>
      <c r="C559" s="97"/>
      <c r="D559" s="97"/>
      <c r="E559" s="97"/>
    </row>
    <row r="560" ht="15.75" customHeight="1">
      <c r="A560" s="97"/>
      <c r="B560" s="97"/>
      <c r="C560" s="97"/>
      <c r="D560" s="97"/>
      <c r="E560" s="97"/>
    </row>
    <row r="561" ht="15.75" customHeight="1">
      <c r="A561" s="97"/>
      <c r="B561" s="97"/>
      <c r="C561" s="97"/>
      <c r="D561" s="97"/>
      <c r="E561" s="97"/>
    </row>
    <row r="562" ht="15.75" customHeight="1">
      <c r="A562" s="97"/>
      <c r="B562" s="97"/>
      <c r="C562" s="97"/>
      <c r="D562" s="97"/>
      <c r="E562" s="97"/>
    </row>
    <row r="563" ht="15.75" customHeight="1">
      <c r="A563" s="97"/>
      <c r="B563" s="97"/>
      <c r="C563" s="97"/>
      <c r="D563" s="97"/>
      <c r="E563" s="97"/>
    </row>
    <row r="564" ht="15.75" customHeight="1">
      <c r="A564" s="97"/>
      <c r="B564" s="97"/>
      <c r="C564" s="97"/>
      <c r="D564" s="97"/>
      <c r="E564" s="97"/>
    </row>
    <row r="565" ht="15.75" customHeight="1">
      <c r="A565" s="97"/>
      <c r="B565" s="97"/>
      <c r="C565" s="97"/>
      <c r="D565" s="97"/>
      <c r="E565" s="97"/>
    </row>
    <row r="566" ht="15.75" customHeight="1">
      <c r="A566" s="97"/>
      <c r="B566" s="97"/>
      <c r="C566" s="97"/>
      <c r="D566" s="97"/>
      <c r="E566" s="97"/>
    </row>
    <row r="567" ht="15.75" customHeight="1">
      <c r="A567" s="97"/>
      <c r="B567" s="97"/>
      <c r="C567" s="97"/>
      <c r="D567" s="97"/>
      <c r="E567" s="97"/>
    </row>
    <row r="568" ht="15.75" customHeight="1">
      <c r="A568" s="97"/>
      <c r="B568" s="97"/>
      <c r="C568" s="97"/>
      <c r="D568" s="97"/>
      <c r="E568" s="97"/>
    </row>
    <row r="569" ht="15.75" customHeight="1">
      <c r="A569" s="97"/>
      <c r="B569" s="97"/>
      <c r="C569" s="97"/>
      <c r="D569" s="97"/>
      <c r="E569" s="97"/>
    </row>
    <row r="570" ht="15.75" customHeight="1">
      <c r="A570" s="97"/>
      <c r="B570" s="97"/>
      <c r="C570" s="97"/>
      <c r="D570" s="97"/>
      <c r="E570" s="97"/>
    </row>
    <row r="571" ht="15.75" customHeight="1">
      <c r="A571" s="97"/>
      <c r="B571" s="97"/>
      <c r="C571" s="97"/>
      <c r="D571" s="97"/>
      <c r="E571" s="97"/>
    </row>
    <row r="572" ht="15.75" customHeight="1">
      <c r="A572" s="97"/>
      <c r="B572" s="97"/>
      <c r="C572" s="97"/>
      <c r="D572" s="97"/>
      <c r="E572" s="97"/>
    </row>
    <row r="573" ht="15.75" customHeight="1">
      <c r="A573" s="97"/>
      <c r="B573" s="97"/>
      <c r="C573" s="97"/>
      <c r="D573" s="97"/>
      <c r="E573" s="97"/>
    </row>
    <row r="574" ht="15.75" customHeight="1">
      <c r="A574" s="97"/>
      <c r="B574" s="97"/>
      <c r="C574" s="97"/>
      <c r="D574" s="97"/>
      <c r="E574" s="97"/>
    </row>
    <row r="575" ht="15.75" customHeight="1">
      <c r="A575" s="97"/>
      <c r="B575" s="97"/>
      <c r="C575" s="97"/>
      <c r="D575" s="97"/>
      <c r="E575" s="97"/>
    </row>
    <row r="576" ht="15.75" customHeight="1">
      <c r="A576" s="97"/>
      <c r="B576" s="97"/>
      <c r="C576" s="97"/>
      <c r="D576" s="97"/>
      <c r="E576" s="97"/>
    </row>
    <row r="577" ht="15.75" customHeight="1">
      <c r="A577" s="97"/>
      <c r="B577" s="97"/>
      <c r="C577" s="97"/>
      <c r="D577" s="97"/>
      <c r="E577" s="97"/>
    </row>
    <row r="578" ht="15.75" customHeight="1">
      <c r="A578" s="97"/>
      <c r="B578" s="97"/>
      <c r="C578" s="97"/>
      <c r="D578" s="97"/>
      <c r="E578" s="97"/>
    </row>
    <row r="579" ht="15.75" customHeight="1">
      <c r="A579" s="97"/>
      <c r="B579" s="97"/>
      <c r="C579" s="97"/>
      <c r="D579" s="97"/>
      <c r="E579" s="97"/>
    </row>
    <row r="580" ht="15.75" customHeight="1">
      <c r="A580" s="97"/>
      <c r="B580" s="97"/>
      <c r="C580" s="97"/>
      <c r="D580" s="97"/>
      <c r="E580" s="97"/>
    </row>
    <row r="581" ht="15.75" customHeight="1">
      <c r="A581" s="97"/>
      <c r="B581" s="97"/>
      <c r="C581" s="97"/>
      <c r="D581" s="97"/>
      <c r="E581" s="97"/>
    </row>
    <row r="582" ht="15.75" customHeight="1">
      <c r="A582" s="97"/>
      <c r="B582" s="97"/>
      <c r="C582" s="97"/>
      <c r="D582" s="97"/>
      <c r="E582" s="97"/>
    </row>
    <row r="583" ht="15.75" customHeight="1">
      <c r="A583" s="97"/>
      <c r="B583" s="97"/>
      <c r="C583" s="97"/>
      <c r="D583" s="97"/>
      <c r="E583" s="97"/>
    </row>
    <row r="584" ht="15.75" customHeight="1">
      <c r="A584" s="97"/>
      <c r="B584" s="97"/>
      <c r="C584" s="97"/>
      <c r="D584" s="97"/>
      <c r="E584" s="97"/>
    </row>
    <row r="585" ht="15.75" customHeight="1">
      <c r="A585" s="97"/>
      <c r="B585" s="97"/>
      <c r="C585" s="97"/>
      <c r="D585" s="97"/>
      <c r="E585" s="97"/>
    </row>
    <row r="586" ht="15.75" customHeight="1">
      <c r="A586" s="97"/>
      <c r="B586" s="97"/>
      <c r="C586" s="97"/>
      <c r="D586" s="97"/>
      <c r="E586" s="97"/>
    </row>
    <row r="587" ht="15.75" customHeight="1">
      <c r="A587" s="97"/>
      <c r="B587" s="97"/>
      <c r="C587" s="97"/>
      <c r="D587" s="97"/>
      <c r="E587" s="97"/>
    </row>
    <row r="588" ht="15.75" customHeight="1">
      <c r="A588" s="97"/>
      <c r="B588" s="97"/>
      <c r="C588" s="97"/>
      <c r="D588" s="97"/>
      <c r="E588" s="97"/>
    </row>
    <row r="589" ht="15.75" customHeight="1">
      <c r="A589" s="97"/>
      <c r="B589" s="97"/>
      <c r="C589" s="97"/>
      <c r="D589" s="97"/>
      <c r="E589" s="97"/>
    </row>
    <row r="590" ht="15.75" customHeight="1">
      <c r="A590" s="97"/>
      <c r="B590" s="97"/>
      <c r="C590" s="97"/>
      <c r="D590" s="97"/>
      <c r="E590" s="97"/>
    </row>
    <row r="591" ht="15.75" customHeight="1">
      <c r="A591" s="97"/>
      <c r="B591" s="97"/>
      <c r="C591" s="97"/>
      <c r="D591" s="97"/>
      <c r="E591" s="97"/>
    </row>
    <row r="592" ht="15.75" customHeight="1">
      <c r="A592" s="97"/>
      <c r="B592" s="97"/>
      <c r="C592" s="97"/>
      <c r="D592" s="97"/>
      <c r="E592" s="97"/>
    </row>
    <row r="593" ht="15.75" customHeight="1">
      <c r="A593" s="97"/>
      <c r="B593" s="97"/>
      <c r="C593" s="97"/>
      <c r="D593" s="97"/>
      <c r="E593" s="97"/>
    </row>
    <row r="594" ht="15.75" customHeight="1">
      <c r="A594" s="97"/>
      <c r="B594" s="97"/>
      <c r="C594" s="97"/>
      <c r="D594" s="97"/>
      <c r="E594" s="97"/>
    </row>
    <row r="595" ht="15.75" customHeight="1">
      <c r="A595" s="97"/>
      <c r="B595" s="97"/>
      <c r="C595" s="97"/>
      <c r="D595" s="97"/>
      <c r="E595" s="97"/>
    </row>
    <row r="596" ht="15.75" customHeight="1">
      <c r="A596" s="97"/>
      <c r="B596" s="97"/>
      <c r="C596" s="97"/>
      <c r="D596" s="97"/>
      <c r="E596" s="97"/>
    </row>
    <row r="597" ht="15.75" customHeight="1">
      <c r="A597" s="97"/>
      <c r="B597" s="97"/>
      <c r="C597" s="97"/>
      <c r="D597" s="97"/>
      <c r="E597" s="97"/>
    </row>
    <row r="598" ht="15.75" customHeight="1">
      <c r="A598" s="97"/>
      <c r="B598" s="97"/>
      <c r="C598" s="97"/>
      <c r="D598" s="97"/>
      <c r="E598" s="97"/>
    </row>
    <row r="599" ht="15.75" customHeight="1">
      <c r="A599" s="97"/>
      <c r="B599" s="97"/>
      <c r="C599" s="97"/>
      <c r="D599" s="97"/>
      <c r="E599" s="97"/>
    </row>
    <row r="600" ht="15.75" customHeight="1">
      <c r="A600" s="97"/>
      <c r="B600" s="97"/>
      <c r="C600" s="97"/>
      <c r="D600" s="97"/>
      <c r="E600" s="97"/>
    </row>
    <row r="601" ht="15.75" customHeight="1">
      <c r="A601" s="97"/>
      <c r="B601" s="97"/>
      <c r="C601" s="97"/>
      <c r="D601" s="97"/>
      <c r="E601" s="97"/>
    </row>
    <row r="602" ht="15.75" customHeight="1">
      <c r="A602" s="97"/>
      <c r="B602" s="97"/>
      <c r="C602" s="97"/>
      <c r="D602" s="97"/>
      <c r="E602" s="97"/>
    </row>
    <row r="603" ht="15.75" customHeight="1">
      <c r="A603" s="97"/>
      <c r="B603" s="97"/>
      <c r="C603" s="97"/>
      <c r="D603" s="97"/>
      <c r="E603" s="97"/>
    </row>
    <row r="604" ht="15.75" customHeight="1">
      <c r="A604" s="97"/>
      <c r="B604" s="97"/>
      <c r="C604" s="97"/>
      <c r="D604" s="97"/>
      <c r="E604" s="97"/>
    </row>
    <row r="605" ht="15.75" customHeight="1">
      <c r="A605" s="97"/>
      <c r="B605" s="97"/>
      <c r="C605" s="97"/>
      <c r="D605" s="97"/>
      <c r="E605" s="97"/>
    </row>
    <row r="606" ht="15.75" customHeight="1">
      <c r="A606" s="97"/>
      <c r="B606" s="97"/>
      <c r="C606" s="97"/>
      <c r="D606" s="97"/>
      <c r="E606" s="97"/>
    </row>
    <row r="607" ht="15.75" customHeight="1">
      <c r="A607" s="97"/>
      <c r="B607" s="97"/>
      <c r="C607" s="97"/>
      <c r="D607" s="97"/>
      <c r="E607" s="97"/>
    </row>
    <row r="608" ht="15.75" customHeight="1">
      <c r="A608" s="97"/>
      <c r="B608" s="97"/>
      <c r="C608" s="97"/>
      <c r="D608" s="97"/>
      <c r="E608" s="97"/>
    </row>
    <row r="609" ht="15.75" customHeight="1">
      <c r="A609" s="97"/>
      <c r="B609" s="97"/>
      <c r="C609" s="97"/>
      <c r="D609" s="97"/>
      <c r="E609" s="97"/>
    </row>
    <row r="610" ht="15.75" customHeight="1">
      <c r="A610" s="97"/>
      <c r="B610" s="97"/>
      <c r="C610" s="97"/>
      <c r="D610" s="97"/>
      <c r="E610" s="97"/>
    </row>
    <row r="611" ht="15.75" customHeight="1">
      <c r="A611" s="97"/>
      <c r="B611" s="97"/>
      <c r="C611" s="97"/>
      <c r="D611" s="97"/>
      <c r="E611" s="97"/>
    </row>
    <row r="612" ht="15.75" customHeight="1">
      <c r="A612" s="97"/>
      <c r="B612" s="97"/>
      <c r="C612" s="97"/>
      <c r="D612" s="97"/>
      <c r="E612" s="97"/>
    </row>
    <row r="613" ht="15.75" customHeight="1">
      <c r="A613" s="97"/>
      <c r="B613" s="97"/>
      <c r="C613" s="97"/>
      <c r="D613" s="97"/>
      <c r="E613" s="97"/>
    </row>
    <row r="614" ht="15.75" customHeight="1">
      <c r="A614" s="97"/>
      <c r="B614" s="97"/>
      <c r="C614" s="97"/>
      <c r="D614" s="97"/>
      <c r="E614" s="97"/>
    </row>
    <row r="615" ht="15.75" customHeight="1">
      <c r="A615" s="97"/>
      <c r="B615" s="97"/>
      <c r="C615" s="97"/>
      <c r="D615" s="97"/>
      <c r="E615" s="97"/>
    </row>
    <row r="616" ht="15.75" customHeight="1">
      <c r="A616" s="97"/>
      <c r="B616" s="97"/>
      <c r="C616" s="97"/>
      <c r="D616" s="97"/>
      <c r="E616" s="97"/>
    </row>
    <row r="617" ht="15.75" customHeight="1">
      <c r="A617" s="97"/>
      <c r="B617" s="97"/>
      <c r="C617" s="97"/>
      <c r="D617" s="97"/>
      <c r="E617" s="97"/>
    </row>
    <row r="618" ht="15.75" customHeight="1">
      <c r="A618" s="97"/>
      <c r="B618" s="97"/>
      <c r="C618" s="97"/>
      <c r="D618" s="97"/>
      <c r="E618" s="97"/>
    </row>
    <row r="619" ht="15.75" customHeight="1">
      <c r="A619" s="97"/>
      <c r="B619" s="97"/>
      <c r="C619" s="97"/>
      <c r="D619" s="97"/>
      <c r="E619" s="97"/>
    </row>
    <row r="620" ht="15.75" customHeight="1">
      <c r="A620" s="97"/>
      <c r="B620" s="97"/>
      <c r="C620" s="97"/>
      <c r="D620" s="97"/>
      <c r="E620" s="97"/>
    </row>
    <row r="621" ht="15.75" customHeight="1">
      <c r="A621" s="97"/>
      <c r="B621" s="97"/>
      <c r="C621" s="97"/>
      <c r="D621" s="97"/>
      <c r="E621" s="97"/>
    </row>
    <row r="622" ht="15.75" customHeight="1">
      <c r="A622" s="97"/>
      <c r="B622" s="97"/>
      <c r="C622" s="97"/>
      <c r="D622" s="97"/>
      <c r="E622" s="97"/>
    </row>
    <row r="623" ht="15.75" customHeight="1">
      <c r="A623" s="97"/>
      <c r="B623" s="97"/>
      <c r="C623" s="97"/>
      <c r="D623" s="97"/>
      <c r="E623" s="97"/>
    </row>
    <row r="624" ht="15.75" customHeight="1">
      <c r="A624" s="97"/>
      <c r="B624" s="97"/>
      <c r="C624" s="97"/>
      <c r="D624" s="97"/>
      <c r="E624" s="97"/>
    </row>
    <row r="625" ht="15.75" customHeight="1">
      <c r="A625" s="97"/>
      <c r="B625" s="97"/>
      <c r="C625" s="97"/>
      <c r="D625" s="97"/>
      <c r="E625" s="97"/>
    </row>
    <row r="626" ht="15.75" customHeight="1">
      <c r="A626" s="97"/>
      <c r="B626" s="97"/>
      <c r="C626" s="97"/>
      <c r="D626" s="97"/>
      <c r="E626" s="97"/>
    </row>
    <row r="627" ht="15.75" customHeight="1">
      <c r="A627" s="97"/>
      <c r="B627" s="97"/>
      <c r="C627" s="97"/>
      <c r="D627" s="97"/>
      <c r="E627" s="97"/>
    </row>
    <row r="628" ht="15.75" customHeight="1">
      <c r="A628" s="97"/>
      <c r="B628" s="97"/>
      <c r="C628" s="97"/>
      <c r="D628" s="97"/>
      <c r="E628" s="97"/>
    </row>
    <row r="629" ht="15.75" customHeight="1">
      <c r="A629" s="97"/>
      <c r="B629" s="97"/>
      <c r="C629" s="97"/>
      <c r="D629" s="97"/>
      <c r="E629" s="97"/>
    </row>
    <row r="630" ht="15.75" customHeight="1">
      <c r="A630" s="97"/>
      <c r="B630" s="97"/>
      <c r="C630" s="97"/>
      <c r="D630" s="97"/>
      <c r="E630" s="97"/>
    </row>
    <row r="631" ht="15.75" customHeight="1">
      <c r="A631" s="97"/>
      <c r="B631" s="97"/>
      <c r="C631" s="97"/>
      <c r="D631" s="97"/>
      <c r="E631" s="97"/>
    </row>
    <row r="632" ht="15.75" customHeight="1">
      <c r="A632" s="97"/>
      <c r="B632" s="97"/>
      <c r="C632" s="97"/>
      <c r="D632" s="97"/>
      <c r="E632" s="97"/>
    </row>
    <row r="633" ht="15.75" customHeight="1">
      <c r="A633" s="97"/>
      <c r="B633" s="97"/>
      <c r="C633" s="97"/>
      <c r="D633" s="97"/>
      <c r="E633" s="97"/>
    </row>
    <row r="634" ht="15.75" customHeight="1">
      <c r="A634" s="97"/>
      <c r="B634" s="97"/>
      <c r="C634" s="97"/>
      <c r="D634" s="97"/>
      <c r="E634" s="97"/>
    </row>
    <row r="635" ht="15.75" customHeight="1">
      <c r="A635" s="97"/>
      <c r="B635" s="97"/>
      <c r="C635" s="97"/>
      <c r="D635" s="97"/>
      <c r="E635" s="97"/>
    </row>
    <row r="636" ht="15.75" customHeight="1">
      <c r="A636" s="97"/>
      <c r="B636" s="97"/>
      <c r="C636" s="97"/>
      <c r="D636" s="97"/>
      <c r="E636" s="97"/>
    </row>
    <row r="637" ht="15.75" customHeight="1">
      <c r="A637" s="97"/>
      <c r="B637" s="97"/>
      <c r="C637" s="97"/>
      <c r="D637" s="97"/>
      <c r="E637" s="97"/>
    </row>
    <row r="638" ht="15.75" customHeight="1">
      <c r="A638" s="97"/>
      <c r="B638" s="97"/>
      <c r="C638" s="97"/>
      <c r="D638" s="97"/>
      <c r="E638" s="97"/>
    </row>
    <row r="639" ht="15.75" customHeight="1">
      <c r="A639" s="97"/>
      <c r="B639" s="97"/>
      <c r="C639" s="97"/>
      <c r="D639" s="97"/>
      <c r="E639" s="97"/>
    </row>
    <row r="640" ht="15.75" customHeight="1">
      <c r="A640" s="97"/>
      <c r="B640" s="97"/>
      <c r="C640" s="97"/>
      <c r="D640" s="97"/>
      <c r="E640" s="97"/>
    </row>
    <row r="641" ht="15.75" customHeight="1">
      <c r="A641" s="97"/>
      <c r="B641" s="97"/>
      <c r="C641" s="97"/>
      <c r="D641" s="97"/>
      <c r="E641" s="97"/>
    </row>
    <row r="642" ht="15.75" customHeight="1">
      <c r="A642" s="97"/>
      <c r="B642" s="97"/>
      <c r="C642" s="97"/>
      <c r="D642" s="97"/>
      <c r="E642" s="97"/>
    </row>
    <row r="643" ht="15.75" customHeight="1">
      <c r="A643" s="97"/>
      <c r="B643" s="97"/>
      <c r="C643" s="97"/>
      <c r="D643" s="97"/>
      <c r="E643" s="97"/>
    </row>
    <row r="644" ht="15.75" customHeight="1">
      <c r="A644" s="97"/>
      <c r="B644" s="97"/>
      <c r="C644" s="97"/>
      <c r="D644" s="97"/>
      <c r="E644" s="97"/>
    </row>
    <row r="645" ht="15.75" customHeight="1">
      <c r="A645" s="97"/>
      <c r="B645" s="97"/>
      <c r="C645" s="97"/>
      <c r="D645" s="97"/>
      <c r="E645" s="97"/>
    </row>
    <row r="646" ht="15.75" customHeight="1">
      <c r="A646" s="97"/>
      <c r="B646" s="97"/>
      <c r="C646" s="97"/>
      <c r="D646" s="97"/>
      <c r="E646" s="97"/>
    </row>
    <row r="647" ht="15.75" customHeight="1">
      <c r="A647" s="97"/>
      <c r="B647" s="97"/>
      <c r="C647" s="97"/>
      <c r="D647" s="97"/>
      <c r="E647" s="97"/>
    </row>
    <row r="648" ht="15.75" customHeight="1">
      <c r="A648" s="97"/>
      <c r="B648" s="97"/>
      <c r="C648" s="97"/>
      <c r="D648" s="97"/>
      <c r="E648" s="97"/>
    </row>
    <row r="649" ht="15.75" customHeight="1">
      <c r="A649" s="97"/>
      <c r="B649" s="97"/>
      <c r="C649" s="97"/>
      <c r="D649" s="97"/>
      <c r="E649" s="97"/>
    </row>
    <row r="650" ht="15.75" customHeight="1">
      <c r="A650" s="97"/>
      <c r="B650" s="97"/>
      <c r="C650" s="97"/>
      <c r="D650" s="97"/>
      <c r="E650" s="97"/>
    </row>
    <row r="651" ht="15.75" customHeight="1">
      <c r="A651" s="97"/>
      <c r="B651" s="97"/>
      <c r="C651" s="97"/>
      <c r="D651" s="97"/>
      <c r="E651" s="97"/>
    </row>
    <row r="652" ht="15.75" customHeight="1">
      <c r="A652" s="97"/>
      <c r="B652" s="97"/>
      <c r="C652" s="97"/>
      <c r="D652" s="97"/>
      <c r="E652" s="97"/>
    </row>
    <row r="653" ht="15.75" customHeight="1">
      <c r="A653" s="97"/>
      <c r="B653" s="97"/>
      <c r="C653" s="97"/>
      <c r="D653" s="97"/>
      <c r="E653" s="97"/>
    </row>
    <row r="654" ht="15.75" customHeight="1">
      <c r="A654" s="97"/>
      <c r="B654" s="97"/>
      <c r="C654" s="97"/>
      <c r="D654" s="97"/>
      <c r="E654" s="97"/>
    </row>
    <row r="655" ht="15.75" customHeight="1">
      <c r="A655" s="97"/>
      <c r="B655" s="97"/>
      <c r="C655" s="97"/>
      <c r="D655" s="97"/>
      <c r="E655" s="97"/>
    </row>
    <row r="656" ht="15.75" customHeight="1">
      <c r="A656" s="97"/>
      <c r="B656" s="97"/>
      <c r="C656" s="97"/>
      <c r="D656" s="97"/>
      <c r="E656" s="97"/>
    </row>
    <row r="657" ht="15.75" customHeight="1">
      <c r="A657" s="97"/>
      <c r="B657" s="97"/>
      <c r="C657" s="97"/>
      <c r="D657" s="97"/>
      <c r="E657" s="97"/>
    </row>
    <row r="658" ht="15.75" customHeight="1">
      <c r="A658" s="97"/>
      <c r="B658" s="97"/>
      <c r="C658" s="97"/>
      <c r="D658" s="97"/>
      <c r="E658" s="97"/>
    </row>
    <row r="659" ht="15.75" customHeight="1">
      <c r="A659" s="97"/>
      <c r="B659" s="97"/>
      <c r="C659" s="97"/>
      <c r="D659" s="97"/>
      <c r="E659" s="97"/>
    </row>
    <row r="660" ht="15.75" customHeight="1">
      <c r="A660" s="97"/>
      <c r="B660" s="97"/>
      <c r="C660" s="97"/>
      <c r="D660" s="97"/>
      <c r="E660" s="97"/>
    </row>
    <row r="661" ht="15.75" customHeight="1">
      <c r="A661" s="97"/>
      <c r="B661" s="97"/>
      <c r="C661" s="97"/>
      <c r="D661" s="97"/>
      <c r="E661" s="97"/>
    </row>
    <row r="662" ht="15.75" customHeight="1">
      <c r="A662" s="97"/>
      <c r="B662" s="97"/>
      <c r="C662" s="97"/>
      <c r="D662" s="97"/>
      <c r="E662" s="97"/>
    </row>
    <row r="663" ht="15.75" customHeight="1">
      <c r="A663" s="97"/>
      <c r="B663" s="97"/>
      <c r="C663" s="97"/>
      <c r="D663" s="97"/>
      <c r="E663" s="97"/>
    </row>
    <row r="664" ht="15.75" customHeight="1">
      <c r="A664" s="97"/>
      <c r="B664" s="97"/>
      <c r="C664" s="97"/>
      <c r="D664" s="97"/>
      <c r="E664" s="97"/>
    </row>
    <row r="665" ht="15.75" customHeight="1">
      <c r="A665" s="97"/>
      <c r="B665" s="97"/>
      <c r="C665" s="97"/>
      <c r="D665" s="97"/>
      <c r="E665" s="97"/>
    </row>
    <row r="666" ht="15.75" customHeight="1">
      <c r="A666" s="97"/>
      <c r="B666" s="97"/>
      <c r="C666" s="97"/>
      <c r="D666" s="97"/>
      <c r="E666" s="97"/>
    </row>
    <row r="667" ht="15.75" customHeight="1">
      <c r="A667" s="97"/>
      <c r="B667" s="97"/>
      <c r="C667" s="97"/>
      <c r="D667" s="97"/>
      <c r="E667" s="97"/>
    </row>
    <row r="668" ht="15.75" customHeight="1">
      <c r="A668" s="97"/>
      <c r="B668" s="97"/>
      <c r="C668" s="97"/>
      <c r="D668" s="97"/>
      <c r="E668" s="97"/>
    </row>
    <row r="669" ht="15.75" customHeight="1">
      <c r="A669" s="97"/>
      <c r="B669" s="97"/>
      <c r="C669" s="97"/>
      <c r="D669" s="97"/>
      <c r="E669" s="97"/>
    </row>
    <row r="670" ht="15.75" customHeight="1">
      <c r="A670" s="97"/>
      <c r="B670" s="97"/>
      <c r="C670" s="97"/>
      <c r="D670" s="97"/>
      <c r="E670" s="97"/>
    </row>
    <row r="671" ht="15.75" customHeight="1">
      <c r="A671" s="97"/>
      <c r="B671" s="97"/>
      <c r="C671" s="97"/>
      <c r="D671" s="97"/>
      <c r="E671" s="97"/>
    </row>
    <row r="672" ht="15.75" customHeight="1">
      <c r="A672" s="97"/>
      <c r="B672" s="97"/>
      <c r="C672" s="97"/>
      <c r="D672" s="97"/>
      <c r="E672" s="97"/>
    </row>
    <row r="673" ht="15.75" customHeight="1">
      <c r="A673" s="97"/>
      <c r="B673" s="97"/>
      <c r="C673" s="97"/>
      <c r="D673" s="97"/>
      <c r="E673" s="97"/>
    </row>
    <row r="674" ht="15.75" customHeight="1">
      <c r="A674" s="97"/>
      <c r="B674" s="97"/>
      <c r="C674" s="97"/>
      <c r="D674" s="97"/>
      <c r="E674" s="97"/>
    </row>
    <row r="675" ht="15.75" customHeight="1">
      <c r="A675" s="97"/>
      <c r="B675" s="97"/>
      <c r="C675" s="97"/>
      <c r="D675" s="97"/>
      <c r="E675" s="97"/>
    </row>
    <row r="676" ht="15.75" customHeight="1">
      <c r="A676" s="97"/>
      <c r="B676" s="97"/>
      <c r="C676" s="97"/>
      <c r="D676" s="97"/>
      <c r="E676" s="97"/>
    </row>
    <row r="677" ht="15.75" customHeight="1">
      <c r="A677" s="97"/>
      <c r="B677" s="97"/>
      <c r="C677" s="97"/>
      <c r="D677" s="97"/>
      <c r="E677" s="97"/>
    </row>
    <row r="678" ht="15.75" customHeight="1">
      <c r="A678" s="97"/>
      <c r="B678" s="97"/>
      <c r="C678" s="97"/>
      <c r="D678" s="97"/>
      <c r="E678" s="97"/>
    </row>
    <row r="679" ht="15.75" customHeight="1">
      <c r="A679" s="97"/>
      <c r="B679" s="97"/>
      <c r="C679" s="97"/>
      <c r="D679" s="97"/>
      <c r="E679" s="97"/>
    </row>
    <row r="680" ht="15.75" customHeight="1">
      <c r="A680" s="97"/>
      <c r="B680" s="97"/>
      <c r="C680" s="97"/>
      <c r="D680" s="97"/>
      <c r="E680" s="97"/>
    </row>
    <row r="681" ht="15.75" customHeight="1">
      <c r="A681" s="97"/>
      <c r="B681" s="97"/>
      <c r="C681" s="97"/>
      <c r="D681" s="97"/>
      <c r="E681" s="97"/>
    </row>
    <row r="682" ht="15.75" customHeight="1">
      <c r="A682" s="97"/>
      <c r="B682" s="97"/>
      <c r="C682" s="97"/>
      <c r="D682" s="97"/>
      <c r="E682" s="97"/>
    </row>
    <row r="683" ht="15.75" customHeight="1">
      <c r="A683" s="97"/>
      <c r="B683" s="97"/>
      <c r="C683" s="97"/>
      <c r="D683" s="97"/>
      <c r="E683" s="97"/>
    </row>
    <row r="684" ht="15.75" customHeight="1">
      <c r="A684" s="97"/>
      <c r="B684" s="97"/>
      <c r="C684" s="97"/>
      <c r="D684" s="97"/>
      <c r="E684" s="97"/>
    </row>
    <row r="685" ht="15.75" customHeight="1">
      <c r="A685" s="97"/>
      <c r="B685" s="97"/>
      <c r="C685" s="97"/>
      <c r="D685" s="97"/>
      <c r="E685" s="97"/>
    </row>
    <row r="686" ht="15.75" customHeight="1">
      <c r="A686" s="97"/>
      <c r="B686" s="97"/>
      <c r="C686" s="97"/>
      <c r="D686" s="97"/>
      <c r="E686" s="97"/>
    </row>
    <row r="687" ht="15.75" customHeight="1">
      <c r="A687" s="97"/>
      <c r="B687" s="97"/>
      <c r="C687" s="97"/>
      <c r="D687" s="97"/>
      <c r="E687" s="97"/>
    </row>
    <row r="688" ht="15.75" customHeight="1">
      <c r="A688" s="97"/>
      <c r="B688" s="97"/>
      <c r="C688" s="97"/>
      <c r="D688" s="97"/>
      <c r="E688" s="97"/>
    </row>
    <row r="689" ht="15.75" customHeight="1">
      <c r="A689" s="97"/>
      <c r="B689" s="97"/>
      <c r="C689" s="97"/>
      <c r="D689" s="97"/>
      <c r="E689" s="97"/>
    </row>
    <row r="690" ht="15.75" customHeight="1">
      <c r="A690" s="97"/>
      <c r="B690" s="97"/>
      <c r="C690" s="97"/>
      <c r="D690" s="97"/>
      <c r="E690" s="97"/>
    </row>
    <row r="691" ht="15.75" customHeight="1">
      <c r="A691" s="97"/>
      <c r="B691" s="97"/>
      <c r="C691" s="97"/>
      <c r="D691" s="97"/>
      <c r="E691" s="97"/>
    </row>
    <row r="692" ht="15.75" customHeight="1">
      <c r="A692" s="97"/>
      <c r="B692" s="97"/>
      <c r="C692" s="97"/>
      <c r="D692" s="97"/>
      <c r="E692" s="97"/>
    </row>
    <row r="693" ht="15.75" customHeight="1">
      <c r="A693" s="97"/>
      <c r="B693" s="97"/>
      <c r="C693" s="97"/>
      <c r="D693" s="97"/>
      <c r="E693" s="97"/>
    </row>
    <row r="694" ht="15.75" customHeight="1">
      <c r="A694" s="97"/>
      <c r="B694" s="97"/>
      <c r="C694" s="97"/>
      <c r="D694" s="97"/>
      <c r="E694" s="97"/>
    </row>
    <row r="695" ht="15.75" customHeight="1">
      <c r="A695" s="97"/>
      <c r="B695" s="97"/>
      <c r="C695" s="97"/>
      <c r="D695" s="97"/>
      <c r="E695" s="97"/>
    </row>
    <row r="696" ht="15.75" customHeight="1">
      <c r="A696" s="97"/>
      <c r="B696" s="97"/>
      <c r="C696" s="97"/>
      <c r="D696" s="97"/>
      <c r="E696" s="97"/>
    </row>
    <row r="697" ht="15.75" customHeight="1">
      <c r="A697" s="97"/>
      <c r="B697" s="97"/>
      <c r="C697" s="97"/>
      <c r="D697" s="97"/>
      <c r="E697" s="97"/>
    </row>
    <row r="698" ht="15.75" customHeight="1">
      <c r="A698" s="97"/>
      <c r="B698" s="97"/>
      <c r="C698" s="97"/>
      <c r="D698" s="97"/>
      <c r="E698" s="97"/>
    </row>
    <row r="699" ht="15.75" customHeight="1">
      <c r="A699" s="97"/>
      <c r="B699" s="97"/>
      <c r="C699" s="97"/>
      <c r="D699" s="97"/>
      <c r="E699" s="97"/>
    </row>
    <row r="700" ht="15.75" customHeight="1">
      <c r="A700" s="97"/>
      <c r="B700" s="97"/>
      <c r="C700" s="97"/>
      <c r="D700" s="97"/>
      <c r="E700" s="97"/>
    </row>
    <row r="701" ht="15.75" customHeight="1">
      <c r="A701" s="97"/>
      <c r="B701" s="97"/>
      <c r="C701" s="97"/>
      <c r="D701" s="97"/>
      <c r="E701" s="97"/>
    </row>
    <row r="702" ht="15.75" customHeight="1">
      <c r="A702" s="97"/>
      <c r="B702" s="97"/>
      <c r="C702" s="97"/>
      <c r="D702" s="97"/>
      <c r="E702" s="97"/>
    </row>
    <row r="703" ht="15.75" customHeight="1">
      <c r="A703" s="97"/>
      <c r="B703" s="97"/>
      <c r="C703" s="97"/>
      <c r="D703" s="97"/>
      <c r="E703" s="97"/>
    </row>
    <row r="704" ht="15.75" customHeight="1">
      <c r="A704" s="97"/>
      <c r="B704" s="97"/>
      <c r="C704" s="97"/>
      <c r="D704" s="97"/>
      <c r="E704" s="97"/>
    </row>
    <row r="705" ht="15.75" customHeight="1">
      <c r="A705" s="97"/>
      <c r="B705" s="97"/>
      <c r="C705" s="97"/>
      <c r="D705" s="97"/>
      <c r="E705" s="97"/>
    </row>
    <row r="706" ht="15.75" customHeight="1">
      <c r="A706" s="97"/>
      <c r="B706" s="97"/>
      <c r="C706" s="97"/>
      <c r="D706" s="97"/>
      <c r="E706" s="97"/>
    </row>
    <row r="707" ht="15.75" customHeight="1">
      <c r="A707" s="97"/>
      <c r="B707" s="97"/>
      <c r="C707" s="97"/>
      <c r="D707" s="97"/>
      <c r="E707" s="97"/>
    </row>
    <row r="708" ht="15.75" customHeight="1">
      <c r="A708" s="97"/>
      <c r="B708" s="97"/>
      <c r="C708" s="97"/>
      <c r="D708" s="97"/>
      <c r="E708" s="97"/>
    </row>
    <row r="709" ht="15.75" customHeight="1">
      <c r="A709" s="97"/>
      <c r="B709" s="97"/>
      <c r="C709" s="97"/>
      <c r="D709" s="97"/>
      <c r="E709" s="97"/>
    </row>
    <row r="710" ht="15.75" customHeight="1">
      <c r="A710" s="97"/>
      <c r="B710" s="97"/>
      <c r="C710" s="97"/>
      <c r="D710" s="97"/>
      <c r="E710" s="97"/>
    </row>
    <row r="711" ht="15.75" customHeight="1">
      <c r="A711" s="97"/>
      <c r="B711" s="97"/>
      <c r="C711" s="97"/>
      <c r="D711" s="97"/>
      <c r="E711" s="97"/>
    </row>
    <row r="712" ht="15.75" customHeight="1">
      <c r="A712" s="97"/>
      <c r="B712" s="97"/>
      <c r="C712" s="97"/>
      <c r="D712" s="97"/>
      <c r="E712" s="97"/>
    </row>
    <row r="713" ht="15.75" customHeight="1">
      <c r="A713" s="97"/>
      <c r="B713" s="97"/>
      <c r="C713" s="97"/>
      <c r="D713" s="97"/>
      <c r="E713" s="97"/>
    </row>
    <row r="714" ht="15.75" customHeight="1">
      <c r="A714" s="97"/>
      <c r="B714" s="97"/>
      <c r="C714" s="97"/>
      <c r="D714" s="97"/>
      <c r="E714" s="97"/>
    </row>
    <row r="715" ht="15.75" customHeight="1">
      <c r="A715" s="97"/>
      <c r="B715" s="97"/>
      <c r="C715" s="97"/>
      <c r="D715" s="97"/>
      <c r="E715" s="97"/>
    </row>
    <row r="716" ht="15.75" customHeight="1">
      <c r="A716" s="97"/>
      <c r="B716" s="97"/>
      <c r="C716" s="97"/>
      <c r="D716" s="97"/>
      <c r="E716" s="97"/>
    </row>
    <row r="717" ht="15.75" customHeight="1">
      <c r="A717" s="97"/>
      <c r="B717" s="97"/>
      <c r="C717" s="97"/>
      <c r="D717" s="97"/>
      <c r="E717" s="97"/>
    </row>
    <row r="718" ht="15.75" customHeight="1">
      <c r="A718" s="97"/>
      <c r="B718" s="97"/>
      <c r="C718" s="97"/>
      <c r="D718" s="97"/>
      <c r="E718" s="97"/>
    </row>
    <row r="719" ht="15.75" customHeight="1">
      <c r="A719" s="97"/>
      <c r="B719" s="97"/>
      <c r="C719" s="97"/>
      <c r="D719" s="97"/>
      <c r="E719" s="97"/>
    </row>
    <row r="720" ht="15.75" customHeight="1">
      <c r="A720" s="97"/>
      <c r="B720" s="97"/>
      <c r="C720" s="97"/>
      <c r="D720" s="97"/>
      <c r="E720" s="97"/>
    </row>
    <row r="721" ht="15.75" customHeight="1">
      <c r="A721" s="97"/>
      <c r="B721" s="97"/>
      <c r="C721" s="97"/>
      <c r="D721" s="97"/>
      <c r="E721" s="97"/>
    </row>
    <row r="722" ht="15.75" customHeight="1">
      <c r="A722" s="97"/>
      <c r="B722" s="97"/>
      <c r="C722" s="97"/>
      <c r="D722" s="97"/>
      <c r="E722" s="97"/>
    </row>
    <row r="723" ht="15.75" customHeight="1">
      <c r="A723" s="97"/>
      <c r="B723" s="97"/>
      <c r="C723" s="97"/>
      <c r="D723" s="97"/>
      <c r="E723" s="97"/>
    </row>
    <row r="724" ht="15.75" customHeight="1">
      <c r="A724" s="97"/>
      <c r="B724" s="97"/>
      <c r="C724" s="97"/>
      <c r="D724" s="97"/>
      <c r="E724" s="97"/>
    </row>
    <row r="725" ht="15.75" customHeight="1">
      <c r="A725" s="97"/>
      <c r="B725" s="97"/>
      <c r="C725" s="97"/>
      <c r="D725" s="97"/>
      <c r="E725" s="97"/>
    </row>
    <row r="726" ht="15.75" customHeight="1">
      <c r="A726" s="97"/>
      <c r="B726" s="97"/>
      <c r="C726" s="97"/>
      <c r="D726" s="97"/>
      <c r="E726" s="97"/>
    </row>
    <row r="727" ht="15.75" customHeight="1">
      <c r="A727" s="97"/>
      <c r="B727" s="97"/>
      <c r="C727" s="97"/>
      <c r="D727" s="97"/>
      <c r="E727" s="97"/>
    </row>
    <row r="728" ht="15.75" customHeight="1">
      <c r="A728" s="97"/>
      <c r="B728" s="97"/>
      <c r="C728" s="97"/>
      <c r="D728" s="97"/>
      <c r="E728" s="97"/>
    </row>
    <row r="729" ht="15.75" customHeight="1">
      <c r="A729" s="97"/>
      <c r="B729" s="97"/>
      <c r="C729" s="97"/>
      <c r="D729" s="97"/>
      <c r="E729" s="97"/>
    </row>
    <row r="730" ht="15.75" customHeight="1">
      <c r="A730" s="97"/>
      <c r="B730" s="97"/>
      <c r="C730" s="97"/>
      <c r="D730" s="97"/>
      <c r="E730" s="97"/>
    </row>
    <row r="731" ht="15.75" customHeight="1">
      <c r="A731" s="97"/>
      <c r="B731" s="97"/>
      <c r="C731" s="97"/>
      <c r="D731" s="97"/>
      <c r="E731" s="97"/>
    </row>
    <row r="732" ht="15.75" customHeight="1">
      <c r="A732" s="97"/>
      <c r="B732" s="97"/>
      <c r="C732" s="97"/>
      <c r="D732" s="97"/>
      <c r="E732" s="97"/>
    </row>
    <row r="733" ht="15.75" customHeight="1">
      <c r="A733" s="97"/>
      <c r="B733" s="97"/>
      <c r="C733" s="97"/>
      <c r="D733" s="97"/>
      <c r="E733" s="97"/>
    </row>
    <row r="734" ht="15.75" customHeight="1">
      <c r="A734" s="97"/>
      <c r="B734" s="97"/>
      <c r="C734" s="97"/>
      <c r="D734" s="97"/>
      <c r="E734" s="97"/>
    </row>
    <row r="735" ht="15.75" customHeight="1">
      <c r="A735" s="97"/>
      <c r="B735" s="97"/>
      <c r="C735" s="97"/>
      <c r="D735" s="97"/>
      <c r="E735" s="97"/>
    </row>
    <row r="736" ht="15.75" customHeight="1">
      <c r="A736" s="97"/>
      <c r="B736" s="97"/>
      <c r="C736" s="97"/>
      <c r="D736" s="97"/>
      <c r="E736" s="97"/>
    </row>
    <row r="737" ht="15.75" customHeight="1">
      <c r="A737" s="97"/>
      <c r="B737" s="97"/>
      <c r="C737" s="97"/>
      <c r="D737" s="97"/>
      <c r="E737" s="97"/>
    </row>
    <row r="738" ht="15.75" customHeight="1">
      <c r="A738" s="97"/>
      <c r="B738" s="97"/>
      <c r="C738" s="97"/>
      <c r="D738" s="97"/>
      <c r="E738" s="97"/>
    </row>
    <row r="739" ht="15.75" customHeight="1">
      <c r="A739" s="97"/>
      <c r="B739" s="97"/>
      <c r="C739" s="97"/>
      <c r="D739" s="97"/>
      <c r="E739" s="97"/>
    </row>
    <row r="740" ht="15.75" customHeight="1">
      <c r="A740" s="97"/>
      <c r="B740" s="97"/>
      <c r="C740" s="97"/>
      <c r="D740" s="97"/>
      <c r="E740" s="97"/>
    </row>
    <row r="741" ht="15.75" customHeight="1">
      <c r="A741" s="97"/>
      <c r="B741" s="97"/>
      <c r="C741" s="97"/>
      <c r="D741" s="97"/>
      <c r="E741" s="97"/>
    </row>
    <row r="742" ht="15.75" customHeight="1">
      <c r="A742" s="97"/>
      <c r="B742" s="97"/>
      <c r="C742" s="97"/>
      <c r="D742" s="97"/>
      <c r="E742" s="97"/>
    </row>
    <row r="743" ht="15.75" customHeight="1">
      <c r="A743" s="97"/>
      <c r="B743" s="97"/>
      <c r="C743" s="97"/>
      <c r="D743" s="97"/>
      <c r="E743" s="97"/>
    </row>
    <row r="744" ht="15.75" customHeight="1">
      <c r="A744" s="97"/>
      <c r="B744" s="97"/>
      <c r="C744" s="97"/>
      <c r="D744" s="97"/>
      <c r="E744" s="97"/>
    </row>
    <row r="745" ht="15.75" customHeight="1">
      <c r="A745" s="97"/>
      <c r="B745" s="97"/>
      <c r="C745" s="97"/>
      <c r="D745" s="97"/>
      <c r="E745" s="97"/>
    </row>
    <row r="746" ht="15.75" customHeight="1">
      <c r="A746" s="97"/>
      <c r="B746" s="97"/>
      <c r="C746" s="97"/>
      <c r="D746" s="97"/>
      <c r="E746" s="97"/>
    </row>
    <row r="747" ht="15.75" customHeight="1">
      <c r="A747" s="97"/>
      <c r="B747" s="97"/>
      <c r="C747" s="97"/>
      <c r="D747" s="97"/>
      <c r="E747" s="97"/>
    </row>
    <row r="748" ht="15.75" customHeight="1">
      <c r="A748" s="97"/>
      <c r="B748" s="97"/>
      <c r="C748" s="97"/>
      <c r="D748" s="97"/>
      <c r="E748" s="97"/>
    </row>
    <row r="749" ht="15.75" customHeight="1">
      <c r="A749" s="97"/>
      <c r="B749" s="97"/>
      <c r="C749" s="97"/>
      <c r="D749" s="97"/>
      <c r="E749" s="97"/>
    </row>
    <row r="750" ht="15.75" customHeight="1">
      <c r="A750" s="97"/>
      <c r="B750" s="97"/>
      <c r="C750" s="97"/>
      <c r="D750" s="97"/>
      <c r="E750" s="97"/>
    </row>
    <row r="751" ht="15.75" customHeight="1">
      <c r="A751" s="97"/>
      <c r="B751" s="97"/>
      <c r="C751" s="97"/>
      <c r="D751" s="97"/>
      <c r="E751" s="97"/>
    </row>
    <row r="752" ht="15.75" customHeight="1">
      <c r="A752" s="97"/>
      <c r="B752" s="97"/>
      <c r="C752" s="97"/>
      <c r="D752" s="97"/>
      <c r="E752" s="97"/>
    </row>
    <row r="753" ht="15.75" customHeight="1">
      <c r="A753" s="97"/>
      <c r="B753" s="97"/>
      <c r="C753" s="97"/>
      <c r="D753" s="97"/>
      <c r="E753" s="97"/>
    </row>
    <row r="754" ht="15.75" customHeight="1">
      <c r="A754" s="97"/>
      <c r="B754" s="97"/>
      <c r="C754" s="97"/>
      <c r="D754" s="97"/>
      <c r="E754" s="97"/>
    </row>
    <row r="755" ht="15.75" customHeight="1">
      <c r="A755" s="97"/>
      <c r="B755" s="97"/>
      <c r="C755" s="97"/>
      <c r="D755" s="97"/>
      <c r="E755" s="97"/>
    </row>
    <row r="756" ht="15.75" customHeight="1">
      <c r="A756" s="97"/>
      <c r="B756" s="97"/>
      <c r="C756" s="97"/>
      <c r="D756" s="97"/>
      <c r="E756" s="97"/>
    </row>
    <row r="757" ht="15.75" customHeight="1">
      <c r="A757" s="97"/>
      <c r="B757" s="97"/>
      <c r="C757" s="97"/>
      <c r="D757" s="97"/>
      <c r="E757" s="97"/>
    </row>
    <row r="758" ht="15.75" customHeight="1">
      <c r="A758" s="97"/>
      <c r="B758" s="97"/>
      <c r="C758" s="97"/>
      <c r="D758" s="97"/>
      <c r="E758" s="97"/>
    </row>
    <row r="759" ht="15.75" customHeight="1">
      <c r="A759" s="97"/>
      <c r="B759" s="97"/>
      <c r="C759" s="97"/>
      <c r="D759" s="97"/>
      <c r="E759" s="97"/>
    </row>
    <row r="760" ht="15.75" customHeight="1">
      <c r="A760" s="97"/>
      <c r="B760" s="97"/>
      <c r="C760" s="97"/>
      <c r="D760" s="97"/>
      <c r="E760" s="97"/>
    </row>
    <row r="761" ht="15.75" customHeight="1">
      <c r="A761" s="97"/>
      <c r="B761" s="97"/>
      <c r="C761" s="97"/>
      <c r="D761" s="97"/>
      <c r="E761" s="97"/>
    </row>
    <row r="762" ht="15.75" customHeight="1">
      <c r="A762" s="97"/>
      <c r="B762" s="97"/>
      <c r="C762" s="97"/>
      <c r="D762" s="97"/>
      <c r="E762" s="97"/>
    </row>
    <row r="763" ht="15.75" customHeight="1">
      <c r="A763" s="97"/>
      <c r="B763" s="97"/>
      <c r="C763" s="97"/>
      <c r="D763" s="97"/>
      <c r="E763" s="97"/>
    </row>
    <row r="764" ht="15.75" customHeight="1">
      <c r="A764" s="97"/>
      <c r="B764" s="97"/>
      <c r="C764" s="97"/>
      <c r="D764" s="97"/>
      <c r="E764" s="97"/>
    </row>
    <row r="765" ht="15.75" customHeight="1">
      <c r="A765" s="97"/>
      <c r="B765" s="97"/>
      <c r="C765" s="97"/>
      <c r="D765" s="97"/>
      <c r="E765" s="97"/>
    </row>
    <row r="766" ht="15.75" customHeight="1">
      <c r="A766" s="97"/>
      <c r="B766" s="97"/>
      <c r="C766" s="97"/>
      <c r="D766" s="97"/>
      <c r="E766" s="97"/>
    </row>
    <row r="767" ht="15.75" customHeight="1">
      <c r="A767" s="97"/>
      <c r="B767" s="97"/>
      <c r="C767" s="97"/>
      <c r="D767" s="97"/>
      <c r="E767" s="97"/>
    </row>
    <row r="768" ht="15.75" customHeight="1">
      <c r="A768" s="97"/>
      <c r="B768" s="97"/>
      <c r="C768" s="97"/>
      <c r="D768" s="97"/>
      <c r="E768" s="97"/>
    </row>
    <row r="769" ht="15.75" customHeight="1">
      <c r="A769" s="97"/>
      <c r="B769" s="97"/>
      <c r="C769" s="97"/>
      <c r="D769" s="97"/>
      <c r="E769" s="97"/>
    </row>
    <row r="770" ht="15.75" customHeight="1">
      <c r="A770" s="97"/>
      <c r="B770" s="97"/>
      <c r="C770" s="97"/>
      <c r="D770" s="97"/>
      <c r="E770" s="97"/>
    </row>
    <row r="771" ht="15.75" customHeight="1">
      <c r="A771" s="97"/>
      <c r="B771" s="97"/>
      <c r="C771" s="97"/>
      <c r="D771" s="97"/>
      <c r="E771" s="97"/>
    </row>
    <row r="772" ht="15.75" customHeight="1">
      <c r="A772" s="97"/>
      <c r="B772" s="97"/>
      <c r="C772" s="97"/>
      <c r="D772" s="97"/>
      <c r="E772" s="97"/>
    </row>
    <row r="773" ht="15.75" customHeight="1">
      <c r="A773" s="97"/>
      <c r="B773" s="97"/>
      <c r="C773" s="97"/>
      <c r="D773" s="97"/>
      <c r="E773" s="97"/>
    </row>
    <row r="774" ht="15.75" customHeight="1">
      <c r="A774" s="97"/>
      <c r="B774" s="97"/>
      <c r="C774" s="97"/>
      <c r="D774" s="97"/>
      <c r="E774" s="97"/>
    </row>
    <row r="775" ht="15.75" customHeight="1">
      <c r="A775" s="97"/>
      <c r="B775" s="97"/>
      <c r="C775" s="97"/>
      <c r="D775" s="97"/>
      <c r="E775" s="97"/>
    </row>
    <row r="776" ht="15.75" customHeight="1">
      <c r="A776" s="97"/>
      <c r="B776" s="97"/>
      <c r="C776" s="97"/>
      <c r="D776" s="97"/>
      <c r="E776" s="97"/>
    </row>
    <row r="777" ht="15.75" customHeight="1">
      <c r="A777" s="97"/>
      <c r="B777" s="97"/>
      <c r="C777" s="97"/>
      <c r="D777" s="97"/>
      <c r="E777" s="97"/>
    </row>
    <row r="778" ht="15.75" customHeight="1">
      <c r="A778" s="97"/>
      <c r="B778" s="97"/>
      <c r="C778" s="97"/>
      <c r="D778" s="97"/>
      <c r="E778" s="97"/>
    </row>
    <row r="779" ht="15.75" customHeight="1">
      <c r="A779" s="97"/>
      <c r="B779" s="97"/>
      <c r="C779" s="97"/>
      <c r="D779" s="97"/>
      <c r="E779" s="97"/>
    </row>
    <row r="780" ht="15.75" customHeight="1">
      <c r="A780" s="97"/>
      <c r="B780" s="97"/>
      <c r="C780" s="97"/>
      <c r="D780" s="97"/>
      <c r="E780" s="97"/>
    </row>
    <row r="781" ht="15.75" customHeight="1">
      <c r="A781" s="97"/>
      <c r="B781" s="97"/>
      <c r="C781" s="97"/>
      <c r="D781" s="97"/>
      <c r="E781" s="97"/>
    </row>
    <row r="782" ht="15.75" customHeight="1">
      <c r="A782" s="97"/>
      <c r="B782" s="97"/>
      <c r="C782" s="97"/>
      <c r="D782" s="97"/>
      <c r="E782" s="97"/>
    </row>
    <row r="783" ht="15.75" customHeight="1">
      <c r="A783" s="97"/>
      <c r="B783" s="97"/>
      <c r="C783" s="97"/>
      <c r="D783" s="97"/>
      <c r="E783" s="97"/>
    </row>
    <row r="784" ht="15.75" customHeight="1">
      <c r="A784" s="97"/>
      <c r="B784" s="97"/>
      <c r="C784" s="97"/>
      <c r="D784" s="97"/>
      <c r="E784" s="97"/>
    </row>
    <row r="785" ht="15.75" customHeight="1">
      <c r="A785" s="97"/>
      <c r="B785" s="97"/>
      <c r="C785" s="97"/>
      <c r="D785" s="97"/>
      <c r="E785" s="97"/>
    </row>
    <row r="786" ht="15.75" customHeight="1">
      <c r="A786" s="97"/>
      <c r="B786" s="97"/>
      <c r="C786" s="97"/>
      <c r="D786" s="97"/>
      <c r="E786" s="97"/>
    </row>
    <row r="787" ht="15.75" customHeight="1">
      <c r="A787" s="97"/>
      <c r="B787" s="97"/>
      <c r="C787" s="97"/>
      <c r="D787" s="97"/>
      <c r="E787" s="97"/>
    </row>
    <row r="788" ht="15.75" customHeight="1">
      <c r="A788" s="97"/>
      <c r="B788" s="97"/>
      <c r="C788" s="97"/>
      <c r="D788" s="97"/>
      <c r="E788" s="97"/>
    </row>
    <row r="789" ht="15.75" customHeight="1">
      <c r="A789" s="97"/>
      <c r="B789" s="97"/>
      <c r="C789" s="97"/>
      <c r="D789" s="97"/>
      <c r="E789" s="97"/>
    </row>
    <row r="790" ht="15.75" customHeight="1">
      <c r="A790" s="97"/>
      <c r="B790" s="97"/>
      <c r="C790" s="97"/>
      <c r="D790" s="97"/>
      <c r="E790" s="97"/>
    </row>
    <row r="791" ht="15.75" customHeight="1">
      <c r="A791" s="97"/>
      <c r="B791" s="97"/>
      <c r="C791" s="97"/>
      <c r="D791" s="97"/>
      <c r="E791" s="97"/>
    </row>
    <row r="792" ht="15.75" customHeight="1">
      <c r="A792" s="97"/>
      <c r="B792" s="97"/>
      <c r="C792" s="97"/>
      <c r="D792" s="97"/>
      <c r="E792" s="97"/>
    </row>
    <row r="793" ht="15.75" customHeight="1">
      <c r="A793" s="97"/>
      <c r="B793" s="97"/>
      <c r="C793" s="97"/>
      <c r="D793" s="97"/>
      <c r="E793" s="97"/>
    </row>
    <row r="794" ht="15.75" customHeight="1">
      <c r="A794" s="97"/>
      <c r="B794" s="97"/>
      <c r="C794" s="97"/>
      <c r="D794" s="97"/>
      <c r="E794" s="97"/>
    </row>
    <row r="795" ht="15.75" customHeight="1">
      <c r="A795" s="97"/>
      <c r="B795" s="97"/>
      <c r="C795" s="97"/>
      <c r="D795" s="97"/>
      <c r="E795" s="97"/>
    </row>
    <row r="796" ht="15.75" customHeight="1">
      <c r="A796" s="97"/>
      <c r="B796" s="97"/>
      <c r="C796" s="97"/>
      <c r="D796" s="97"/>
      <c r="E796" s="97"/>
    </row>
    <row r="797" ht="15.75" customHeight="1">
      <c r="A797" s="97"/>
      <c r="B797" s="97"/>
      <c r="C797" s="97"/>
      <c r="D797" s="97"/>
      <c r="E797" s="97"/>
    </row>
    <row r="798" ht="15.75" customHeight="1">
      <c r="A798" s="97"/>
      <c r="B798" s="97"/>
      <c r="C798" s="97"/>
      <c r="D798" s="97"/>
      <c r="E798" s="97"/>
    </row>
    <row r="799" ht="15.75" customHeight="1">
      <c r="A799" s="97"/>
      <c r="B799" s="97"/>
      <c r="C799" s="97"/>
      <c r="D799" s="97"/>
      <c r="E799" s="97"/>
    </row>
    <row r="800" ht="15.75" customHeight="1">
      <c r="A800" s="97"/>
      <c r="B800" s="97"/>
      <c r="C800" s="97"/>
      <c r="D800" s="97"/>
      <c r="E800" s="97"/>
    </row>
    <row r="801" ht="15.75" customHeight="1">
      <c r="A801" s="97"/>
      <c r="B801" s="97"/>
      <c r="C801" s="97"/>
      <c r="D801" s="97"/>
      <c r="E801" s="97"/>
    </row>
    <row r="802" ht="15.75" customHeight="1">
      <c r="A802" s="97"/>
      <c r="B802" s="97"/>
      <c r="C802" s="97"/>
      <c r="D802" s="97"/>
      <c r="E802" s="97"/>
    </row>
    <row r="803" ht="15.75" customHeight="1">
      <c r="A803" s="97"/>
      <c r="B803" s="97"/>
      <c r="C803" s="97"/>
      <c r="D803" s="97"/>
      <c r="E803" s="97"/>
    </row>
    <row r="804" ht="15.75" customHeight="1">
      <c r="A804" s="97"/>
      <c r="B804" s="97"/>
      <c r="C804" s="97"/>
      <c r="D804" s="97"/>
      <c r="E804" s="97"/>
    </row>
    <row r="805" ht="15.75" customHeight="1">
      <c r="A805" s="97"/>
      <c r="B805" s="97"/>
      <c r="C805" s="97"/>
      <c r="D805" s="97"/>
      <c r="E805" s="97"/>
    </row>
    <row r="806" ht="15.75" customHeight="1">
      <c r="A806" s="97"/>
      <c r="B806" s="97"/>
      <c r="C806" s="97"/>
      <c r="D806" s="97"/>
      <c r="E806" s="97"/>
    </row>
    <row r="807" ht="15.75" customHeight="1">
      <c r="A807" s="97"/>
      <c r="B807" s="97"/>
      <c r="C807" s="97"/>
      <c r="D807" s="97"/>
      <c r="E807" s="97"/>
    </row>
    <row r="808" ht="15.75" customHeight="1">
      <c r="A808" s="97"/>
      <c r="B808" s="97"/>
      <c r="C808" s="97"/>
      <c r="D808" s="97"/>
      <c r="E808" s="97"/>
    </row>
    <row r="809" ht="15.75" customHeight="1">
      <c r="A809" s="97"/>
      <c r="B809" s="97"/>
      <c r="C809" s="97"/>
      <c r="D809" s="97"/>
      <c r="E809" s="97"/>
    </row>
    <row r="810" ht="15.75" customHeight="1">
      <c r="A810" s="97"/>
      <c r="B810" s="97"/>
      <c r="C810" s="97"/>
      <c r="D810" s="97"/>
      <c r="E810" s="97"/>
    </row>
    <row r="811" ht="15.75" customHeight="1">
      <c r="A811" s="97"/>
      <c r="B811" s="97"/>
      <c r="C811" s="97"/>
      <c r="D811" s="97"/>
      <c r="E811" s="97"/>
    </row>
    <row r="812" ht="15.75" customHeight="1">
      <c r="A812" s="97"/>
      <c r="B812" s="97"/>
      <c r="C812" s="97"/>
      <c r="D812" s="97"/>
      <c r="E812" s="97"/>
    </row>
    <row r="813" ht="15.75" customHeight="1">
      <c r="A813" s="97"/>
      <c r="B813" s="97"/>
      <c r="C813" s="97"/>
      <c r="D813" s="97"/>
      <c r="E813" s="97"/>
    </row>
    <row r="814" ht="15.75" customHeight="1">
      <c r="A814" s="97"/>
      <c r="B814" s="97"/>
      <c r="C814" s="97"/>
      <c r="D814" s="97"/>
      <c r="E814" s="97"/>
    </row>
    <row r="815" ht="15.75" customHeight="1">
      <c r="A815" s="97"/>
      <c r="B815" s="97"/>
      <c r="C815" s="97"/>
      <c r="D815" s="97"/>
      <c r="E815" s="97"/>
    </row>
    <row r="816" ht="15.75" customHeight="1">
      <c r="A816" s="97"/>
      <c r="B816" s="97"/>
      <c r="C816" s="97"/>
      <c r="D816" s="97"/>
      <c r="E816" s="97"/>
    </row>
    <row r="817" ht="15.75" customHeight="1">
      <c r="A817" s="97"/>
      <c r="B817" s="97"/>
      <c r="C817" s="97"/>
      <c r="D817" s="97"/>
      <c r="E817" s="97"/>
    </row>
    <row r="818" ht="15.75" customHeight="1">
      <c r="A818" s="97"/>
      <c r="B818" s="97"/>
      <c r="C818" s="97"/>
      <c r="D818" s="97"/>
      <c r="E818" s="97"/>
    </row>
    <row r="819" ht="15.75" customHeight="1">
      <c r="A819" s="97"/>
      <c r="B819" s="97"/>
      <c r="C819" s="97"/>
      <c r="D819" s="97"/>
      <c r="E819" s="97"/>
    </row>
    <row r="820" ht="15.75" customHeight="1">
      <c r="A820" s="97"/>
      <c r="B820" s="97"/>
      <c r="C820" s="97"/>
      <c r="D820" s="97"/>
      <c r="E820" s="97"/>
    </row>
    <row r="821" ht="15.75" customHeight="1">
      <c r="A821" s="97"/>
      <c r="B821" s="97"/>
      <c r="C821" s="97"/>
      <c r="D821" s="97"/>
      <c r="E821" s="97"/>
    </row>
    <row r="822" ht="15.75" customHeight="1">
      <c r="A822" s="97"/>
      <c r="B822" s="97"/>
      <c r="C822" s="97"/>
      <c r="D822" s="97"/>
      <c r="E822" s="97"/>
    </row>
    <row r="823" ht="15.75" customHeight="1">
      <c r="A823" s="97"/>
      <c r="B823" s="97"/>
      <c r="C823" s="97"/>
      <c r="D823" s="97"/>
      <c r="E823" s="97"/>
    </row>
    <row r="824" ht="15.75" customHeight="1">
      <c r="A824" s="97"/>
      <c r="B824" s="97"/>
      <c r="C824" s="97"/>
      <c r="D824" s="97"/>
      <c r="E824" s="97"/>
    </row>
    <row r="825" ht="15.75" customHeight="1">
      <c r="A825" s="97"/>
      <c r="B825" s="97"/>
      <c r="C825" s="97"/>
      <c r="D825" s="97"/>
      <c r="E825" s="97"/>
    </row>
    <row r="826" ht="15.75" customHeight="1">
      <c r="A826" s="97"/>
      <c r="B826" s="97"/>
      <c r="C826" s="97"/>
      <c r="D826" s="97"/>
      <c r="E826" s="97"/>
    </row>
    <row r="827" ht="15.75" customHeight="1">
      <c r="A827" s="97"/>
      <c r="B827" s="97"/>
      <c r="C827" s="97"/>
      <c r="D827" s="97"/>
      <c r="E827" s="97"/>
    </row>
    <row r="828" ht="15.75" customHeight="1">
      <c r="A828" s="97"/>
      <c r="B828" s="97"/>
      <c r="C828" s="97"/>
      <c r="D828" s="97"/>
      <c r="E828" s="97"/>
    </row>
    <row r="829" ht="15.75" customHeight="1">
      <c r="A829" s="97"/>
      <c r="B829" s="97"/>
      <c r="C829" s="97"/>
      <c r="D829" s="97"/>
      <c r="E829" s="97"/>
    </row>
    <row r="830" ht="15.75" customHeight="1">
      <c r="A830" s="97"/>
      <c r="B830" s="97"/>
      <c r="C830" s="97"/>
      <c r="D830" s="97"/>
      <c r="E830" s="97"/>
    </row>
    <row r="831" ht="15.75" customHeight="1">
      <c r="A831" s="97"/>
      <c r="B831" s="97"/>
      <c r="C831" s="97"/>
      <c r="D831" s="97"/>
      <c r="E831" s="97"/>
    </row>
    <row r="832" ht="15.75" customHeight="1">
      <c r="A832" s="97"/>
      <c r="B832" s="97"/>
      <c r="C832" s="97"/>
      <c r="D832" s="97"/>
      <c r="E832" s="97"/>
    </row>
    <row r="833" ht="15.75" customHeight="1">
      <c r="A833" s="97"/>
      <c r="B833" s="97"/>
      <c r="C833" s="97"/>
      <c r="D833" s="97"/>
      <c r="E833" s="97"/>
    </row>
    <row r="834" ht="15.75" customHeight="1">
      <c r="A834" s="97"/>
      <c r="B834" s="97"/>
      <c r="C834" s="97"/>
      <c r="D834" s="97"/>
      <c r="E834" s="97"/>
    </row>
    <row r="835" ht="15.75" customHeight="1">
      <c r="A835" s="97"/>
      <c r="B835" s="97"/>
      <c r="C835" s="97"/>
      <c r="D835" s="97"/>
      <c r="E835" s="97"/>
    </row>
    <row r="836" ht="15.75" customHeight="1">
      <c r="A836" s="97"/>
      <c r="B836" s="97"/>
      <c r="C836" s="97"/>
      <c r="D836" s="97"/>
      <c r="E836" s="97"/>
    </row>
    <row r="837" ht="15.75" customHeight="1">
      <c r="A837" s="97"/>
      <c r="B837" s="97"/>
      <c r="C837" s="97"/>
      <c r="D837" s="97"/>
      <c r="E837" s="97"/>
    </row>
    <row r="838" ht="15.75" customHeight="1">
      <c r="A838" s="97"/>
      <c r="B838" s="97"/>
      <c r="C838" s="97"/>
      <c r="D838" s="97"/>
      <c r="E838" s="97"/>
    </row>
    <row r="839" ht="15.75" customHeight="1">
      <c r="A839" s="97"/>
      <c r="B839" s="97"/>
      <c r="C839" s="97"/>
      <c r="D839" s="97"/>
      <c r="E839" s="97"/>
    </row>
    <row r="840" ht="15.75" customHeight="1">
      <c r="A840" s="97"/>
      <c r="B840" s="97"/>
      <c r="C840" s="97"/>
      <c r="D840" s="97"/>
      <c r="E840" s="97"/>
    </row>
    <row r="841" ht="15.75" customHeight="1">
      <c r="A841" s="97"/>
      <c r="B841" s="97"/>
      <c r="C841" s="97"/>
      <c r="D841" s="97"/>
      <c r="E841" s="97"/>
    </row>
    <row r="842" ht="15.75" customHeight="1">
      <c r="A842" s="97"/>
      <c r="B842" s="97"/>
      <c r="C842" s="97"/>
      <c r="D842" s="97"/>
      <c r="E842" s="97"/>
    </row>
    <row r="843" ht="15.75" customHeight="1">
      <c r="A843" s="97"/>
      <c r="B843" s="97"/>
      <c r="C843" s="97"/>
      <c r="D843" s="97"/>
      <c r="E843" s="97"/>
    </row>
    <row r="844" ht="15.75" customHeight="1">
      <c r="A844" s="97"/>
      <c r="B844" s="97"/>
      <c r="C844" s="97"/>
      <c r="D844" s="97"/>
      <c r="E844" s="97"/>
    </row>
    <row r="845" ht="15.75" customHeight="1">
      <c r="A845" s="97"/>
      <c r="B845" s="97"/>
      <c r="C845" s="97"/>
      <c r="D845" s="97"/>
      <c r="E845" s="97"/>
    </row>
    <row r="846" ht="15.75" customHeight="1">
      <c r="A846" s="97"/>
      <c r="B846" s="97"/>
      <c r="C846" s="97"/>
      <c r="D846" s="97"/>
      <c r="E846" s="97"/>
    </row>
    <row r="847" ht="15.75" customHeight="1">
      <c r="A847" s="97"/>
      <c r="B847" s="97"/>
      <c r="C847" s="97"/>
      <c r="D847" s="97"/>
      <c r="E847" s="97"/>
    </row>
    <row r="848" ht="15.75" customHeight="1">
      <c r="A848" s="97"/>
      <c r="B848" s="97"/>
      <c r="C848" s="97"/>
      <c r="D848" s="97"/>
      <c r="E848" s="97"/>
    </row>
    <row r="849" ht="15.75" customHeight="1">
      <c r="A849" s="97"/>
      <c r="B849" s="97"/>
      <c r="C849" s="97"/>
      <c r="D849" s="97"/>
      <c r="E849" s="97"/>
    </row>
    <row r="850" ht="15.75" customHeight="1">
      <c r="A850" s="97"/>
      <c r="B850" s="97"/>
      <c r="C850" s="97"/>
      <c r="D850" s="97"/>
      <c r="E850" s="97"/>
    </row>
    <row r="851" ht="15.75" customHeight="1">
      <c r="A851" s="97"/>
      <c r="B851" s="97"/>
      <c r="C851" s="97"/>
      <c r="D851" s="97"/>
      <c r="E851" s="97"/>
    </row>
    <row r="852" ht="15.75" customHeight="1">
      <c r="A852" s="97"/>
      <c r="B852" s="97"/>
      <c r="C852" s="97"/>
      <c r="D852" s="97"/>
      <c r="E852" s="97"/>
    </row>
    <row r="853" ht="15.75" customHeight="1">
      <c r="A853" s="97"/>
      <c r="B853" s="97"/>
      <c r="C853" s="97"/>
      <c r="D853" s="97"/>
      <c r="E853" s="97"/>
    </row>
    <row r="854" ht="15.75" customHeight="1">
      <c r="A854" s="97"/>
      <c r="B854" s="97"/>
      <c r="C854" s="97"/>
      <c r="D854" s="97"/>
      <c r="E854" s="97"/>
    </row>
    <row r="855" ht="15.75" customHeight="1">
      <c r="A855" s="97"/>
      <c r="B855" s="97"/>
      <c r="C855" s="97"/>
      <c r="D855" s="97"/>
      <c r="E855" s="97"/>
    </row>
    <row r="856" ht="15.75" customHeight="1">
      <c r="A856" s="97"/>
      <c r="B856" s="97"/>
      <c r="C856" s="97"/>
      <c r="D856" s="97"/>
      <c r="E856" s="97"/>
    </row>
    <row r="857" ht="15.75" customHeight="1">
      <c r="A857" s="97"/>
      <c r="B857" s="97"/>
      <c r="C857" s="97"/>
      <c r="D857" s="97"/>
      <c r="E857" s="97"/>
    </row>
    <row r="858" ht="15.75" customHeight="1">
      <c r="A858" s="97"/>
      <c r="B858" s="97"/>
      <c r="C858" s="97"/>
      <c r="D858" s="97"/>
      <c r="E858" s="97"/>
    </row>
    <row r="859" ht="15.75" customHeight="1">
      <c r="A859" s="97"/>
      <c r="B859" s="97"/>
      <c r="C859" s="97"/>
      <c r="D859" s="97"/>
      <c r="E859" s="97"/>
    </row>
    <row r="860" ht="15.75" customHeight="1">
      <c r="A860" s="97"/>
      <c r="B860" s="97"/>
      <c r="C860" s="97"/>
      <c r="D860" s="97"/>
      <c r="E860" s="97"/>
    </row>
    <row r="861" ht="15.75" customHeight="1">
      <c r="A861" s="97"/>
      <c r="B861" s="97"/>
      <c r="C861" s="97"/>
      <c r="D861" s="97"/>
      <c r="E861" s="97"/>
    </row>
    <row r="862" ht="15.75" customHeight="1">
      <c r="A862" s="97"/>
      <c r="B862" s="97"/>
      <c r="C862" s="97"/>
      <c r="D862" s="97"/>
      <c r="E862" s="97"/>
    </row>
    <row r="863" ht="15.75" customHeight="1">
      <c r="A863" s="97"/>
      <c r="B863" s="97"/>
      <c r="C863" s="97"/>
      <c r="D863" s="97"/>
      <c r="E863" s="97"/>
    </row>
    <row r="864" ht="15.75" customHeight="1">
      <c r="A864" s="97"/>
      <c r="B864" s="97"/>
      <c r="C864" s="97"/>
      <c r="D864" s="97"/>
      <c r="E864" s="97"/>
    </row>
    <row r="865" ht="15.75" customHeight="1">
      <c r="A865" s="97"/>
      <c r="B865" s="97"/>
      <c r="C865" s="97"/>
      <c r="D865" s="97"/>
      <c r="E865" s="97"/>
    </row>
    <row r="866" ht="15.75" customHeight="1">
      <c r="A866" s="97"/>
      <c r="B866" s="97"/>
      <c r="C866" s="97"/>
      <c r="D866" s="97"/>
      <c r="E866" s="97"/>
    </row>
    <row r="867" ht="15.75" customHeight="1">
      <c r="A867" s="97"/>
      <c r="B867" s="97"/>
      <c r="C867" s="97"/>
      <c r="D867" s="97"/>
      <c r="E867" s="97"/>
    </row>
    <row r="868" ht="15.75" customHeight="1">
      <c r="A868" s="97"/>
      <c r="B868" s="97"/>
      <c r="C868" s="97"/>
      <c r="D868" s="97"/>
      <c r="E868" s="97"/>
    </row>
    <row r="869" ht="15.75" customHeight="1">
      <c r="A869" s="97"/>
      <c r="B869" s="97"/>
      <c r="C869" s="97"/>
      <c r="D869" s="97"/>
      <c r="E869" s="97"/>
    </row>
    <row r="870" ht="15.75" customHeight="1">
      <c r="A870" s="97"/>
      <c r="B870" s="97"/>
      <c r="C870" s="97"/>
      <c r="D870" s="97"/>
      <c r="E870" s="97"/>
    </row>
    <row r="871" ht="15.75" customHeight="1">
      <c r="A871" s="97"/>
      <c r="B871" s="97"/>
      <c r="C871" s="97"/>
      <c r="D871" s="97"/>
      <c r="E871" s="97"/>
    </row>
    <row r="872" ht="15.75" customHeight="1">
      <c r="A872" s="97"/>
      <c r="B872" s="97"/>
      <c r="C872" s="97"/>
      <c r="D872" s="97"/>
      <c r="E872" s="97"/>
    </row>
    <row r="873" ht="15.75" customHeight="1">
      <c r="A873" s="97"/>
      <c r="B873" s="97"/>
      <c r="C873" s="97"/>
      <c r="D873" s="97"/>
      <c r="E873" s="97"/>
    </row>
    <row r="874" ht="15.75" customHeight="1">
      <c r="A874" s="97"/>
      <c r="B874" s="97"/>
      <c r="C874" s="97"/>
      <c r="D874" s="97"/>
      <c r="E874" s="97"/>
    </row>
    <row r="875" ht="15.75" customHeight="1">
      <c r="A875" s="97"/>
      <c r="B875" s="97"/>
      <c r="C875" s="97"/>
      <c r="D875" s="97"/>
      <c r="E875" s="97"/>
    </row>
    <row r="876" ht="15.75" customHeight="1">
      <c r="A876" s="97"/>
      <c r="B876" s="97"/>
      <c r="C876" s="97"/>
      <c r="D876" s="97"/>
      <c r="E876" s="97"/>
    </row>
    <row r="877" ht="15.75" customHeight="1">
      <c r="A877" s="97"/>
      <c r="B877" s="97"/>
      <c r="C877" s="97"/>
      <c r="D877" s="97"/>
      <c r="E877" s="97"/>
    </row>
    <row r="878" ht="15.75" customHeight="1">
      <c r="A878" s="97"/>
      <c r="B878" s="97"/>
      <c r="C878" s="97"/>
      <c r="D878" s="97"/>
      <c r="E878" s="97"/>
    </row>
    <row r="879" ht="15.75" customHeight="1">
      <c r="A879" s="97"/>
      <c r="B879" s="97"/>
      <c r="C879" s="97"/>
      <c r="D879" s="97"/>
      <c r="E879" s="97"/>
    </row>
    <row r="880" ht="15.75" customHeight="1">
      <c r="A880" s="97"/>
      <c r="B880" s="97"/>
      <c r="C880" s="97"/>
      <c r="D880" s="97"/>
      <c r="E880" s="97"/>
    </row>
    <row r="881" ht="15.75" customHeight="1">
      <c r="A881" s="97"/>
      <c r="B881" s="97"/>
      <c r="C881" s="97"/>
      <c r="D881" s="97"/>
      <c r="E881" s="97"/>
    </row>
    <row r="882" ht="15.75" customHeight="1">
      <c r="A882" s="97"/>
      <c r="B882" s="97"/>
      <c r="C882" s="97"/>
      <c r="D882" s="97"/>
      <c r="E882" s="97"/>
    </row>
    <row r="883" ht="15.75" customHeight="1">
      <c r="A883" s="97"/>
      <c r="B883" s="97"/>
      <c r="C883" s="97"/>
      <c r="D883" s="97"/>
      <c r="E883" s="97"/>
    </row>
    <row r="884" ht="15.75" customHeight="1">
      <c r="A884" s="97"/>
      <c r="B884" s="97"/>
      <c r="C884" s="97"/>
      <c r="D884" s="97"/>
      <c r="E884" s="97"/>
    </row>
    <row r="885" ht="15.75" customHeight="1">
      <c r="A885" s="97"/>
      <c r="B885" s="97"/>
      <c r="C885" s="97"/>
      <c r="D885" s="97"/>
      <c r="E885" s="97"/>
    </row>
    <row r="886" ht="15.75" customHeight="1">
      <c r="A886" s="97"/>
      <c r="B886" s="97"/>
      <c r="C886" s="97"/>
      <c r="D886" s="97"/>
      <c r="E886" s="97"/>
    </row>
    <row r="887" ht="15.75" customHeight="1">
      <c r="A887" s="97"/>
      <c r="B887" s="97"/>
      <c r="C887" s="97"/>
      <c r="D887" s="97"/>
      <c r="E887" s="97"/>
    </row>
    <row r="888" ht="15.75" customHeight="1">
      <c r="A888" s="97"/>
      <c r="B888" s="97"/>
      <c r="C888" s="97"/>
      <c r="D888" s="97"/>
      <c r="E888" s="97"/>
    </row>
    <row r="889" ht="15.75" customHeight="1">
      <c r="A889" s="97"/>
      <c r="B889" s="97"/>
      <c r="C889" s="97"/>
      <c r="D889" s="97"/>
      <c r="E889" s="97"/>
    </row>
    <row r="890" ht="15.75" customHeight="1">
      <c r="A890" s="97"/>
      <c r="B890" s="97"/>
      <c r="C890" s="97"/>
      <c r="D890" s="97"/>
      <c r="E890" s="97"/>
    </row>
    <row r="891" ht="15.75" customHeight="1">
      <c r="A891" s="97"/>
      <c r="B891" s="97"/>
      <c r="C891" s="97"/>
      <c r="D891" s="97"/>
      <c r="E891" s="97"/>
    </row>
    <row r="892" ht="15.75" customHeight="1">
      <c r="A892" s="97"/>
      <c r="B892" s="97"/>
      <c r="C892" s="97"/>
      <c r="D892" s="97"/>
      <c r="E892" s="97"/>
    </row>
    <row r="893" ht="15.75" customHeight="1">
      <c r="A893" s="97"/>
      <c r="B893" s="97"/>
      <c r="C893" s="97"/>
      <c r="D893" s="97"/>
      <c r="E893" s="97"/>
    </row>
    <row r="894" ht="15.75" customHeight="1">
      <c r="A894" s="97"/>
      <c r="B894" s="97"/>
      <c r="C894" s="97"/>
      <c r="D894" s="97"/>
      <c r="E894" s="97"/>
    </row>
    <row r="895" ht="15.75" customHeight="1">
      <c r="A895" s="97"/>
      <c r="B895" s="97"/>
      <c r="C895" s="97"/>
      <c r="D895" s="97"/>
      <c r="E895" s="97"/>
    </row>
    <row r="896" ht="15.75" customHeight="1">
      <c r="A896" s="97"/>
      <c r="B896" s="97"/>
      <c r="C896" s="97"/>
      <c r="D896" s="97"/>
      <c r="E896" s="97"/>
    </row>
    <row r="897" ht="15.75" customHeight="1">
      <c r="A897" s="97"/>
      <c r="B897" s="97"/>
      <c r="C897" s="97"/>
      <c r="D897" s="97"/>
      <c r="E897" s="97"/>
    </row>
    <row r="898" ht="15.75" customHeight="1">
      <c r="A898" s="97"/>
      <c r="B898" s="97"/>
      <c r="C898" s="97"/>
      <c r="D898" s="97"/>
      <c r="E898" s="97"/>
    </row>
    <row r="899" ht="15.75" customHeight="1">
      <c r="A899" s="97"/>
      <c r="B899" s="97"/>
      <c r="C899" s="97"/>
      <c r="D899" s="97"/>
      <c r="E899" s="97"/>
    </row>
    <row r="900" ht="15.75" customHeight="1">
      <c r="A900" s="97"/>
      <c r="B900" s="97"/>
      <c r="C900" s="97"/>
      <c r="D900" s="97"/>
      <c r="E900" s="97"/>
    </row>
    <row r="901" ht="15.75" customHeight="1">
      <c r="A901" s="97"/>
      <c r="B901" s="97"/>
      <c r="C901" s="97"/>
      <c r="D901" s="97"/>
      <c r="E901" s="97"/>
    </row>
    <row r="902" ht="15.75" customHeight="1">
      <c r="A902" s="97"/>
      <c r="B902" s="97"/>
      <c r="C902" s="97"/>
      <c r="D902" s="97"/>
      <c r="E902" s="97"/>
    </row>
    <row r="903" ht="15.75" customHeight="1">
      <c r="A903" s="97"/>
      <c r="B903" s="97"/>
      <c r="C903" s="97"/>
      <c r="D903" s="97"/>
      <c r="E903" s="97"/>
    </row>
    <row r="904" ht="15.75" customHeight="1">
      <c r="A904" s="97"/>
      <c r="B904" s="97"/>
      <c r="C904" s="97"/>
      <c r="D904" s="97"/>
      <c r="E904" s="97"/>
    </row>
    <row r="905" ht="15.75" customHeight="1">
      <c r="A905" s="97"/>
      <c r="B905" s="97"/>
      <c r="C905" s="97"/>
      <c r="D905" s="97"/>
      <c r="E905" s="97"/>
    </row>
    <row r="906" ht="15.75" customHeight="1">
      <c r="A906" s="97"/>
      <c r="B906" s="97"/>
      <c r="C906" s="97"/>
      <c r="D906" s="97"/>
      <c r="E906" s="97"/>
    </row>
    <row r="907" ht="15.75" customHeight="1">
      <c r="A907" s="97"/>
      <c r="B907" s="97"/>
      <c r="C907" s="97"/>
      <c r="D907" s="97"/>
      <c r="E907" s="97"/>
    </row>
    <row r="908" ht="15.75" customHeight="1">
      <c r="A908" s="97"/>
      <c r="B908" s="97"/>
      <c r="C908" s="97"/>
      <c r="D908" s="97"/>
      <c r="E908" s="97"/>
    </row>
    <row r="909" ht="15.75" customHeight="1">
      <c r="A909" s="97"/>
      <c r="B909" s="97"/>
      <c r="C909" s="97"/>
      <c r="D909" s="97"/>
      <c r="E909" s="97"/>
    </row>
    <row r="910" ht="15.75" customHeight="1">
      <c r="A910" s="97"/>
      <c r="B910" s="97"/>
      <c r="C910" s="97"/>
      <c r="D910" s="97"/>
      <c r="E910" s="97"/>
    </row>
    <row r="911" ht="15.75" customHeight="1">
      <c r="A911" s="97"/>
      <c r="B911" s="97"/>
      <c r="C911" s="97"/>
      <c r="D911" s="97"/>
      <c r="E911" s="97"/>
    </row>
    <row r="912" ht="15.75" customHeight="1">
      <c r="A912" s="97"/>
      <c r="B912" s="97"/>
      <c r="C912" s="97"/>
      <c r="D912" s="97"/>
      <c r="E912" s="97"/>
    </row>
    <row r="913" ht="15.75" customHeight="1">
      <c r="A913" s="97"/>
      <c r="B913" s="97"/>
      <c r="C913" s="97"/>
      <c r="D913" s="97"/>
      <c r="E913" s="97"/>
    </row>
    <row r="914" ht="15.75" customHeight="1">
      <c r="A914" s="97"/>
      <c r="B914" s="97"/>
      <c r="C914" s="97"/>
      <c r="D914" s="97"/>
      <c r="E914" s="97"/>
    </row>
    <row r="915" ht="15.75" customHeight="1">
      <c r="A915" s="97"/>
      <c r="B915" s="97"/>
      <c r="C915" s="97"/>
      <c r="D915" s="97"/>
      <c r="E915" s="97"/>
    </row>
    <row r="916" ht="15.75" customHeight="1">
      <c r="A916" s="97"/>
      <c r="B916" s="97"/>
      <c r="C916" s="97"/>
      <c r="D916" s="97"/>
      <c r="E916" s="97"/>
    </row>
    <row r="917" ht="15.75" customHeight="1">
      <c r="A917" s="97"/>
      <c r="B917" s="97"/>
      <c r="C917" s="97"/>
      <c r="D917" s="97"/>
      <c r="E917" s="97"/>
    </row>
    <row r="918" ht="15.75" customHeight="1">
      <c r="A918" s="97"/>
      <c r="B918" s="97"/>
      <c r="C918" s="97"/>
      <c r="D918" s="97"/>
      <c r="E918" s="97"/>
    </row>
    <row r="919" ht="15.75" customHeight="1">
      <c r="A919" s="97"/>
      <c r="B919" s="97"/>
      <c r="C919" s="97"/>
      <c r="D919" s="97"/>
      <c r="E919" s="97"/>
    </row>
    <row r="920" ht="15.75" customHeight="1">
      <c r="A920" s="97"/>
      <c r="B920" s="97"/>
      <c r="C920" s="97"/>
      <c r="D920" s="97"/>
      <c r="E920" s="97"/>
    </row>
    <row r="921" ht="15.75" customHeight="1">
      <c r="A921" s="97"/>
      <c r="B921" s="97"/>
      <c r="C921" s="97"/>
      <c r="D921" s="97"/>
      <c r="E921" s="97"/>
    </row>
    <row r="922" ht="15.75" customHeight="1">
      <c r="A922" s="97"/>
      <c r="B922" s="97"/>
      <c r="C922" s="97"/>
      <c r="D922" s="97"/>
      <c r="E922" s="97"/>
    </row>
    <row r="923" ht="15.75" customHeight="1">
      <c r="A923" s="97"/>
      <c r="B923" s="97"/>
      <c r="C923" s="97"/>
      <c r="D923" s="97"/>
      <c r="E923" s="97"/>
    </row>
    <row r="924" ht="15.75" customHeight="1">
      <c r="A924" s="97"/>
      <c r="B924" s="97"/>
      <c r="C924" s="97"/>
      <c r="D924" s="97"/>
      <c r="E924" s="97"/>
    </row>
    <row r="925" ht="15.75" customHeight="1">
      <c r="A925" s="97"/>
      <c r="B925" s="97"/>
      <c r="C925" s="97"/>
      <c r="D925" s="97"/>
      <c r="E925" s="97"/>
    </row>
    <row r="926" ht="15.75" customHeight="1">
      <c r="A926" s="97"/>
      <c r="B926" s="97"/>
      <c r="C926" s="97"/>
      <c r="D926" s="97"/>
      <c r="E926" s="97"/>
    </row>
    <row r="927" ht="15.75" customHeight="1">
      <c r="A927" s="97"/>
      <c r="B927" s="97"/>
      <c r="C927" s="97"/>
      <c r="D927" s="97"/>
      <c r="E927" s="97"/>
    </row>
    <row r="928" ht="15.75" customHeight="1">
      <c r="A928" s="97"/>
      <c r="B928" s="97"/>
      <c r="C928" s="97"/>
      <c r="D928" s="97"/>
      <c r="E928" s="97"/>
    </row>
    <row r="929" ht="15.75" customHeight="1">
      <c r="A929" s="97"/>
      <c r="B929" s="97"/>
      <c r="C929" s="97"/>
      <c r="D929" s="97"/>
      <c r="E929" s="97"/>
    </row>
    <row r="930" ht="15.75" customHeight="1">
      <c r="A930" s="97"/>
      <c r="B930" s="97"/>
      <c r="C930" s="97"/>
      <c r="D930" s="97"/>
      <c r="E930" s="97"/>
    </row>
    <row r="931" ht="15.75" customHeight="1">
      <c r="A931" s="97"/>
      <c r="B931" s="97"/>
      <c r="C931" s="97"/>
      <c r="D931" s="97"/>
      <c r="E931" s="97"/>
    </row>
    <row r="932" ht="15.75" customHeight="1">
      <c r="A932" s="97"/>
      <c r="B932" s="97"/>
      <c r="C932" s="97"/>
      <c r="D932" s="97"/>
      <c r="E932" s="97"/>
    </row>
    <row r="933" ht="15.75" customHeight="1">
      <c r="A933" s="97"/>
      <c r="B933" s="97"/>
      <c r="C933" s="97"/>
      <c r="D933" s="97"/>
      <c r="E933" s="97"/>
    </row>
    <row r="934" ht="15.75" customHeight="1">
      <c r="A934" s="97"/>
      <c r="B934" s="97"/>
      <c r="C934" s="97"/>
      <c r="D934" s="97"/>
      <c r="E934" s="97"/>
    </row>
    <row r="935" ht="15.75" customHeight="1">
      <c r="A935" s="97"/>
      <c r="B935" s="97"/>
      <c r="C935" s="97"/>
      <c r="D935" s="97"/>
      <c r="E935" s="97"/>
    </row>
    <row r="936" ht="15.75" customHeight="1">
      <c r="A936" s="97"/>
      <c r="B936" s="97"/>
      <c r="C936" s="97"/>
      <c r="D936" s="97"/>
      <c r="E936" s="97"/>
    </row>
    <row r="937" ht="15.75" customHeight="1">
      <c r="A937" s="97"/>
      <c r="B937" s="97"/>
      <c r="C937" s="97"/>
      <c r="D937" s="97"/>
      <c r="E937" s="97"/>
    </row>
    <row r="938" ht="15.75" customHeight="1">
      <c r="A938" s="97"/>
      <c r="B938" s="97"/>
      <c r="C938" s="97"/>
      <c r="D938" s="97"/>
      <c r="E938" s="97"/>
    </row>
    <row r="939" ht="15.75" customHeight="1">
      <c r="A939" s="97"/>
      <c r="B939" s="97"/>
      <c r="C939" s="97"/>
      <c r="D939" s="97"/>
      <c r="E939" s="97"/>
    </row>
    <row r="940" ht="15.75" customHeight="1">
      <c r="A940" s="97"/>
      <c r="B940" s="97"/>
      <c r="C940" s="97"/>
      <c r="D940" s="97"/>
      <c r="E940" s="97"/>
    </row>
    <row r="941" ht="15.75" customHeight="1">
      <c r="A941" s="97"/>
      <c r="B941" s="97"/>
      <c r="C941" s="97"/>
      <c r="D941" s="97"/>
      <c r="E941" s="97"/>
    </row>
    <row r="942" ht="15.75" customHeight="1">
      <c r="A942" s="97"/>
      <c r="B942" s="97"/>
      <c r="C942" s="97"/>
      <c r="D942" s="97"/>
      <c r="E942" s="97"/>
    </row>
    <row r="943" ht="15.75" customHeight="1">
      <c r="A943" s="97"/>
      <c r="B943" s="97"/>
      <c r="C943" s="97"/>
      <c r="D943" s="97"/>
      <c r="E943" s="97"/>
    </row>
    <row r="944" ht="15.75" customHeight="1">
      <c r="A944" s="97"/>
      <c r="B944" s="97"/>
      <c r="C944" s="97"/>
      <c r="D944" s="97"/>
      <c r="E944" s="97"/>
    </row>
    <row r="945" ht="15.75" customHeight="1">
      <c r="A945" s="97"/>
      <c r="B945" s="97"/>
      <c r="C945" s="97"/>
      <c r="D945" s="97"/>
      <c r="E945" s="97"/>
    </row>
    <row r="946" ht="15.75" customHeight="1">
      <c r="A946" s="97"/>
      <c r="B946" s="97"/>
      <c r="C946" s="97"/>
      <c r="D946" s="97"/>
      <c r="E946" s="97"/>
    </row>
    <row r="947" ht="15.75" customHeight="1">
      <c r="A947" s="97"/>
      <c r="B947" s="97"/>
      <c r="C947" s="97"/>
      <c r="D947" s="97"/>
      <c r="E947" s="97"/>
    </row>
    <row r="948" ht="15.75" customHeight="1">
      <c r="A948" s="97"/>
      <c r="B948" s="97"/>
      <c r="C948" s="97"/>
      <c r="D948" s="97"/>
      <c r="E948" s="97"/>
    </row>
    <row r="949" ht="15.75" customHeight="1">
      <c r="A949" s="97"/>
      <c r="B949" s="97"/>
      <c r="C949" s="97"/>
      <c r="D949" s="97"/>
      <c r="E949" s="97"/>
    </row>
    <row r="950" ht="15.75" customHeight="1">
      <c r="A950" s="97"/>
      <c r="B950" s="97"/>
      <c r="C950" s="97"/>
      <c r="D950" s="97"/>
      <c r="E950" s="97"/>
    </row>
    <row r="951" ht="15.75" customHeight="1">
      <c r="A951" s="97"/>
      <c r="B951" s="97"/>
      <c r="C951" s="97"/>
      <c r="D951" s="97"/>
      <c r="E951" s="97"/>
    </row>
    <row r="952" ht="15.75" customHeight="1">
      <c r="A952" s="97"/>
      <c r="B952" s="97"/>
      <c r="C952" s="97"/>
      <c r="D952" s="97"/>
      <c r="E952" s="97"/>
    </row>
    <row r="953" ht="15.75" customHeight="1">
      <c r="A953" s="97"/>
      <c r="B953" s="97"/>
      <c r="C953" s="97"/>
      <c r="D953" s="97"/>
      <c r="E953" s="97"/>
    </row>
    <row r="954" ht="15.75" customHeight="1">
      <c r="A954" s="97"/>
      <c r="B954" s="97"/>
      <c r="C954" s="97"/>
      <c r="D954" s="97"/>
      <c r="E954" s="97"/>
    </row>
    <row r="955" ht="15.75" customHeight="1">
      <c r="A955" s="97"/>
      <c r="B955" s="97"/>
      <c r="C955" s="97"/>
      <c r="D955" s="97"/>
      <c r="E955" s="97"/>
    </row>
    <row r="956" ht="15.75" customHeight="1">
      <c r="A956" s="97"/>
      <c r="B956" s="97"/>
      <c r="C956" s="97"/>
      <c r="D956" s="97"/>
      <c r="E956" s="97"/>
    </row>
    <row r="957" ht="15.75" customHeight="1">
      <c r="A957" s="97"/>
      <c r="B957" s="97"/>
      <c r="C957" s="97"/>
      <c r="D957" s="97"/>
      <c r="E957" s="97"/>
    </row>
    <row r="958" ht="15.75" customHeight="1">
      <c r="A958" s="97"/>
      <c r="B958" s="97"/>
      <c r="C958" s="97"/>
      <c r="D958" s="97"/>
      <c r="E958" s="97"/>
    </row>
    <row r="959" ht="15.75" customHeight="1">
      <c r="A959" s="97"/>
      <c r="B959" s="97"/>
      <c r="C959" s="97"/>
      <c r="D959" s="97"/>
      <c r="E959" s="97"/>
    </row>
    <row r="960" ht="15.75" customHeight="1">
      <c r="A960" s="97"/>
      <c r="B960" s="97"/>
      <c r="C960" s="97"/>
      <c r="D960" s="97"/>
      <c r="E960" s="97"/>
    </row>
    <row r="961" ht="15.75" customHeight="1">
      <c r="A961" s="97"/>
      <c r="B961" s="97"/>
      <c r="C961" s="97"/>
      <c r="D961" s="97"/>
      <c r="E961" s="97"/>
    </row>
    <row r="962" ht="15.75" customHeight="1">
      <c r="A962" s="97"/>
      <c r="B962" s="97"/>
      <c r="C962" s="97"/>
      <c r="D962" s="97"/>
      <c r="E962" s="97"/>
    </row>
    <row r="963" ht="15.75" customHeight="1">
      <c r="A963" s="97"/>
      <c r="B963" s="97"/>
      <c r="C963" s="97"/>
      <c r="D963" s="97"/>
      <c r="E963" s="97"/>
    </row>
    <row r="964" ht="15.75" customHeight="1">
      <c r="A964" s="97"/>
      <c r="B964" s="97"/>
      <c r="C964" s="97"/>
      <c r="D964" s="97"/>
      <c r="E964" s="97"/>
    </row>
    <row r="965" ht="15.75" customHeight="1">
      <c r="A965" s="97"/>
      <c r="B965" s="97"/>
      <c r="C965" s="97"/>
      <c r="D965" s="97"/>
      <c r="E965" s="97"/>
    </row>
    <row r="966" ht="15.75" customHeight="1">
      <c r="A966" s="97"/>
      <c r="B966" s="97"/>
      <c r="C966" s="97"/>
      <c r="D966" s="97"/>
      <c r="E966" s="97"/>
    </row>
    <row r="967" ht="15.75" customHeight="1">
      <c r="A967" s="97"/>
      <c r="B967" s="97"/>
      <c r="C967" s="97"/>
      <c r="D967" s="97"/>
      <c r="E967" s="97"/>
    </row>
    <row r="968" ht="15.75" customHeight="1">
      <c r="A968" s="97"/>
      <c r="B968" s="97"/>
      <c r="C968" s="97"/>
      <c r="D968" s="97"/>
      <c r="E968" s="97"/>
    </row>
    <row r="969" ht="15.75" customHeight="1">
      <c r="A969" s="97"/>
      <c r="B969" s="97"/>
      <c r="C969" s="97"/>
      <c r="D969" s="97"/>
      <c r="E969" s="97"/>
    </row>
    <row r="970" ht="15.75" customHeight="1">
      <c r="A970" s="97"/>
      <c r="B970" s="97"/>
      <c r="C970" s="97"/>
      <c r="D970" s="97"/>
      <c r="E970" s="97"/>
    </row>
    <row r="971" ht="15.75" customHeight="1">
      <c r="A971" s="97"/>
      <c r="B971" s="97"/>
      <c r="C971" s="97"/>
      <c r="D971" s="97"/>
      <c r="E971" s="97"/>
    </row>
    <row r="972" ht="15.75" customHeight="1">
      <c r="A972" s="97"/>
      <c r="B972" s="97"/>
      <c r="C972" s="97"/>
      <c r="D972" s="97"/>
      <c r="E972" s="97"/>
    </row>
    <row r="973" ht="15.75" customHeight="1">
      <c r="A973" s="97"/>
      <c r="B973" s="97"/>
      <c r="C973" s="97"/>
      <c r="D973" s="97"/>
      <c r="E973" s="97"/>
    </row>
    <row r="974" ht="15.75" customHeight="1">
      <c r="A974" s="97"/>
      <c r="B974" s="97"/>
      <c r="C974" s="97"/>
      <c r="D974" s="97"/>
      <c r="E974" s="97"/>
    </row>
    <row r="975" ht="15.75" customHeight="1">
      <c r="A975" s="97"/>
      <c r="B975" s="97"/>
      <c r="C975" s="97"/>
      <c r="D975" s="97"/>
      <c r="E975" s="97"/>
    </row>
    <row r="976" ht="15.75" customHeight="1">
      <c r="A976" s="97"/>
      <c r="B976" s="97"/>
      <c r="C976" s="97"/>
      <c r="D976" s="97"/>
      <c r="E976" s="97"/>
    </row>
    <row r="977" ht="15.75" customHeight="1">
      <c r="A977" s="97"/>
      <c r="B977" s="97"/>
      <c r="C977" s="97"/>
      <c r="D977" s="97"/>
      <c r="E977" s="97"/>
    </row>
    <row r="978" ht="15.75" customHeight="1">
      <c r="A978" s="97"/>
      <c r="B978" s="97"/>
      <c r="C978" s="97"/>
      <c r="D978" s="97"/>
      <c r="E978" s="97"/>
    </row>
    <row r="979" ht="15.75" customHeight="1">
      <c r="A979" s="97"/>
      <c r="B979" s="97"/>
      <c r="C979" s="97"/>
      <c r="D979" s="97"/>
      <c r="E979" s="97"/>
    </row>
    <row r="980" ht="15.75" customHeight="1">
      <c r="A980" s="97"/>
      <c r="B980" s="97"/>
      <c r="C980" s="97"/>
      <c r="D980" s="97"/>
      <c r="E980" s="97"/>
    </row>
    <row r="981" ht="15.75" customHeight="1">
      <c r="A981" s="97"/>
      <c r="B981" s="97"/>
      <c r="C981" s="97"/>
      <c r="D981" s="97"/>
      <c r="E981" s="97"/>
    </row>
    <row r="982" ht="15.75" customHeight="1">
      <c r="A982" s="97"/>
      <c r="B982" s="97"/>
      <c r="C982" s="97"/>
      <c r="D982" s="97"/>
      <c r="E982" s="97"/>
    </row>
    <row r="983" ht="15.75" customHeight="1">
      <c r="A983" s="97"/>
      <c r="B983" s="97"/>
      <c r="C983" s="97"/>
      <c r="D983" s="97"/>
      <c r="E983" s="97"/>
    </row>
    <row r="984" ht="15.75" customHeight="1">
      <c r="A984" s="97"/>
      <c r="B984" s="97"/>
      <c r="C984" s="97"/>
      <c r="D984" s="97"/>
      <c r="E984" s="97"/>
    </row>
    <row r="985" ht="15.75" customHeight="1">
      <c r="A985" s="97"/>
      <c r="B985" s="97"/>
      <c r="C985" s="97"/>
      <c r="D985" s="97"/>
      <c r="E985" s="97"/>
    </row>
    <row r="986" ht="15.75" customHeight="1">
      <c r="A986" s="97"/>
      <c r="B986" s="97"/>
      <c r="C986" s="97"/>
      <c r="D986" s="97"/>
      <c r="E986" s="97"/>
    </row>
    <row r="987" ht="15.75" customHeight="1">
      <c r="A987" s="97"/>
      <c r="B987" s="97"/>
      <c r="C987" s="97"/>
      <c r="D987" s="97"/>
      <c r="E987" s="97"/>
    </row>
    <row r="988" ht="15.75" customHeight="1">
      <c r="A988" s="97"/>
      <c r="B988" s="97"/>
      <c r="C988" s="97"/>
      <c r="D988" s="97"/>
      <c r="E988" s="97"/>
    </row>
    <row r="989" ht="15.75" customHeight="1">
      <c r="A989" s="97"/>
      <c r="B989" s="97"/>
      <c r="C989" s="97"/>
      <c r="D989" s="97"/>
      <c r="E989" s="97"/>
    </row>
    <row r="990" ht="15.75" customHeight="1">
      <c r="A990" s="97"/>
      <c r="B990" s="97"/>
      <c r="C990" s="97"/>
      <c r="D990" s="97"/>
      <c r="E990" s="97"/>
    </row>
    <row r="991" ht="15.75" customHeight="1">
      <c r="A991" s="97"/>
      <c r="B991" s="97"/>
      <c r="C991" s="97"/>
      <c r="D991" s="97"/>
      <c r="E991" s="97"/>
    </row>
    <row r="992" ht="15.75" customHeight="1">
      <c r="A992" s="97"/>
      <c r="B992" s="97"/>
      <c r="C992" s="97"/>
      <c r="D992" s="97"/>
      <c r="E992" s="97"/>
    </row>
    <row r="993" ht="15.75" customHeight="1">
      <c r="A993" s="97"/>
      <c r="B993" s="97"/>
      <c r="C993" s="97"/>
      <c r="D993" s="97"/>
      <c r="E993" s="97"/>
    </row>
    <row r="994" ht="15.75" customHeight="1">
      <c r="A994" s="97"/>
      <c r="B994" s="97"/>
      <c r="C994" s="97"/>
      <c r="D994" s="97"/>
      <c r="E994" s="97"/>
    </row>
    <row r="995" ht="15.75" customHeight="1">
      <c r="A995" s="97"/>
      <c r="B995" s="97"/>
      <c r="C995" s="97"/>
      <c r="D995" s="97"/>
      <c r="E995" s="97"/>
    </row>
  </sheetData>
  <mergeCells count="12">
    <mergeCell ref="A38:D38"/>
    <mergeCell ref="A39:D39"/>
    <mergeCell ref="A41:E41"/>
    <mergeCell ref="A51:D51"/>
    <mergeCell ref="A52:D52"/>
    <mergeCell ref="A5:E5"/>
    <mergeCell ref="A13:D13"/>
    <mergeCell ref="A14:D14"/>
    <mergeCell ref="A16:E16"/>
    <mergeCell ref="A20:D20"/>
    <mergeCell ref="A21:D21"/>
    <mergeCell ref="A23:E23"/>
  </mergeCells>
  <printOptions/>
  <pageMargins bottom="0.787401575" footer="0.0" header="0.0" left="0.511811024" right="0.511811024" top="0.787401575"/>
  <pageSetup paperSize="9" orientation="portrait"/>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2" width="9.71"/>
    <col customWidth="1" min="3" max="8" width="15.71"/>
    <col customWidth="1" min="9" max="26" width="8.71"/>
  </cols>
  <sheetData>
    <row r="1">
      <c r="A1" s="99" t="s">
        <v>1493</v>
      </c>
      <c r="B1" s="246"/>
      <c r="C1" s="97"/>
      <c r="D1" s="97"/>
      <c r="E1" s="97"/>
    </row>
    <row r="2">
      <c r="A2" s="247" t="s">
        <v>1561</v>
      </c>
      <c r="B2" s="248"/>
      <c r="C2" s="97"/>
      <c r="D2" s="97"/>
      <c r="E2" s="97"/>
    </row>
    <row r="3">
      <c r="A3" s="3"/>
      <c r="B3" s="3"/>
      <c r="C3" s="97"/>
      <c r="D3" s="97"/>
      <c r="E3" s="97"/>
    </row>
    <row r="4">
      <c r="A4" s="97"/>
      <c r="B4" s="97"/>
      <c r="C4" s="97"/>
      <c r="D4" s="97"/>
      <c r="E4" s="97"/>
    </row>
    <row r="5" ht="30.0" customHeight="1">
      <c r="A5" s="249" t="s">
        <v>390</v>
      </c>
      <c r="B5" s="250"/>
      <c r="C5" s="250"/>
      <c r="D5" s="250"/>
      <c r="E5" s="251"/>
      <c r="F5" s="252" t="s">
        <v>1552</v>
      </c>
      <c r="G5" s="253">
        <v>30.4375</v>
      </c>
      <c r="H5" s="254" t="s">
        <v>1553</v>
      </c>
      <c r="I5" s="252" t="s">
        <v>1554</v>
      </c>
    </row>
    <row r="6">
      <c r="A6" s="153" t="s">
        <v>1348</v>
      </c>
      <c r="B6" s="153" t="s">
        <v>1346</v>
      </c>
      <c r="C6" s="155" t="s">
        <v>873</v>
      </c>
      <c r="D6" s="155" t="s">
        <v>1555</v>
      </c>
      <c r="E6" s="154" t="s">
        <v>1556</v>
      </c>
      <c r="G6" s="97"/>
      <c r="H6" s="97"/>
      <c r="I6" s="97"/>
      <c r="J6" s="97"/>
      <c r="K6" s="97"/>
      <c r="L6" s="97"/>
      <c r="M6" s="97"/>
      <c r="N6" s="97"/>
      <c r="O6" s="97"/>
      <c r="P6" s="97"/>
      <c r="Q6" s="97"/>
      <c r="R6" s="97"/>
      <c r="S6" s="97"/>
      <c r="T6" s="97"/>
      <c r="U6" s="97"/>
      <c r="V6" s="97"/>
      <c r="W6" s="97"/>
      <c r="X6" s="97"/>
      <c r="Y6" s="97"/>
      <c r="Z6" s="97"/>
    </row>
    <row r="7">
      <c r="A7" s="66" t="s">
        <v>1345</v>
      </c>
      <c r="B7" s="66">
        <v>1.0</v>
      </c>
      <c r="C7" s="156">
        <f>VLOOKUP(A7,'Resumo alimentos'!$A:$E,'Resumo alimentos'!$E$2,FALSE)</f>
        <v>0.3138056</v>
      </c>
      <c r="D7" s="74">
        <v>31.0</v>
      </c>
      <c r="E7" s="157">
        <f t="shared" ref="E7:E17" si="1">C7*D7</f>
        <v>9.7279736</v>
      </c>
      <c r="G7" s="97"/>
      <c r="H7" s="97"/>
      <c r="I7" s="97"/>
      <c r="J7" s="97"/>
      <c r="K7" s="97"/>
      <c r="L7" s="97"/>
      <c r="M7" s="97"/>
      <c r="N7" s="97"/>
      <c r="O7" s="97"/>
      <c r="P7" s="97"/>
      <c r="Q7" s="97"/>
      <c r="R7" s="97"/>
      <c r="S7" s="97"/>
      <c r="T7" s="97"/>
      <c r="U7" s="97"/>
      <c r="V7" s="97"/>
      <c r="W7" s="97"/>
      <c r="X7" s="97"/>
      <c r="Y7" s="97"/>
      <c r="Z7" s="97"/>
    </row>
    <row r="8">
      <c r="A8" s="66" t="s">
        <v>1546</v>
      </c>
      <c r="B8" s="66">
        <v>1.0</v>
      </c>
      <c r="C8" s="156">
        <f>VLOOKUP(A8,'Resumo alimentos'!$A:$E,'Resumo alimentos'!$E$2,FALSE)</f>
        <v>1.056681408</v>
      </c>
      <c r="D8" s="74">
        <v>31.0</v>
      </c>
      <c r="E8" s="157">
        <f t="shared" si="1"/>
        <v>32.75712363</v>
      </c>
      <c r="G8" s="97"/>
      <c r="H8" s="97"/>
      <c r="I8" s="97"/>
      <c r="J8" s="97"/>
      <c r="K8" s="97"/>
      <c r="L8" s="97"/>
      <c r="M8" s="97"/>
      <c r="N8" s="97"/>
      <c r="O8" s="97"/>
      <c r="P8" s="97"/>
      <c r="Q8" s="97"/>
      <c r="R8" s="97"/>
      <c r="S8" s="97"/>
      <c r="T8" s="97"/>
      <c r="U8" s="97"/>
      <c r="V8" s="97"/>
      <c r="W8" s="97"/>
      <c r="X8" s="97"/>
      <c r="Y8" s="97"/>
      <c r="Z8" s="97"/>
    </row>
    <row r="9">
      <c r="A9" s="66" t="s">
        <v>1378</v>
      </c>
      <c r="B9" s="66">
        <v>1.0</v>
      </c>
      <c r="C9" s="156">
        <f>VLOOKUP(A9,'Resumo alimentos'!$A:$E,'Resumo alimentos'!$E$2,FALSE)</f>
        <v>0.5655</v>
      </c>
      <c r="D9" s="255">
        <f t="shared" ref="D9:D11" si="2">31/3</f>
        <v>10.33333333</v>
      </c>
      <c r="E9" s="157">
        <f t="shared" si="1"/>
        <v>5.8435</v>
      </c>
      <c r="G9" s="97"/>
      <c r="H9" s="97"/>
      <c r="I9" s="97"/>
      <c r="J9" s="97"/>
      <c r="K9" s="97"/>
      <c r="L9" s="97"/>
      <c r="M9" s="97"/>
      <c r="N9" s="97"/>
      <c r="O9" s="97"/>
      <c r="P9" s="97"/>
      <c r="Q9" s="97"/>
      <c r="R9" s="97"/>
      <c r="S9" s="97"/>
      <c r="T9" s="97"/>
      <c r="U9" s="97"/>
      <c r="V9" s="97"/>
      <c r="W9" s="97"/>
      <c r="X9" s="97"/>
      <c r="Y9" s="97"/>
      <c r="Z9" s="97"/>
    </row>
    <row r="10">
      <c r="A10" s="74" t="s">
        <v>1504</v>
      </c>
      <c r="B10" s="74" t="s">
        <v>1473</v>
      </c>
      <c r="C10" s="156">
        <f>VLOOKUP(A10,'Resumo alimentos'!$A:$E,'Resumo alimentos'!$E$2,FALSE)</f>
        <v>0.495</v>
      </c>
      <c r="D10" s="255">
        <f t="shared" si="2"/>
        <v>10.33333333</v>
      </c>
      <c r="E10" s="157">
        <f t="shared" si="1"/>
        <v>5.115</v>
      </c>
      <c r="G10" s="97"/>
      <c r="H10" s="97"/>
      <c r="I10" s="97"/>
      <c r="J10" s="97"/>
      <c r="K10" s="97"/>
      <c r="L10" s="97"/>
      <c r="M10" s="97"/>
      <c r="N10" s="97"/>
      <c r="O10" s="97"/>
      <c r="P10" s="97"/>
      <c r="Q10" s="97"/>
      <c r="R10" s="97"/>
      <c r="S10" s="97"/>
      <c r="T10" s="97"/>
      <c r="U10" s="97"/>
      <c r="V10" s="97"/>
      <c r="W10" s="97"/>
      <c r="X10" s="97"/>
      <c r="Y10" s="97"/>
      <c r="Z10" s="97"/>
    </row>
    <row r="11">
      <c r="A11" s="74" t="s">
        <v>1527</v>
      </c>
      <c r="B11" s="74" t="s">
        <v>1473</v>
      </c>
      <c r="C11" s="156">
        <f>VLOOKUP(A11,'Resumo alimentos'!$A:$E,'Resumo alimentos'!$E$2,FALSE)</f>
        <v>0.3555762628</v>
      </c>
      <c r="D11" s="255">
        <f t="shared" si="2"/>
        <v>10.33333333</v>
      </c>
      <c r="E11" s="157">
        <f t="shared" si="1"/>
        <v>3.674288049</v>
      </c>
      <c r="G11" s="97"/>
      <c r="H11" s="97"/>
      <c r="I11" s="97"/>
      <c r="J11" s="97"/>
      <c r="K11" s="97"/>
      <c r="L11" s="97"/>
      <c r="M11" s="97"/>
      <c r="N11" s="97"/>
      <c r="O11" s="97"/>
      <c r="P11" s="97"/>
      <c r="Q11" s="97"/>
      <c r="R11" s="97"/>
      <c r="S11" s="97"/>
      <c r="T11" s="97"/>
      <c r="U11" s="97"/>
      <c r="V11" s="97"/>
      <c r="W11" s="97"/>
      <c r="X11" s="97"/>
      <c r="Y11" s="97"/>
      <c r="Z11" s="97"/>
    </row>
    <row r="12">
      <c r="A12" s="66" t="s">
        <v>1385</v>
      </c>
      <c r="B12" s="66">
        <v>1.0</v>
      </c>
      <c r="C12" s="156">
        <f>VLOOKUP(A12,'Resumo alimentos'!$A:$E,'Resumo alimentos'!$E$2,FALSE)</f>
        <v>0.2623895453</v>
      </c>
      <c r="D12" s="74">
        <v>31.0</v>
      </c>
      <c r="E12" s="157">
        <f t="shared" si="1"/>
        <v>8.134075904</v>
      </c>
      <c r="G12" s="97"/>
      <c r="H12" s="97"/>
      <c r="I12" s="97"/>
      <c r="J12" s="97"/>
      <c r="K12" s="97"/>
      <c r="L12" s="97"/>
      <c r="M12" s="97"/>
      <c r="N12" s="97"/>
      <c r="O12" s="97"/>
      <c r="P12" s="97"/>
      <c r="Q12" s="97"/>
      <c r="R12" s="97"/>
      <c r="S12" s="97"/>
      <c r="T12" s="97"/>
      <c r="U12" s="97"/>
      <c r="V12" s="97"/>
      <c r="W12" s="97"/>
      <c r="X12" s="97"/>
      <c r="Y12" s="97"/>
      <c r="Z12" s="97"/>
    </row>
    <row r="13">
      <c r="A13" s="66" t="s">
        <v>1510</v>
      </c>
      <c r="B13" s="66">
        <v>1.0</v>
      </c>
      <c r="C13" s="156">
        <f>VLOOKUP(A13,'Resumo alimentos'!$A:$E,'Resumo alimentos'!$E$2,FALSE)</f>
        <v>0.9892482263</v>
      </c>
      <c r="D13" s="74">
        <v>31.0</v>
      </c>
      <c r="E13" s="157">
        <f t="shared" si="1"/>
        <v>30.66669502</v>
      </c>
    </row>
    <row r="14">
      <c r="A14" s="66" t="s">
        <v>1531</v>
      </c>
      <c r="B14" s="74">
        <v>1.0</v>
      </c>
      <c r="C14" s="156">
        <f>VLOOKUP(A14,'Resumo alimentos'!$A:$E,'Resumo alimentos'!$E$2,FALSE)</f>
        <v>1.215</v>
      </c>
      <c r="D14" s="259">
        <f t="shared" ref="D14:D17" si="3">31/4</f>
        <v>7.75</v>
      </c>
      <c r="E14" s="157">
        <f t="shared" si="1"/>
        <v>9.41625</v>
      </c>
    </row>
    <row r="15">
      <c r="A15" s="74" t="s">
        <v>1533</v>
      </c>
      <c r="B15" s="74">
        <v>1.0</v>
      </c>
      <c r="C15" s="156">
        <f>VLOOKUP(A15,'Resumo alimentos'!$A:$E,'Resumo alimentos'!$E$2,FALSE)</f>
        <v>1.578630076</v>
      </c>
      <c r="D15" s="259">
        <f t="shared" si="3"/>
        <v>7.75</v>
      </c>
      <c r="E15" s="157">
        <f t="shared" si="1"/>
        <v>12.23438309</v>
      </c>
    </row>
    <row r="16">
      <c r="A16" s="74" t="s">
        <v>1515</v>
      </c>
      <c r="B16" s="74" t="s">
        <v>1516</v>
      </c>
      <c r="C16" s="156">
        <f>VLOOKUP(A16,'Resumo alimentos'!$A:$E,'Resumo alimentos'!$E$2,FALSE)</f>
        <v>5.01101535</v>
      </c>
      <c r="D16" s="259">
        <f t="shared" si="3"/>
        <v>7.75</v>
      </c>
      <c r="E16" s="157">
        <f t="shared" si="1"/>
        <v>38.83536896</v>
      </c>
    </row>
    <row r="17">
      <c r="A17" s="74" t="s">
        <v>1549</v>
      </c>
      <c r="B17" s="74" t="s">
        <v>1550</v>
      </c>
      <c r="C17" s="156">
        <f>VLOOKUP(A17,'Resumo alimentos'!$A:$E,'Resumo alimentos'!$E$2,FALSE)</f>
        <v>3.154617214</v>
      </c>
      <c r="D17" s="259">
        <f t="shared" si="3"/>
        <v>7.75</v>
      </c>
      <c r="E17" s="157">
        <f t="shared" si="1"/>
        <v>24.44828341</v>
      </c>
    </row>
    <row r="18">
      <c r="A18" s="193" t="s">
        <v>1557</v>
      </c>
      <c r="B18" s="92"/>
      <c r="C18" s="92"/>
      <c r="D18" s="92"/>
      <c r="E18" s="257">
        <f>SUM(E7:E13)</f>
        <v>95.9186562</v>
      </c>
    </row>
    <row r="19">
      <c r="A19" s="158" t="s">
        <v>1558</v>
      </c>
      <c r="B19" s="92"/>
      <c r="C19" s="92"/>
      <c r="D19" s="92"/>
      <c r="E19" s="257">
        <f>E18/$G$5</f>
        <v>3.151331621</v>
      </c>
    </row>
    <row r="20">
      <c r="A20" s="97"/>
      <c r="B20" s="97"/>
      <c r="C20" s="97"/>
      <c r="D20" s="97"/>
      <c r="E20" s="97"/>
    </row>
    <row r="21">
      <c r="A21" s="249" t="s">
        <v>410</v>
      </c>
      <c r="B21" s="250"/>
      <c r="C21" s="250"/>
      <c r="D21" s="250"/>
      <c r="E21" s="251"/>
    </row>
    <row r="22">
      <c r="A22" s="160" t="s">
        <v>1348</v>
      </c>
      <c r="B22" s="153" t="s">
        <v>1346</v>
      </c>
      <c r="C22" s="155" t="s">
        <v>873</v>
      </c>
      <c r="D22" s="155" t="s">
        <v>1555</v>
      </c>
      <c r="E22" s="154" t="s">
        <v>1556</v>
      </c>
    </row>
    <row r="23" ht="15.75" customHeight="1">
      <c r="A23" s="258" t="s">
        <v>1510</v>
      </c>
      <c r="B23" s="66">
        <v>1.0</v>
      </c>
      <c r="C23" s="156">
        <f>VLOOKUP(A23,'Resumo alimentos'!$A:$E,'Resumo alimentos'!$E$2,FALSE)</f>
        <v>0.9892482263</v>
      </c>
      <c r="D23" s="74">
        <v>31.0</v>
      </c>
      <c r="E23" s="157">
        <f t="shared" ref="E23:E24" si="4">C23*D23</f>
        <v>30.66669502</v>
      </c>
    </row>
    <row r="24" ht="15.75" customHeight="1">
      <c r="A24" s="258" t="s">
        <v>1339</v>
      </c>
      <c r="B24" s="66" t="s">
        <v>1507</v>
      </c>
      <c r="C24" s="156">
        <f>VLOOKUP(A24,'Resumo alimentos'!$A:$E,'Resumo alimentos'!$E$2,FALSE)</f>
        <v>2.1375</v>
      </c>
      <c r="D24" s="74">
        <v>31.0</v>
      </c>
      <c r="E24" s="157">
        <f t="shared" si="4"/>
        <v>66.2625</v>
      </c>
    </row>
    <row r="25" ht="15.75" customHeight="1">
      <c r="A25" s="193" t="s">
        <v>1557</v>
      </c>
      <c r="B25" s="92"/>
      <c r="C25" s="92"/>
      <c r="D25" s="92"/>
      <c r="E25" s="257">
        <f>SUM(E23)</f>
        <v>30.66669502</v>
      </c>
    </row>
    <row r="26" ht="15.75" customHeight="1">
      <c r="A26" s="158" t="s">
        <v>1558</v>
      </c>
      <c r="B26" s="92"/>
      <c r="C26" s="92"/>
      <c r="D26" s="92"/>
      <c r="E26" s="257">
        <f>E25/$G$5</f>
        <v>1.007530021</v>
      </c>
    </row>
    <row r="27" ht="15.75" customHeight="1">
      <c r="A27" s="97"/>
      <c r="B27" s="97"/>
      <c r="C27" s="97"/>
      <c r="D27" s="97"/>
      <c r="E27" s="97"/>
    </row>
    <row r="28" ht="15.75" customHeight="1">
      <c r="A28" s="249" t="s">
        <v>1559</v>
      </c>
      <c r="B28" s="250"/>
      <c r="C28" s="250"/>
      <c r="D28" s="250"/>
      <c r="E28" s="251"/>
    </row>
    <row r="29">
      <c r="A29" s="160" t="s">
        <v>1348</v>
      </c>
      <c r="B29" s="153" t="s">
        <v>1346</v>
      </c>
      <c r="C29" s="155" t="s">
        <v>873</v>
      </c>
      <c r="D29" s="155" t="s">
        <v>1555</v>
      </c>
      <c r="E29" s="154" t="s">
        <v>1556</v>
      </c>
    </row>
    <row r="30">
      <c r="A30" s="74" t="s">
        <v>1406</v>
      </c>
      <c r="B30" s="74" t="s">
        <v>1542</v>
      </c>
      <c r="C30" s="156">
        <f>VLOOKUP(A30,'Resumo alimentos'!$A:$E,'Resumo alimentos'!$E$2,FALSE)</f>
        <v>0.3302872245</v>
      </c>
      <c r="D30" s="74">
        <v>31.0</v>
      </c>
      <c r="E30" s="157">
        <f t="shared" ref="E30:E42" si="5">C30*D30</f>
        <v>10.23890396</v>
      </c>
    </row>
    <row r="31">
      <c r="A31" s="74" t="s">
        <v>1400</v>
      </c>
      <c r="B31" s="74" t="s">
        <v>1542</v>
      </c>
      <c r="C31" s="156">
        <f>VLOOKUP(A31,'Resumo alimentos'!$A:$E,'Resumo alimentos'!$E$2,FALSE)</f>
        <v>1.617925784</v>
      </c>
      <c r="D31" s="74">
        <v>31.0</v>
      </c>
      <c r="E31" s="157">
        <f t="shared" si="5"/>
        <v>50.15569929</v>
      </c>
    </row>
    <row r="32">
      <c r="A32" s="74" t="s">
        <v>1452</v>
      </c>
      <c r="B32" s="74" t="s">
        <v>1473</v>
      </c>
      <c r="C32" s="156">
        <f>VLOOKUP(A32,'Resumo alimentos'!$A:$E,'Resumo alimentos'!$E$2,FALSE)</f>
        <v>0.7609406719</v>
      </c>
      <c r="D32" s="74">
        <v>62.0</v>
      </c>
      <c r="E32" s="157">
        <f t="shared" si="5"/>
        <v>47.17832166</v>
      </c>
    </row>
    <row r="33">
      <c r="A33" s="74" t="s">
        <v>1460</v>
      </c>
      <c r="B33" s="74" t="s">
        <v>1525</v>
      </c>
      <c r="C33" s="156">
        <f>VLOOKUP(A33,'Resumo alimentos'!$A:$E,'Resumo alimentos'!$E$2,FALSE)</f>
        <v>0.7286461118</v>
      </c>
      <c r="D33" s="74">
        <v>62.0</v>
      </c>
      <c r="E33" s="157">
        <f t="shared" si="5"/>
        <v>45.17605893</v>
      </c>
    </row>
    <row r="34">
      <c r="A34" s="66" t="s">
        <v>1236</v>
      </c>
      <c r="B34" s="66">
        <v>1.0</v>
      </c>
      <c r="C34" s="156">
        <f>VLOOKUP(A34,'Resumo alimentos'!$A:$E,'Resumo alimentos'!$E$2,FALSE)</f>
        <v>6.080290452</v>
      </c>
      <c r="D34" s="74">
        <v>16.0</v>
      </c>
      <c r="E34" s="157">
        <f t="shared" si="5"/>
        <v>97.28464723</v>
      </c>
    </row>
    <row r="35">
      <c r="A35" s="66" t="s">
        <v>1238</v>
      </c>
      <c r="B35" s="66">
        <v>1.0</v>
      </c>
      <c r="C35" s="156">
        <f>VLOOKUP(A35,'Resumo alimentos'!$A:$E,'Resumo alimentos'!$E$2,FALSE)</f>
        <v>6.19404513</v>
      </c>
      <c r="D35" s="74">
        <v>6.0</v>
      </c>
      <c r="E35" s="157">
        <f t="shared" si="5"/>
        <v>37.16427078</v>
      </c>
    </row>
    <row r="36">
      <c r="A36" s="66" t="s">
        <v>1240</v>
      </c>
      <c r="B36" s="66">
        <v>1.0</v>
      </c>
      <c r="C36" s="156">
        <f>VLOOKUP(A36,'Resumo alimentos'!$A:$E,'Resumo alimentos'!$E$2,FALSE)</f>
        <v>0.2606268798</v>
      </c>
      <c r="D36" s="74">
        <v>6.0</v>
      </c>
      <c r="E36" s="157">
        <f t="shared" si="5"/>
        <v>1.563761279</v>
      </c>
    </row>
    <row r="37">
      <c r="A37" s="66" t="s">
        <v>1423</v>
      </c>
      <c r="B37" s="66">
        <v>1.0</v>
      </c>
      <c r="C37" s="156">
        <f>VLOOKUP(A37,'Resumo alimentos'!$A:$E,'Resumo alimentos'!$E$2,FALSE)</f>
        <v>2.795931748</v>
      </c>
      <c r="D37" s="74">
        <v>24.0</v>
      </c>
      <c r="E37" s="157">
        <f t="shared" si="5"/>
        <v>67.10236194</v>
      </c>
    </row>
    <row r="38">
      <c r="A38" s="66" t="s">
        <v>1506</v>
      </c>
      <c r="B38" s="66">
        <v>1.0</v>
      </c>
      <c r="C38" s="156">
        <f>VLOOKUP(A38,'Resumo alimentos'!$A:$E,'Resumo alimentos'!$E$2,FALSE)</f>
        <v>4.39144496</v>
      </c>
      <c r="D38" s="74">
        <v>10.0</v>
      </c>
      <c r="E38" s="157">
        <f t="shared" si="5"/>
        <v>43.9144496</v>
      </c>
    </row>
    <row r="39">
      <c r="A39" s="74" t="s">
        <v>1465</v>
      </c>
      <c r="B39" s="74" t="s">
        <v>1473</v>
      </c>
      <c r="C39" s="156">
        <f>VLOOKUP(A39,'Resumo alimentos'!$A:$E,'Resumo alimentos'!$E$2,FALSE)</f>
        <v>0.4407282248</v>
      </c>
      <c r="D39" s="74">
        <v>62.0</v>
      </c>
      <c r="E39" s="157">
        <f t="shared" si="5"/>
        <v>27.32514994</v>
      </c>
    </row>
    <row r="40">
      <c r="A40" s="74" t="s">
        <v>1500</v>
      </c>
      <c r="B40" s="74" t="s">
        <v>1472</v>
      </c>
      <c r="C40" s="156">
        <f>VLOOKUP(A40,'Resumo alimentos'!$A:$E,'Resumo alimentos'!$E$2,FALSE)</f>
        <v>0.6030945279</v>
      </c>
      <c r="D40" s="74">
        <v>62.0</v>
      </c>
      <c r="E40" s="157">
        <f t="shared" si="5"/>
        <v>37.39186073</v>
      </c>
    </row>
    <row r="41">
      <c r="A41" s="74" t="s">
        <v>1508</v>
      </c>
      <c r="B41" s="74" t="s">
        <v>1473</v>
      </c>
      <c r="C41" s="156">
        <f>VLOOKUP(A41,'Resumo alimentos'!$A:$E,'Resumo alimentos'!$E$2,FALSE)</f>
        <v>0.2883606702</v>
      </c>
      <c r="D41" s="74">
        <v>62.0</v>
      </c>
      <c r="E41" s="157">
        <f t="shared" si="5"/>
        <v>17.87836155</v>
      </c>
    </row>
    <row r="42">
      <c r="A42" s="74" t="s">
        <v>1513</v>
      </c>
      <c r="B42" s="66">
        <v>1.0</v>
      </c>
      <c r="C42" s="156">
        <f>VLOOKUP(A42,'Resumo alimentos'!$A:$E,'Resumo alimentos'!$E$2,FALSE)</f>
        <v>0.9520209617</v>
      </c>
      <c r="D42" s="74">
        <v>62.0</v>
      </c>
      <c r="E42" s="157">
        <f t="shared" si="5"/>
        <v>59.02529962</v>
      </c>
    </row>
    <row r="43" ht="15.75" customHeight="1">
      <c r="A43" s="193" t="s">
        <v>1557</v>
      </c>
      <c r="B43" s="92"/>
      <c r="C43" s="92"/>
      <c r="D43" s="92"/>
      <c r="E43" s="257">
        <f>SUM(E34:E42)</f>
        <v>388.6501627</v>
      </c>
    </row>
    <row r="44" ht="15.75" customHeight="1">
      <c r="A44" s="158" t="s">
        <v>1558</v>
      </c>
      <c r="B44" s="92"/>
      <c r="C44" s="92"/>
      <c r="D44" s="92"/>
      <c r="E44" s="257">
        <f>E43/$G$5/2</f>
        <v>6.384396923</v>
      </c>
    </row>
    <row r="45" ht="15.75" customHeight="1">
      <c r="A45" s="97"/>
      <c r="B45" s="97"/>
      <c r="C45" s="97"/>
      <c r="D45" s="97"/>
      <c r="E45" s="97"/>
    </row>
    <row r="46" ht="15.75" customHeight="1">
      <c r="A46" s="249" t="s">
        <v>1560</v>
      </c>
      <c r="B46" s="250"/>
      <c r="C46" s="250"/>
      <c r="D46" s="250"/>
      <c r="E46" s="251"/>
    </row>
    <row r="47">
      <c r="A47" s="160" t="s">
        <v>1348</v>
      </c>
      <c r="B47" s="153" t="s">
        <v>1346</v>
      </c>
      <c r="C47" s="155" t="s">
        <v>873</v>
      </c>
      <c r="D47" s="155" t="s">
        <v>1555</v>
      </c>
      <c r="E47" s="154" t="s">
        <v>1556</v>
      </c>
    </row>
    <row r="48">
      <c r="A48" s="74" t="s">
        <v>1403</v>
      </c>
      <c r="B48" s="74" t="s">
        <v>1542</v>
      </c>
      <c r="C48" s="156">
        <f>VLOOKUP(A48,'Resumo alimentos'!$A:$E,'Resumo alimentos'!$E$2,FALSE)</f>
        <v>0.3242269635</v>
      </c>
      <c r="D48" s="74">
        <v>31.0</v>
      </c>
      <c r="E48" s="157">
        <f t="shared" ref="E48:E55" si="6">C48*D48</f>
        <v>10.05103587</v>
      </c>
    </row>
    <row r="49">
      <c r="A49" s="66" t="s">
        <v>1345</v>
      </c>
      <c r="B49" s="66">
        <v>1.0</v>
      </c>
      <c r="C49" s="156">
        <f>VLOOKUP(A49,'Resumo alimentos'!$A:$E,'Resumo alimentos'!$E$2,FALSE)</f>
        <v>0.3138056</v>
      </c>
      <c r="D49" s="255">
        <f t="shared" ref="D49:D50" si="7">31/2</f>
        <v>15.5</v>
      </c>
      <c r="E49" s="157">
        <f t="shared" si="6"/>
        <v>4.8639868</v>
      </c>
    </row>
    <row r="50">
      <c r="A50" s="258" t="s">
        <v>1510</v>
      </c>
      <c r="B50" s="66">
        <v>1.0</v>
      </c>
      <c r="C50" s="156">
        <f>VLOOKUP(A50,'Resumo alimentos'!$A:$E,'Resumo alimentos'!$E$2,FALSE)</f>
        <v>0.9892482263</v>
      </c>
      <c r="D50" s="255">
        <f t="shared" si="7"/>
        <v>15.5</v>
      </c>
      <c r="E50" s="157">
        <f t="shared" si="6"/>
        <v>15.33334751</v>
      </c>
    </row>
    <row r="51">
      <c r="A51" s="74" t="s">
        <v>1385</v>
      </c>
      <c r="B51" s="74">
        <v>1.0</v>
      </c>
      <c r="C51" s="156">
        <f>VLOOKUP(A51,'Resumo alimentos'!$A:$E,'Resumo alimentos'!$E$2,FALSE)</f>
        <v>0.2623895453</v>
      </c>
      <c r="D51" s="74">
        <v>31.0</v>
      </c>
      <c r="E51" s="157">
        <f t="shared" si="6"/>
        <v>8.134075904</v>
      </c>
    </row>
    <row r="52">
      <c r="A52" s="74" t="s">
        <v>1532</v>
      </c>
      <c r="B52" s="74">
        <v>1.0</v>
      </c>
      <c r="C52" s="156">
        <f>VLOOKUP(A52,'Resumo alimentos'!$A:$E,'Resumo alimentos'!$E$2,FALSE)</f>
        <v>1.396815038</v>
      </c>
      <c r="D52" s="255">
        <f t="shared" ref="D52:D55" si="8">31/4</f>
        <v>7.75</v>
      </c>
      <c r="E52" s="157">
        <f t="shared" si="6"/>
        <v>10.82531655</v>
      </c>
    </row>
    <row r="53">
      <c r="A53" s="221" t="s">
        <v>1526</v>
      </c>
      <c r="B53" s="74" t="s">
        <v>1473</v>
      </c>
      <c r="C53" s="156">
        <f>VLOOKUP(A53,'Resumo alimentos'!$A:$E,'Resumo alimentos'!$E$2,FALSE)</f>
        <v>0.93985695</v>
      </c>
      <c r="D53" s="255">
        <f t="shared" si="8"/>
        <v>7.75</v>
      </c>
      <c r="E53" s="157">
        <f t="shared" si="6"/>
        <v>7.283891363</v>
      </c>
    </row>
    <row r="54">
      <c r="A54" s="74" t="s">
        <v>1515</v>
      </c>
      <c r="B54" s="74" t="s">
        <v>1516</v>
      </c>
      <c r="C54" s="156">
        <f>VLOOKUP(A54,'Resumo alimentos'!$A:$E,'Resumo alimentos'!$E$2,FALSE)</f>
        <v>5.01101535</v>
      </c>
      <c r="D54" s="255">
        <f t="shared" si="8"/>
        <v>7.75</v>
      </c>
      <c r="E54" s="157">
        <f t="shared" si="6"/>
        <v>38.83536896</v>
      </c>
    </row>
    <row r="55">
      <c r="A55" s="74" t="s">
        <v>1549</v>
      </c>
      <c r="B55" s="74" t="s">
        <v>1550</v>
      </c>
      <c r="C55" s="156">
        <f>VLOOKUP(A55,'Resumo alimentos'!$A:$E,'Resumo alimentos'!$E$2,FALSE)</f>
        <v>3.154617214</v>
      </c>
      <c r="D55" s="255">
        <f t="shared" si="8"/>
        <v>7.75</v>
      </c>
      <c r="E55" s="157">
        <f t="shared" si="6"/>
        <v>24.44828341</v>
      </c>
    </row>
    <row r="56" ht="15.75" customHeight="1">
      <c r="A56" s="193" t="s">
        <v>1557</v>
      </c>
      <c r="B56" s="92"/>
      <c r="C56" s="92"/>
      <c r="D56" s="92"/>
      <c r="E56" s="257">
        <f>SUM(E49:E55)</f>
        <v>109.7242705</v>
      </c>
    </row>
    <row r="57" ht="15.75" customHeight="1">
      <c r="A57" s="158" t="s">
        <v>1558</v>
      </c>
      <c r="B57" s="92"/>
      <c r="C57" s="92"/>
      <c r="D57" s="92"/>
      <c r="E57" s="257">
        <f>E56/$G$5/2</f>
        <v>1.802452082</v>
      </c>
    </row>
    <row r="58" ht="15.75" customHeight="1">
      <c r="A58" s="97"/>
      <c r="B58" s="97"/>
      <c r="C58" s="97"/>
      <c r="D58" s="97"/>
      <c r="E58" s="97"/>
    </row>
    <row r="59" ht="15.75" customHeight="1">
      <c r="A59" s="97"/>
      <c r="B59" s="97"/>
      <c r="C59" s="97"/>
      <c r="D59" s="97"/>
      <c r="E59" s="97"/>
    </row>
    <row r="60" ht="15.75" customHeight="1">
      <c r="A60" s="97"/>
      <c r="B60" s="97"/>
      <c r="C60" s="97"/>
      <c r="D60" s="97"/>
      <c r="E60" s="97"/>
    </row>
    <row r="61" ht="15.75" customHeight="1">
      <c r="A61" s="97"/>
      <c r="B61" s="97"/>
      <c r="C61" s="97"/>
      <c r="D61" s="97"/>
      <c r="E61" s="97"/>
    </row>
    <row r="62" ht="15.75" customHeight="1">
      <c r="A62" s="97"/>
      <c r="B62" s="97"/>
      <c r="C62" s="97"/>
      <c r="D62" s="97"/>
      <c r="E62" s="97"/>
    </row>
    <row r="63" ht="15.75" customHeight="1">
      <c r="A63" s="97"/>
      <c r="B63" s="97"/>
      <c r="C63" s="97"/>
      <c r="D63" s="97"/>
      <c r="E63" s="97"/>
    </row>
    <row r="64" ht="15.75" customHeight="1">
      <c r="A64" s="97"/>
      <c r="B64" s="97"/>
      <c r="C64" s="97"/>
      <c r="D64" s="97"/>
      <c r="E64" s="97"/>
    </row>
    <row r="65" ht="15.75" customHeight="1">
      <c r="A65" s="97"/>
      <c r="B65" s="97"/>
      <c r="C65" s="97"/>
      <c r="D65" s="97"/>
      <c r="E65" s="97"/>
    </row>
    <row r="66" ht="15.75" customHeight="1">
      <c r="A66" s="97"/>
      <c r="B66" s="97"/>
      <c r="C66" s="97"/>
      <c r="D66" s="97"/>
      <c r="E66" s="97"/>
    </row>
    <row r="67" ht="15.75" customHeight="1">
      <c r="A67" s="97"/>
      <c r="B67" s="97"/>
      <c r="C67" s="97"/>
      <c r="D67" s="97"/>
      <c r="E67" s="97"/>
    </row>
    <row r="68" ht="15.75" customHeight="1">
      <c r="A68" s="97"/>
      <c r="B68" s="97"/>
      <c r="C68" s="97"/>
      <c r="D68" s="97"/>
      <c r="E68" s="97"/>
    </row>
    <row r="69" ht="15.75" customHeight="1">
      <c r="A69" s="97"/>
      <c r="B69" s="97"/>
      <c r="C69" s="97"/>
      <c r="D69" s="97"/>
      <c r="E69" s="97"/>
    </row>
    <row r="70" ht="15.75" customHeight="1">
      <c r="A70" s="97"/>
      <c r="B70" s="97"/>
      <c r="C70" s="97"/>
      <c r="D70" s="97"/>
      <c r="E70" s="97"/>
    </row>
    <row r="71" ht="15.75" customHeight="1">
      <c r="A71" s="97"/>
      <c r="B71" s="97"/>
      <c r="C71" s="97"/>
      <c r="D71" s="97"/>
      <c r="E71" s="97"/>
    </row>
    <row r="72" ht="15.75" customHeight="1">
      <c r="A72" s="97"/>
      <c r="B72" s="97"/>
      <c r="C72" s="97"/>
      <c r="D72" s="97"/>
      <c r="E72" s="97"/>
    </row>
    <row r="73" ht="15.75" customHeight="1">
      <c r="A73" s="97"/>
      <c r="B73" s="97"/>
      <c r="C73" s="97"/>
      <c r="D73" s="97"/>
      <c r="E73" s="97"/>
    </row>
    <row r="74" ht="15.75" customHeight="1">
      <c r="A74" s="97"/>
      <c r="B74" s="97"/>
      <c r="C74" s="97"/>
      <c r="D74" s="97"/>
      <c r="E74" s="97"/>
    </row>
    <row r="75" ht="15.75" customHeight="1">
      <c r="A75" s="97"/>
      <c r="B75" s="97"/>
      <c r="C75" s="97"/>
      <c r="D75" s="97"/>
      <c r="E75" s="97"/>
    </row>
    <row r="76" ht="15.75" customHeight="1">
      <c r="A76" s="97"/>
      <c r="B76" s="97"/>
      <c r="C76" s="97"/>
      <c r="D76" s="97"/>
      <c r="E76" s="97"/>
    </row>
    <row r="77" ht="15.75" customHeight="1">
      <c r="A77" s="97"/>
      <c r="B77" s="97"/>
      <c r="C77" s="97"/>
      <c r="D77" s="97"/>
      <c r="E77" s="97"/>
    </row>
    <row r="78" ht="15.75" customHeight="1">
      <c r="A78" s="97"/>
      <c r="B78" s="97"/>
      <c r="C78" s="97"/>
      <c r="D78" s="97"/>
      <c r="E78" s="97"/>
    </row>
    <row r="79" ht="15.75" customHeight="1">
      <c r="A79" s="97"/>
      <c r="B79" s="97"/>
      <c r="C79" s="97"/>
      <c r="D79" s="97"/>
      <c r="E79" s="97"/>
    </row>
    <row r="80" ht="15.75" customHeight="1">
      <c r="A80" s="97"/>
      <c r="B80" s="97"/>
      <c r="C80" s="97"/>
      <c r="D80" s="97"/>
      <c r="E80" s="97"/>
    </row>
    <row r="81" ht="15.75" customHeight="1">
      <c r="A81" s="97"/>
      <c r="B81" s="97"/>
      <c r="C81" s="97"/>
      <c r="D81" s="97"/>
      <c r="E81" s="97"/>
    </row>
    <row r="82" ht="15.75" customHeight="1">
      <c r="A82" s="97"/>
      <c r="B82" s="97"/>
      <c r="C82" s="97"/>
      <c r="D82" s="97"/>
      <c r="E82" s="97"/>
    </row>
    <row r="83" ht="15.75" customHeight="1">
      <c r="A83" s="97"/>
      <c r="B83" s="97"/>
      <c r="C83" s="97"/>
      <c r="D83" s="97"/>
      <c r="E83" s="97"/>
    </row>
    <row r="84" ht="15.75" customHeight="1">
      <c r="A84" s="97"/>
      <c r="B84" s="97"/>
      <c r="C84" s="97"/>
      <c r="D84" s="97"/>
      <c r="E84" s="97"/>
    </row>
    <row r="85" ht="15.75" customHeight="1">
      <c r="A85" s="97"/>
      <c r="B85" s="97"/>
      <c r="C85" s="97"/>
      <c r="D85" s="97"/>
      <c r="E85" s="97"/>
    </row>
    <row r="86" ht="15.75" customHeight="1">
      <c r="A86" s="97"/>
      <c r="B86" s="97"/>
      <c r="C86" s="97"/>
      <c r="D86" s="97"/>
      <c r="E86" s="97"/>
    </row>
    <row r="87" ht="15.75" customHeight="1">
      <c r="A87" s="97"/>
      <c r="B87" s="97"/>
      <c r="C87" s="97"/>
      <c r="D87" s="97"/>
      <c r="E87" s="97"/>
    </row>
    <row r="88" ht="15.75" customHeight="1">
      <c r="A88" s="97"/>
      <c r="B88" s="97"/>
      <c r="C88" s="97"/>
      <c r="D88" s="97"/>
      <c r="E88" s="97"/>
    </row>
    <row r="89" ht="15.75" customHeight="1">
      <c r="A89" s="97"/>
      <c r="B89" s="97"/>
      <c r="C89" s="97"/>
      <c r="D89" s="97"/>
      <c r="E89" s="97"/>
    </row>
    <row r="90" ht="15.75" customHeight="1">
      <c r="A90" s="97"/>
      <c r="B90" s="97"/>
      <c r="C90" s="97"/>
      <c r="D90" s="97"/>
      <c r="E90" s="97"/>
    </row>
    <row r="91" ht="15.75" customHeight="1">
      <c r="A91" s="97"/>
      <c r="B91" s="97"/>
      <c r="C91" s="97"/>
      <c r="D91" s="97"/>
      <c r="E91" s="97"/>
    </row>
    <row r="92" ht="15.75" customHeight="1">
      <c r="A92" s="97"/>
      <c r="B92" s="97"/>
      <c r="C92" s="97"/>
      <c r="D92" s="97"/>
      <c r="E92" s="97"/>
    </row>
    <row r="93" ht="15.75" customHeight="1">
      <c r="A93" s="97"/>
      <c r="B93" s="97"/>
      <c r="C93" s="97"/>
      <c r="D93" s="97"/>
      <c r="E93" s="97"/>
    </row>
    <row r="94" ht="15.75" customHeight="1">
      <c r="A94" s="97"/>
      <c r="B94" s="97"/>
      <c r="C94" s="97"/>
      <c r="D94" s="97"/>
      <c r="E94" s="97"/>
    </row>
    <row r="95" ht="15.75" customHeight="1">
      <c r="A95" s="97"/>
      <c r="B95" s="97"/>
      <c r="C95" s="97"/>
      <c r="D95" s="97"/>
      <c r="E95" s="97"/>
    </row>
    <row r="96" ht="15.75" customHeight="1">
      <c r="A96" s="97"/>
      <c r="B96" s="97"/>
      <c r="C96" s="97"/>
      <c r="D96" s="97"/>
      <c r="E96" s="97"/>
    </row>
    <row r="97" ht="15.75" customHeight="1">
      <c r="A97" s="97"/>
      <c r="B97" s="97"/>
      <c r="C97" s="97"/>
      <c r="D97" s="97"/>
      <c r="E97" s="97"/>
    </row>
    <row r="98" ht="15.75" customHeight="1">
      <c r="A98" s="97"/>
      <c r="B98" s="97"/>
      <c r="C98" s="97"/>
      <c r="D98" s="97"/>
      <c r="E98" s="97"/>
    </row>
    <row r="99" ht="15.75" customHeight="1">
      <c r="A99" s="97"/>
      <c r="B99" s="97"/>
      <c r="C99" s="97"/>
      <c r="D99" s="97"/>
      <c r="E99" s="97"/>
    </row>
    <row r="100" ht="15.75" customHeight="1">
      <c r="A100" s="97"/>
      <c r="B100" s="97"/>
      <c r="C100" s="97"/>
      <c r="D100" s="97"/>
      <c r="E100" s="97"/>
    </row>
    <row r="101" ht="15.75" customHeight="1">
      <c r="A101" s="97"/>
      <c r="B101" s="97"/>
      <c r="C101" s="97"/>
      <c r="D101" s="97"/>
      <c r="E101" s="97"/>
    </row>
    <row r="102" ht="15.75" customHeight="1">
      <c r="A102" s="97"/>
      <c r="B102" s="97"/>
      <c r="C102" s="97"/>
      <c r="D102" s="97"/>
      <c r="E102" s="97"/>
    </row>
    <row r="103" ht="15.75" customHeight="1">
      <c r="A103" s="97"/>
      <c r="B103" s="97"/>
      <c r="C103" s="97"/>
      <c r="D103" s="97"/>
      <c r="E103" s="97"/>
    </row>
    <row r="104" ht="15.75" customHeight="1">
      <c r="A104" s="97"/>
      <c r="B104" s="97"/>
      <c r="C104" s="97"/>
      <c r="D104" s="97"/>
      <c r="E104" s="97"/>
    </row>
    <row r="105" ht="15.75" customHeight="1">
      <c r="A105" s="97"/>
      <c r="B105" s="97"/>
      <c r="C105" s="97"/>
      <c r="D105" s="97"/>
      <c r="E105" s="97"/>
    </row>
    <row r="106" ht="15.75" customHeight="1">
      <c r="A106" s="97"/>
      <c r="B106" s="97"/>
      <c r="C106" s="97"/>
      <c r="D106" s="97"/>
      <c r="E106" s="97"/>
    </row>
    <row r="107" ht="15.75" customHeight="1">
      <c r="A107" s="97"/>
      <c r="B107" s="97"/>
      <c r="C107" s="97"/>
      <c r="D107" s="97"/>
      <c r="E107" s="97"/>
    </row>
    <row r="108" ht="15.75" customHeight="1">
      <c r="A108" s="97"/>
      <c r="B108" s="97"/>
      <c r="C108" s="97"/>
      <c r="D108" s="97"/>
      <c r="E108" s="97"/>
    </row>
    <row r="109" ht="15.75" customHeight="1">
      <c r="A109" s="97"/>
      <c r="B109" s="97"/>
      <c r="C109" s="97"/>
      <c r="D109" s="97"/>
      <c r="E109" s="97"/>
    </row>
    <row r="110" ht="15.75" customHeight="1">
      <c r="A110" s="97"/>
      <c r="B110" s="97"/>
      <c r="C110" s="97"/>
      <c r="D110" s="97"/>
      <c r="E110" s="97"/>
    </row>
    <row r="111" ht="15.75" customHeight="1">
      <c r="A111" s="97"/>
      <c r="B111" s="97"/>
      <c r="C111" s="97"/>
      <c r="D111" s="97"/>
      <c r="E111" s="97"/>
    </row>
    <row r="112" ht="15.75" customHeight="1">
      <c r="A112" s="97"/>
      <c r="B112" s="97"/>
      <c r="C112" s="97"/>
      <c r="D112" s="97"/>
      <c r="E112" s="97"/>
    </row>
    <row r="113" ht="15.75" customHeight="1">
      <c r="A113" s="97"/>
      <c r="B113" s="97"/>
      <c r="C113" s="97"/>
      <c r="D113" s="97"/>
      <c r="E113" s="97"/>
    </row>
    <row r="114" ht="15.75" customHeight="1">
      <c r="A114" s="97"/>
      <c r="B114" s="97"/>
      <c r="C114" s="97"/>
      <c r="D114" s="97"/>
      <c r="E114" s="97"/>
    </row>
    <row r="115" ht="15.75" customHeight="1">
      <c r="A115" s="97"/>
      <c r="B115" s="97"/>
      <c r="C115" s="97"/>
      <c r="D115" s="97"/>
      <c r="E115" s="97"/>
    </row>
    <row r="116" ht="15.75" customHeight="1">
      <c r="A116" s="97"/>
      <c r="B116" s="97"/>
      <c r="C116" s="97"/>
      <c r="D116" s="97"/>
      <c r="E116" s="97"/>
    </row>
    <row r="117" ht="15.75" customHeight="1">
      <c r="A117" s="97"/>
      <c r="B117" s="97"/>
      <c r="C117" s="97"/>
      <c r="D117" s="97"/>
      <c r="E117" s="97"/>
    </row>
    <row r="118" ht="15.75" customHeight="1">
      <c r="A118" s="97"/>
      <c r="B118" s="97"/>
      <c r="C118" s="97"/>
      <c r="D118" s="97"/>
      <c r="E118" s="97"/>
    </row>
    <row r="119" ht="15.75" customHeight="1">
      <c r="A119" s="97"/>
      <c r="B119" s="97"/>
      <c r="C119" s="97"/>
      <c r="D119" s="97"/>
      <c r="E119" s="97"/>
    </row>
    <row r="120" ht="15.75" customHeight="1">
      <c r="A120" s="97"/>
      <c r="B120" s="97"/>
      <c r="C120" s="97"/>
      <c r="D120" s="97"/>
      <c r="E120" s="97"/>
    </row>
    <row r="121" ht="15.75" customHeight="1">
      <c r="A121" s="97"/>
      <c r="B121" s="97"/>
      <c r="C121" s="97"/>
      <c r="D121" s="97"/>
      <c r="E121" s="97"/>
    </row>
    <row r="122" ht="15.75" customHeight="1">
      <c r="A122" s="97"/>
      <c r="B122" s="97"/>
      <c r="C122" s="97"/>
      <c r="D122" s="97"/>
      <c r="E122" s="97"/>
    </row>
    <row r="123" ht="15.75" customHeight="1">
      <c r="A123" s="97"/>
      <c r="B123" s="97"/>
      <c r="C123" s="97"/>
      <c r="D123" s="97"/>
      <c r="E123" s="97"/>
    </row>
    <row r="124" ht="15.75" customHeight="1">
      <c r="A124" s="97"/>
      <c r="B124" s="97"/>
      <c r="C124" s="97"/>
      <c r="D124" s="97"/>
      <c r="E124" s="97"/>
    </row>
    <row r="125" ht="15.75" customHeight="1">
      <c r="A125" s="97"/>
      <c r="B125" s="97"/>
      <c r="C125" s="97"/>
      <c r="D125" s="97"/>
      <c r="E125" s="97"/>
    </row>
    <row r="126" ht="15.75" customHeight="1">
      <c r="A126" s="97"/>
      <c r="B126" s="97"/>
      <c r="C126" s="97"/>
      <c r="D126" s="97"/>
      <c r="E126" s="97"/>
    </row>
    <row r="127" ht="15.75" customHeight="1">
      <c r="A127" s="97"/>
      <c r="B127" s="97"/>
      <c r="C127" s="97"/>
      <c r="D127" s="97"/>
      <c r="E127" s="97"/>
    </row>
    <row r="128" ht="15.75" customHeight="1">
      <c r="A128" s="97"/>
      <c r="B128" s="97"/>
      <c r="C128" s="97"/>
      <c r="D128" s="97"/>
      <c r="E128" s="97"/>
    </row>
    <row r="129" ht="15.75" customHeight="1">
      <c r="A129" s="97"/>
      <c r="B129" s="97"/>
      <c r="C129" s="97"/>
      <c r="D129" s="97"/>
      <c r="E129" s="97"/>
    </row>
    <row r="130" ht="15.75" customHeight="1">
      <c r="A130" s="97"/>
      <c r="B130" s="97"/>
      <c r="C130" s="97"/>
      <c r="D130" s="97"/>
      <c r="E130" s="97"/>
    </row>
    <row r="131" ht="15.75" customHeight="1">
      <c r="A131" s="97"/>
      <c r="B131" s="97"/>
      <c r="C131" s="97"/>
      <c r="D131" s="97"/>
      <c r="E131" s="97"/>
    </row>
    <row r="132" ht="15.75" customHeight="1">
      <c r="A132" s="97"/>
      <c r="B132" s="97"/>
      <c r="C132" s="97"/>
      <c r="D132" s="97"/>
      <c r="E132" s="97"/>
    </row>
    <row r="133" ht="15.75" customHeight="1">
      <c r="A133" s="97"/>
      <c r="B133" s="97"/>
      <c r="C133" s="97"/>
      <c r="D133" s="97"/>
      <c r="E133" s="97"/>
    </row>
    <row r="134" ht="15.75" customHeight="1">
      <c r="A134" s="97"/>
      <c r="B134" s="97"/>
      <c r="C134" s="97"/>
      <c r="D134" s="97"/>
      <c r="E134" s="97"/>
    </row>
    <row r="135" ht="15.75" customHeight="1">
      <c r="A135" s="97"/>
      <c r="B135" s="97"/>
      <c r="C135" s="97"/>
      <c r="D135" s="97"/>
      <c r="E135" s="97"/>
    </row>
    <row r="136" ht="15.75" customHeight="1">
      <c r="A136" s="97"/>
      <c r="B136" s="97"/>
      <c r="C136" s="97"/>
      <c r="D136" s="97"/>
      <c r="E136" s="97"/>
    </row>
    <row r="137" ht="15.75" customHeight="1">
      <c r="A137" s="97"/>
      <c r="B137" s="97"/>
      <c r="C137" s="97"/>
      <c r="D137" s="97"/>
      <c r="E137" s="97"/>
    </row>
    <row r="138" ht="15.75" customHeight="1">
      <c r="A138" s="97"/>
      <c r="B138" s="97"/>
      <c r="C138" s="97"/>
      <c r="D138" s="97"/>
      <c r="E138" s="97"/>
    </row>
    <row r="139" ht="15.75" customHeight="1">
      <c r="A139" s="97"/>
      <c r="B139" s="97"/>
      <c r="C139" s="97"/>
      <c r="D139" s="97"/>
      <c r="E139" s="97"/>
    </row>
    <row r="140" ht="15.75" customHeight="1">
      <c r="A140" s="97"/>
      <c r="B140" s="97"/>
      <c r="C140" s="97"/>
      <c r="D140" s="97"/>
      <c r="E140" s="97"/>
    </row>
    <row r="141" ht="15.75" customHeight="1">
      <c r="A141" s="97"/>
      <c r="B141" s="97"/>
      <c r="C141" s="97"/>
      <c r="D141" s="97"/>
      <c r="E141" s="97"/>
    </row>
    <row r="142" ht="15.75" customHeight="1">
      <c r="A142" s="97"/>
      <c r="B142" s="97"/>
      <c r="C142" s="97"/>
      <c r="D142" s="97"/>
      <c r="E142" s="97"/>
    </row>
    <row r="143" ht="15.75" customHeight="1">
      <c r="A143" s="97"/>
      <c r="B143" s="97"/>
      <c r="C143" s="97"/>
      <c r="D143" s="97"/>
      <c r="E143" s="97"/>
    </row>
    <row r="144" ht="15.75" customHeight="1">
      <c r="A144" s="97"/>
      <c r="B144" s="97"/>
      <c r="C144" s="97"/>
      <c r="D144" s="97"/>
      <c r="E144" s="97"/>
    </row>
    <row r="145" ht="15.75" customHeight="1">
      <c r="A145" s="97"/>
      <c r="B145" s="97"/>
      <c r="C145" s="97"/>
      <c r="D145" s="97"/>
      <c r="E145" s="97"/>
    </row>
    <row r="146" ht="15.75" customHeight="1">
      <c r="A146" s="97"/>
      <c r="B146" s="97"/>
      <c r="C146" s="97"/>
      <c r="D146" s="97"/>
      <c r="E146" s="97"/>
    </row>
    <row r="147" ht="15.75" customHeight="1">
      <c r="A147" s="97"/>
      <c r="B147" s="97"/>
      <c r="C147" s="97"/>
      <c r="D147" s="97"/>
      <c r="E147" s="97"/>
    </row>
    <row r="148" ht="15.75" customHeight="1">
      <c r="A148" s="97"/>
      <c r="B148" s="97"/>
      <c r="C148" s="97"/>
      <c r="D148" s="97"/>
      <c r="E148" s="97"/>
    </row>
    <row r="149" ht="15.75" customHeight="1">
      <c r="A149" s="97"/>
      <c r="B149" s="97"/>
      <c r="C149" s="97"/>
      <c r="D149" s="97"/>
      <c r="E149" s="97"/>
    </row>
    <row r="150" ht="15.75" customHeight="1">
      <c r="A150" s="97"/>
      <c r="B150" s="97"/>
      <c r="C150" s="97"/>
      <c r="D150" s="97"/>
      <c r="E150" s="97"/>
    </row>
    <row r="151" ht="15.75" customHeight="1">
      <c r="A151" s="97"/>
      <c r="B151" s="97"/>
      <c r="C151" s="97"/>
      <c r="D151" s="97"/>
      <c r="E151" s="97"/>
    </row>
    <row r="152" ht="15.75" customHeight="1">
      <c r="A152" s="97"/>
      <c r="B152" s="97"/>
      <c r="C152" s="97"/>
      <c r="D152" s="97"/>
      <c r="E152" s="97"/>
    </row>
    <row r="153" ht="15.75" customHeight="1">
      <c r="A153" s="97"/>
      <c r="B153" s="97"/>
      <c r="C153" s="97"/>
      <c r="D153" s="97"/>
      <c r="E153" s="97"/>
    </row>
    <row r="154" ht="15.75" customHeight="1">
      <c r="A154" s="97"/>
      <c r="B154" s="97"/>
      <c r="C154" s="97"/>
      <c r="D154" s="97"/>
      <c r="E154" s="97"/>
    </row>
    <row r="155" ht="15.75" customHeight="1">
      <c r="A155" s="97"/>
      <c r="B155" s="97"/>
      <c r="C155" s="97"/>
      <c r="D155" s="97"/>
      <c r="E155" s="97"/>
    </row>
    <row r="156" ht="15.75" customHeight="1">
      <c r="A156" s="97"/>
      <c r="B156" s="97"/>
      <c r="C156" s="97"/>
      <c r="D156" s="97"/>
      <c r="E156" s="97"/>
    </row>
    <row r="157" ht="15.75" customHeight="1">
      <c r="A157" s="97"/>
      <c r="B157" s="97"/>
      <c r="C157" s="97"/>
      <c r="D157" s="97"/>
      <c r="E157" s="97"/>
    </row>
    <row r="158" ht="15.75" customHeight="1">
      <c r="A158" s="97"/>
      <c r="B158" s="97"/>
      <c r="C158" s="97"/>
      <c r="D158" s="97"/>
      <c r="E158" s="97"/>
    </row>
    <row r="159" ht="15.75" customHeight="1">
      <c r="A159" s="97"/>
      <c r="B159" s="97"/>
      <c r="C159" s="97"/>
      <c r="D159" s="97"/>
      <c r="E159" s="97"/>
    </row>
    <row r="160" ht="15.75" customHeight="1">
      <c r="A160" s="97"/>
      <c r="B160" s="97"/>
      <c r="C160" s="97"/>
      <c r="D160" s="97"/>
      <c r="E160" s="97"/>
    </row>
    <row r="161" ht="15.75" customHeight="1">
      <c r="A161" s="97"/>
      <c r="B161" s="97"/>
      <c r="C161" s="97"/>
      <c r="D161" s="97"/>
      <c r="E161" s="97"/>
    </row>
    <row r="162" ht="15.75" customHeight="1">
      <c r="A162" s="97"/>
      <c r="B162" s="97"/>
      <c r="C162" s="97"/>
      <c r="D162" s="97"/>
      <c r="E162" s="97"/>
    </row>
    <row r="163" ht="15.75" customHeight="1">
      <c r="A163" s="97"/>
      <c r="B163" s="97"/>
      <c r="C163" s="97"/>
      <c r="D163" s="97"/>
      <c r="E163" s="97"/>
    </row>
    <row r="164" ht="15.75" customHeight="1">
      <c r="A164" s="97"/>
      <c r="B164" s="97"/>
      <c r="C164" s="97"/>
      <c r="D164" s="97"/>
      <c r="E164" s="97"/>
    </row>
    <row r="165" ht="15.75" customHeight="1">
      <c r="A165" s="97"/>
      <c r="B165" s="97"/>
      <c r="C165" s="97"/>
      <c r="D165" s="97"/>
      <c r="E165" s="97"/>
    </row>
    <row r="166" ht="15.75" customHeight="1">
      <c r="A166" s="97"/>
      <c r="B166" s="97"/>
      <c r="C166" s="97"/>
      <c r="D166" s="97"/>
      <c r="E166" s="97"/>
    </row>
    <row r="167" ht="15.75" customHeight="1">
      <c r="A167" s="97"/>
      <c r="B167" s="97"/>
      <c r="C167" s="97"/>
      <c r="D167" s="97"/>
      <c r="E167" s="97"/>
    </row>
    <row r="168" ht="15.75" customHeight="1">
      <c r="A168" s="97"/>
      <c r="B168" s="97"/>
      <c r="C168" s="97"/>
      <c r="D168" s="97"/>
      <c r="E168" s="97"/>
    </row>
    <row r="169" ht="15.75" customHeight="1">
      <c r="A169" s="97"/>
      <c r="B169" s="97"/>
      <c r="C169" s="97"/>
      <c r="D169" s="97"/>
      <c r="E169" s="97"/>
    </row>
    <row r="170" ht="15.75" customHeight="1">
      <c r="A170" s="97"/>
      <c r="B170" s="97"/>
      <c r="C170" s="97"/>
      <c r="D170" s="97"/>
      <c r="E170" s="97"/>
    </row>
    <row r="171" ht="15.75" customHeight="1">
      <c r="A171" s="97"/>
      <c r="B171" s="97"/>
      <c r="C171" s="97"/>
      <c r="D171" s="97"/>
      <c r="E171" s="97"/>
    </row>
    <row r="172" ht="15.75" customHeight="1">
      <c r="A172" s="97"/>
      <c r="B172" s="97"/>
      <c r="C172" s="97"/>
      <c r="D172" s="97"/>
      <c r="E172" s="97"/>
    </row>
    <row r="173" ht="15.75" customHeight="1">
      <c r="A173" s="97"/>
      <c r="B173" s="97"/>
      <c r="C173" s="97"/>
      <c r="D173" s="97"/>
      <c r="E173" s="97"/>
    </row>
    <row r="174" ht="15.75" customHeight="1">
      <c r="A174" s="97"/>
      <c r="B174" s="97"/>
      <c r="C174" s="97"/>
      <c r="D174" s="97"/>
      <c r="E174" s="97"/>
    </row>
    <row r="175" ht="15.75" customHeight="1">
      <c r="A175" s="97"/>
      <c r="B175" s="97"/>
      <c r="C175" s="97"/>
      <c r="D175" s="97"/>
      <c r="E175" s="97"/>
    </row>
    <row r="176" ht="15.75" customHeight="1">
      <c r="A176" s="97"/>
      <c r="B176" s="97"/>
      <c r="C176" s="97"/>
      <c r="D176" s="97"/>
      <c r="E176" s="97"/>
    </row>
    <row r="177" ht="15.75" customHeight="1">
      <c r="A177" s="97"/>
      <c r="B177" s="97"/>
      <c r="C177" s="97"/>
      <c r="D177" s="97"/>
      <c r="E177" s="97"/>
    </row>
    <row r="178" ht="15.75" customHeight="1">
      <c r="A178" s="97"/>
      <c r="B178" s="97"/>
      <c r="C178" s="97"/>
      <c r="D178" s="97"/>
      <c r="E178" s="97"/>
    </row>
    <row r="179" ht="15.75" customHeight="1">
      <c r="A179" s="97"/>
      <c r="B179" s="97"/>
      <c r="C179" s="97"/>
      <c r="D179" s="97"/>
      <c r="E179" s="97"/>
    </row>
    <row r="180" ht="15.75" customHeight="1">
      <c r="A180" s="97"/>
      <c r="B180" s="97"/>
      <c r="C180" s="97"/>
      <c r="D180" s="97"/>
      <c r="E180" s="97"/>
    </row>
    <row r="181" ht="15.75" customHeight="1">
      <c r="A181" s="97"/>
      <c r="B181" s="97"/>
      <c r="C181" s="97"/>
      <c r="D181" s="97"/>
      <c r="E181" s="97"/>
    </row>
    <row r="182" ht="15.75" customHeight="1">
      <c r="A182" s="97"/>
      <c r="B182" s="97"/>
      <c r="C182" s="97"/>
      <c r="D182" s="97"/>
      <c r="E182" s="97"/>
    </row>
    <row r="183" ht="15.75" customHeight="1">
      <c r="A183" s="97"/>
      <c r="B183" s="97"/>
      <c r="C183" s="97"/>
      <c r="D183" s="97"/>
      <c r="E183" s="97"/>
    </row>
    <row r="184" ht="15.75" customHeight="1">
      <c r="A184" s="97"/>
      <c r="B184" s="97"/>
      <c r="C184" s="97"/>
      <c r="D184" s="97"/>
      <c r="E184" s="97"/>
    </row>
    <row r="185" ht="15.75" customHeight="1">
      <c r="A185" s="97"/>
      <c r="B185" s="97"/>
      <c r="C185" s="97"/>
      <c r="D185" s="97"/>
      <c r="E185" s="97"/>
    </row>
    <row r="186" ht="15.75" customHeight="1">
      <c r="A186" s="97"/>
      <c r="B186" s="97"/>
      <c r="C186" s="97"/>
      <c r="D186" s="97"/>
      <c r="E186" s="97"/>
    </row>
    <row r="187" ht="15.75" customHeight="1">
      <c r="A187" s="97"/>
      <c r="B187" s="97"/>
      <c r="C187" s="97"/>
      <c r="D187" s="97"/>
      <c r="E187" s="97"/>
    </row>
    <row r="188" ht="15.75" customHeight="1">
      <c r="A188" s="97"/>
      <c r="B188" s="97"/>
      <c r="C188" s="97"/>
      <c r="D188" s="97"/>
      <c r="E188" s="97"/>
    </row>
    <row r="189" ht="15.75" customHeight="1">
      <c r="A189" s="97"/>
      <c r="B189" s="97"/>
      <c r="C189" s="97"/>
      <c r="D189" s="97"/>
      <c r="E189" s="97"/>
    </row>
    <row r="190" ht="15.75" customHeight="1">
      <c r="A190" s="97"/>
      <c r="B190" s="97"/>
      <c r="C190" s="97"/>
      <c r="D190" s="97"/>
      <c r="E190" s="97"/>
    </row>
    <row r="191" ht="15.75" customHeight="1">
      <c r="A191" s="97"/>
      <c r="B191" s="97"/>
      <c r="C191" s="97"/>
      <c r="D191" s="97"/>
      <c r="E191" s="97"/>
    </row>
    <row r="192" ht="15.75" customHeight="1">
      <c r="A192" s="97"/>
      <c r="B192" s="97"/>
      <c r="C192" s="97"/>
      <c r="D192" s="97"/>
      <c r="E192" s="97"/>
    </row>
    <row r="193" ht="15.75" customHeight="1">
      <c r="A193" s="97"/>
      <c r="B193" s="97"/>
      <c r="C193" s="97"/>
      <c r="D193" s="97"/>
      <c r="E193" s="97"/>
    </row>
    <row r="194" ht="15.75" customHeight="1">
      <c r="A194" s="97"/>
      <c r="B194" s="97"/>
      <c r="C194" s="97"/>
      <c r="D194" s="97"/>
      <c r="E194" s="97"/>
    </row>
    <row r="195" ht="15.75" customHeight="1">
      <c r="A195" s="97"/>
      <c r="B195" s="97"/>
      <c r="C195" s="97"/>
      <c r="D195" s="97"/>
      <c r="E195" s="97"/>
    </row>
    <row r="196" ht="15.75" customHeight="1">
      <c r="A196" s="97"/>
      <c r="B196" s="97"/>
      <c r="C196" s="97"/>
      <c r="D196" s="97"/>
      <c r="E196" s="97"/>
    </row>
    <row r="197" ht="15.75" customHeight="1">
      <c r="A197" s="97"/>
      <c r="B197" s="97"/>
      <c r="C197" s="97"/>
      <c r="D197" s="97"/>
      <c r="E197" s="97"/>
    </row>
    <row r="198" ht="15.75" customHeight="1">
      <c r="A198" s="97"/>
      <c r="B198" s="97"/>
      <c r="C198" s="97"/>
      <c r="D198" s="97"/>
      <c r="E198" s="97"/>
    </row>
    <row r="199" ht="15.75" customHeight="1">
      <c r="A199" s="97"/>
      <c r="B199" s="97"/>
      <c r="C199" s="97"/>
      <c r="D199" s="97"/>
      <c r="E199" s="97"/>
    </row>
    <row r="200" ht="15.75" customHeight="1">
      <c r="A200" s="97"/>
      <c r="B200" s="97"/>
      <c r="C200" s="97"/>
      <c r="D200" s="97"/>
      <c r="E200" s="97"/>
    </row>
    <row r="201" ht="15.75" customHeight="1">
      <c r="A201" s="97"/>
      <c r="B201" s="97"/>
      <c r="C201" s="97"/>
      <c r="D201" s="97"/>
      <c r="E201" s="97"/>
    </row>
    <row r="202" ht="15.75" customHeight="1">
      <c r="A202" s="97"/>
      <c r="B202" s="97"/>
      <c r="C202" s="97"/>
      <c r="D202" s="97"/>
      <c r="E202" s="97"/>
    </row>
    <row r="203" ht="15.75" customHeight="1">
      <c r="A203" s="97"/>
      <c r="B203" s="97"/>
      <c r="C203" s="97"/>
      <c r="D203" s="97"/>
      <c r="E203" s="97"/>
    </row>
    <row r="204" ht="15.75" customHeight="1">
      <c r="A204" s="97"/>
      <c r="B204" s="97"/>
      <c r="C204" s="97"/>
      <c r="D204" s="97"/>
      <c r="E204" s="97"/>
    </row>
    <row r="205" ht="15.75" customHeight="1">
      <c r="A205" s="97"/>
      <c r="B205" s="97"/>
      <c r="C205" s="97"/>
      <c r="D205" s="97"/>
      <c r="E205" s="97"/>
    </row>
    <row r="206" ht="15.75" customHeight="1">
      <c r="A206" s="97"/>
      <c r="B206" s="97"/>
      <c r="C206" s="97"/>
      <c r="D206" s="97"/>
      <c r="E206" s="97"/>
    </row>
    <row r="207" ht="15.75" customHeight="1">
      <c r="A207" s="97"/>
      <c r="B207" s="97"/>
      <c r="C207" s="97"/>
      <c r="D207" s="97"/>
      <c r="E207" s="97"/>
    </row>
    <row r="208" ht="15.75" customHeight="1">
      <c r="A208" s="97"/>
      <c r="B208" s="97"/>
      <c r="C208" s="97"/>
      <c r="D208" s="97"/>
      <c r="E208" s="97"/>
    </row>
    <row r="209" ht="15.75" customHeight="1">
      <c r="A209" s="97"/>
      <c r="B209" s="97"/>
      <c r="C209" s="97"/>
      <c r="D209" s="97"/>
      <c r="E209" s="97"/>
    </row>
    <row r="210" ht="15.75" customHeight="1">
      <c r="A210" s="97"/>
      <c r="B210" s="97"/>
      <c r="C210" s="97"/>
      <c r="D210" s="97"/>
      <c r="E210" s="97"/>
    </row>
    <row r="211" ht="15.75" customHeight="1">
      <c r="A211" s="97"/>
      <c r="B211" s="97"/>
      <c r="C211" s="97"/>
      <c r="D211" s="97"/>
      <c r="E211" s="97"/>
    </row>
    <row r="212" ht="15.75" customHeight="1">
      <c r="A212" s="97"/>
      <c r="B212" s="97"/>
      <c r="C212" s="97"/>
      <c r="D212" s="97"/>
      <c r="E212" s="97"/>
    </row>
    <row r="213" ht="15.75" customHeight="1">
      <c r="A213" s="97"/>
      <c r="B213" s="97"/>
      <c r="C213" s="97"/>
      <c r="D213" s="97"/>
      <c r="E213" s="97"/>
    </row>
    <row r="214" ht="15.75" customHeight="1">
      <c r="A214" s="97"/>
      <c r="B214" s="97"/>
      <c r="C214" s="97"/>
      <c r="D214" s="97"/>
      <c r="E214" s="97"/>
    </row>
    <row r="215" ht="15.75" customHeight="1">
      <c r="A215" s="97"/>
      <c r="B215" s="97"/>
      <c r="C215" s="97"/>
      <c r="D215" s="97"/>
      <c r="E215" s="97"/>
    </row>
    <row r="216" ht="15.75" customHeight="1">
      <c r="A216" s="97"/>
      <c r="B216" s="97"/>
      <c r="C216" s="97"/>
      <c r="D216" s="97"/>
      <c r="E216" s="97"/>
    </row>
    <row r="217" ht="15.75" customHeight="1">
      <c r="A217" s="97"/>
      <c r="B217" s="97"/>
      <c r="C217" s="97"/>
      <c r="D217" s="97"/>
      <c r="E217" s="97"/>
    </row>
    <row r="218" ht="15.75" customHeight="1">
      <c r="A218" s="97"/>
      <c r="B218" s="97"/>
      <c r="C218" s="97"/>
      <c r="D218" s="97"/>
      <c r="E218" s="97"/>
    </row>
    <row r="219" ht="15.75" customHeight="1">
      <c r="A219" s="97"/>
      <c r="B219" s="97"/>
      <c r="C219" s="97"/>
      <c r="D219" s="97"/>
      <c r="E219" s="97"/>
    </row>
    <row r="220" ht="15.75" customHeight="1">
      <c r="A220" s="97"/>
      <c r="B220" s="97"/>
      <c r="C220" s="97"/>
      <c r="D220" s="97"/>
      <c r="E220" s="97"/>
    </row>
    <row r="221" ht="15.75" customHeight="1">
      <c r="A221" s="97"/>
      <c r="B221" s="97"/>
      <c r="C221" s="97"/>
      <c r="D221" s="97"/>
      <c r="E221" s="97"/>
    </row>
    <row r="222" ht="15.75" customHeight="1">
      <c r="A222" s="97"/>
      <c r="B222" s="97"/>
      <c r="C222" s="97"/>
      <c r="D222" s="97"/>
      <c r="E222" s="97"/>
    </row>
    <row r="223" ht="15.75" customHeight="1">
      <c r="A223" s="97"/>
      <c r="B223" s="97"/>
      <c r="C223" s="97"/>
      <c r="D223" s="97"/>
      <c r="E223" s="97"/>
    </row>
    <row r="224" ht="15.75" customHeight="1">
      <c r="A224" s="97"/>
      <c r="B224" s="97"/>
      <c r="C224" s="97"/>
      <c r="D224" s="97"/>
      <c r="E224" s="97"/>
    </row>
    <row r="225" ht="15.75" customHeight="1">
      <c r="A225" s="97"/>
      <c r="B225" s="97"/>
      <c r="C225" s="97"/>
      <c r="D225" s="97"/>
      <c r="E225" s="97"/>
    </row>
    <row r="226" ht="15.75" customHeight="1">
      <c r="A226" s="97"/>
      <c r="B226" s="97"/>
      <c r="C226" s="97"/>
      <c r="D226" s="97"/>
      <c r="E226" s="97"/>
    </row>
    <row r="227" ht="15.75" customHeight="1">
      <c r="A227" s="97"/>
      <c r="B227" s="97"/>
      <c r="C227" s="97"/>
      <c r="D227" s="97"/>
      <c r="E227" s="97"/>
    </row>
    <row r="228" ht="15.75" customHeight="1">
      <c r="A228" s="97"/>
      <c r="B228" s="97"/>
      <c r="C228" s="97"/>
      <c r="D228" s="97"/>
      <c r="E228" s="97"/>
    </row>
    <row r="229" ht="15.75" customHeight="1">
      <c r="A229" s="97"/>
      <c r="B229" s="97"/>
      <c r="C229" s="97"/>
      <c r="D229" s="97"/>
      <c r="E229" s="97"/>
    </row>
    <row r="230" ht="15.75" customHeight="1">
      <c r="A230" s="97"/>
      <c r="B230" s="97"/>
      <c r="C230" s="97"/>
      <c r="D230" s="97"/>
      <c r="E230" s="97"/>
    </row>
    <row r="231" ht="15.75" customHeight="1">
      <c r="A231" s="97"/>
      <c r="B231" s="97"/>
      <c r="C231" s="97"/>
      <c r="D231" s="97"/>
      <c r="E231" s="97"/>
    </row>
    <row r="232" ht="15.75" customHeight="1">
      <c r="A232" s="97"/>
      <c r="B232" s="97"/>
      <c r="C232" s="97"/>
      <c r="D232" s="97"/>
      <c r="E232" s="97"/>
    </row>
    <row r="233" ht="15.75" customHeight="1">
      <c r="A233" s="97"/>
      <c r="B233" s="97"/>
      <c r="C233" s="97"/>
      <c r="D233" s="97"/>
      <c r="E233" s="97"/>
    </row>
    <row r="234" ht="15.75" customHeight="1">
      <c r="A234" s="97"/>
      <c r="B234" s="97"/>
      <c r="C234" s="97"/>
      <c r="D234" s="97"/>
      <c r="E234" s="97"/>
    </row>
    <row r="235" ht="15.75" customHeight="1">
      <c r="A235" s="97"/>
      <c r="B235" s="97"/>
      <c r="C235" s="97"/>
      <c r="D235" s="97"/>
      <c r="E235" s="97"/>
    </row>
    <row r="236" ht="15.75" customHeight="1">
      <c r="A236" s="97"/>
      <c r="B236" s="97"/>
      <c r="C236" s="97"/>
      <c r="D236" s="97"/>
      <c r="E236" s="97"/>
    </row>
    <row r="237" ht="15.75" customHeight="1">
      <c r="A237" s="97"/>
      <c r="B237" s="97"/>
      <c r="C237" s="97"/>
      <c r="D237" s="97"/>
      <c r="E237" s="97"/>
    </row>
    <row r="238" ht="15.75" customHeight="1">
      <c r="A238" s="97"/>
      <c r="B238" s="97"/>
      <c r="C238" s="97"/>
      <c r="D238" s="97"/>
      <c r="E238" s="97"/>
    </row>
    <row r="239" ht="15.75" customHeight="1">
      <c r="A239" s="97"/>
      <c r="B239" s="97"/>
      <c r="C239" s="97"/>
      <c r="D239" s="97"/>
      <c r="E239" s="97"/>
    </row>
    <row r="240" ht="15.75" customHeight="1">
      <c r="A240" s="97"/>
      <c r="B240" s="97"/>
      <c r="C240" s="97"/>
      <c r="D240" s="97"/>
      <c r="E240" s="97"/>
    </row>
    <row r="241" ht="15.75" customHeight="1">
      <c r="A241" s="97"/>
      <c r="B241" s="97"/>
      <c r="C241" s="97"/>
      <c r="D241" s="97"/>
      <c r="E241" s="97"/>
    </row>
    <row r="242" ht="15.75" customHeight="1">
      <c r="A242" s="97"/>
      <c r="B242" s="97"/>
      <c r="C242" s="97"/>
      <c r="D242" s="97"/>
      <c r="E242" s="97"/>
    </row>
    <row r="243" ht="15.75" customHeight="1">
      <c r="A243" s="97"/>
      <c r="B243" s="97"/>
      <c r="C243" s="97"/>
      <c r="D243" s="97"/>
      <c r="E243" s="97"/>
    </row>
    <row r="244" ht="15.75" customHeight="1">
      <c r="A244" s="97"/>
      <c r="B244" s="97"/>
      <c r="C244" s="97"/>
      <c r="D244" s="97"/>
      <c r="E244" s="97"/>
    </row>
    <row r="245" ht="15.75" customHeight="1">
      <c r="A245" s="97"/>
      <c r="B245" s="97"/>
      <c r="C245" s="97"/>
      <c r="D245" s="97"/>
      <c r="E245" s="97"/>
    </row>
    <row r="246" ht="15.75" customHeight="1">
      <c r="A246" s="97"/>
      <c r="B246" s="97"/>
      <c r="C246" s="97"/>
      <c r="D246" s="97"/>
      <c r="E246" s="97"/>
    </row>
    <row r="247" ht="15.75" customHeight="1">
      <c r="A247" s="97"/>
      <c r="B247" s="97"/>
      <c r="C247" s="97"/>
      <c r="D247" s="97"/>
      <c r="E247" s="97"/>
    </row>
    <row r="248" ht="15.75" customHeight="1">
      <c r="A248" s="97"/>
      <c r="B248" s="97"/>
      <c r="C248" s="97"/>
      <c r="D248" s="97"/>
      <c r="E248" s="97"/>
    </row>
    <row r="249" ht="15.75" customHeight="1">
      <c r="A249" s="97"/>
      <c r="B249" s="97"/>
      <c r="C249" s="97"/>
      <c r="D249" s="97"/>
      <c r="E249" s="97"/>
    </row>
    <row r="250" ht="15.75" customHeight="1">
      <c r="A250" s="97"/>
      <c r="B250" s="97"/>
      <c r="C250" s="97"/>
      <c r="D250" s="97"/>
      <c r="E250" s="97"/>
    </row>
    <row r="251" ht="15.75" customHeight="1">
      <c r="A251" s="97"/>
      <c r="B251" s="97"/>
      <c r="C251" s="97"/>
      <c r="D251" s="97"/>
      <c r="E251" s="97"/>
    </row>
    <row r="252" ht="15.75" customHeight="1">
      <c r="A252" s="97"/>
      <c r="B252" s="97"/>
      <c r="C252" s="97"/>
      <c r="D252" s="97"/>
      <c r="E252" s="97"/>
    </row>
    <row r="253" ht="15.75" customHeight="1">
      <c r="A253" s="97"/>
      <c r="B253" s="97"/>
      <c r="C253" s="97"/>
      <c r="D253" s="97"/>
      <c r="E253" s="97"/>
    </row>
    <row r="254" ht="15.75" customHeight="1">
      <c r="A254" s="97"/>
      <c r="B254" s="97"/>
      <c r="C254" s="97"/>
      <c r="D254" s="97"/>
      <c r="E254" s="97"/>
    </row>
    <row r="255" ht="15.75" customHeight="1">
      <c r="A255" s="97"/>
      <c r="B255" s="97"/>
      <c r="C255" s="97"/>
      <c r="D255" s="97"/>
      <c r="E255" s="97"/>
    </row>
    <row r="256" ht="15.75" customHeight="1">
      <c r="A256" s="97"/>
      <c r="B256" s="97"/>
      <c r="C256" s="97"/>
      <c r="D256" s="97"/>
      <c r="E256" s="97"/>
    </row>
    <row r="257" ht="15.75" customHeight="1">
      <c r="A257" s="97"/>
      <c r="B257" s="97"/>
      <c r="C257" s="97"/>
      <c r="D257" s="97"/>
      <c r="E257" s="97"/>
    </row>
    <row r="258" ht="15.75" customHeight="1">
      <c r="A258" s="97"/>
      <c r="B258" s="97"/>
      <c r="C258" s="97"/>
      <c r="D258" s="97"/>
      <c r="E258" s="97"/>
    </row>
    <row r="259" ht="15.75" customHeight="1">
      <c r="A259" s="97"/>
      <c r="B259" s="97"/>
      <c r="C259" s="97"/>
      <c r="D259" s="97"/>
      <c r="E259" s="97"/>
    </row>
    <row r="260" ht="15.75" customHeight="1">
      <c r="A260" s="97"/>
      <c r="B260" s="97"/>
      <c r="C260" s="97"/>
      <c r="D260" s="97"/>
      <c r="E260" s="97"/>
    </row>
    <row r="261" ht="15.75" customHeight="1">
      <c r="A261" s="97"/>
      <c r="B261" s="97"/>
      <c r="C261" s="97"/>
      <c r="D261" s="97"/>
      <c r="E261" s="97"/>
    </row>
    <row r="262" ht="15.75" customHeight="1">
      <c r="A262" s="97"/>
      <c r="B262" s="97"/>
      <c r="C262" s="97"/>
      <c r="D262" s="97"/>
      <c r="E262" s="97"/>
    </row>
    <row r="263" ht="15.75" customHeight="1">
      <c r="A263" s="97"/>
      <c r="B263" s="97"/>
      <c r="C263" s="97"/>
      <c r="D263" s="97"/>
      <c r="E263" s="97"/>
    </row>
    <row r="264" ht="15.75" customHeight="1">
      <c r="A264" s="97"/>
      <c r="B264" s="97"/>
      <c r="C264" s="97"/>
      <c r="D264" s="97"/>
      <c r="E264" s="97"/>
    </row>
    <row r="265" ht="15.75" customHeight="1">
      <c r="A265" s="97"/>
      <c r="B265" s="97"/>
      <c r="C265" s="97"/>
      <c r="D265" s="97"/>
      <c r="E265" s="97"/>
    </row>
    <row r="266" ht="15.75" customHeight="1">
      <c r="A266" s="97"/>
      <c r="B266" s="97"/>
      <c r="C266" s="97"/>
      <c r="D266" s="97"/>
      <c r="E266" s="97"/>
    </row>
    <row r="267" ht="15.75" customHeight="1">
      <c r="A267" s="97"/>
      <c r="B267" s="97"/>
      <c r="C267" s="97"/>
      <c r="D267" s="97"/>
      <c r="E267" s="97"/>
    </row>
    <row r="268" ht="15.75" customHeight="1">
      <c r="A268" s="97"/>
      <c r="B268" s="97"/>
      <c r="C268" s="97"/>
      <c r="D268" s="97"/>
      <c r="E268" s="97"/>
    </row>
    <row r="269" ht="15.75" customHeight="1">
      <c r="A269" s="97"/>
      <c r="B269" s="97"/>
      <c r="C269" s="97"/>
      <c r="D269" s="97"/>
      <c r="E269" s="97"/>
    </row>
    <row r="270" ht="15.75" customHeight="1">
      <c r="A270" s="97"/>
      <c r="B270" s="97"/>
      <c r="C270" s="97"/>
      <c r="D270" s="97"/>
      <c r="E270" s="97"/>
    </row>
    <row r="271" ht="15.75" customHeight="1">
      <c r="A271" s="97"/>
      <c r="B271" s="97"/>
      <c r="C271" s="97"/>
      <c r="D271" s="97"/>
      <c r="E271" s="97"/>
    </row>
    <row r="272" ht="15.75" customHeight="1">
      <c r="A272" s="97"/>
      <c r="B272" s="97"/>
      <c r="C272" s="97"/>
      <c r="D272" s="97"/>
      <c r="E272" s="97"/>
    </row>
    <row r="273" ht="15.75" customHeight="1">
      <c r="A273" s="97"/>
      <c r="B273" s="97"/>
      <c r="C273" s="97"/>
      <c r="D273" s="97"/>
      <c r="E273" s="97"/>
    </row>
    <row r="274" ht="15.75" customHeight="1">
      <c r="A274" s="97"/>
      <c r="B274" s="97"/>
      <c r="C274" s="97"/>
      <c r="D274" s="97"/>
      <c r="E274" s="97"/>
    </row>
    <row r="275" ht="15.75" customHeight="1">
      <c r="A275" s="97"/>
      <c r="B275" s="97"/>
      <c r="C275" s="97"/>
      <c r="D275" s="97"/>
      <c r="E275" s="97"/>
    </row>
    <row r="276" ht="15.75" customHeight="1">
      <c r="A276" s="97"/>
      <c r="B276" s="97"/>
      <c r="C276" s="97"/>
      <c r="D276" s="97"/>
      <c r="E276" s="97"/>
    </row>
    <row r="277" ht="15.75" customHeight="1">
      <c r="A277" s="97"/>
      <c r="B277" s="97"/>
      <c r="C277" s="97"/>
      <c r="D277" s="97"/>
      <c r="E277" s="97"/>
    </row>
    <row r="278" ht="15.75" customHeight="1">
      <c r="A278" s="97"/>
      <c r="B278" s="97"/>
      <c r="C278" s="97"/>
      <c r="D278" s="97"/>
      <c r="E278" s="97"/>
    </row>
    <row r="279" ht="15.75" customHeight="1">
      <c r="A279" s="97"/>
      <c r="B279" s="97"/>
      <c r="C279" s="97"/>
      <c r="D279" s="97"/>
      <c r="E279" s="97"/>
    </row>
    <row r="280" ht="15.75" customHeight="1">
      <c r="A280" s="97"/>
      <c r="B280" s="97"/>
      <c r="C280" s="97"/>
      <c r="D280" s="97"/>
      <c r="E280" s="97"/>
    </row>
    <row r="281" ht="15.75" customHeight="1">
      <c r="A281" s="97"/>
      <c r="B281" s="97"/>
      <c r="C281" s="97"/>
      <c r="D281" s="97"/>
      <c r="E281" s="97"/>
    </row>
    <row r="282" ht="15.75" customHeight="1">
      <c r="A282" s="97"/>
      <c r="B282" s="97"/>
      <c r="C282" s="97"/>
      <c r="D282" s="97"/>
      <c r="E282" s="97"/>
    </row>
    <row r="283" ht="15.75" customHeight="1">
      <c r="A283" s="97"/>
      <c r="B283" s="97"/>
      <c r="C283" s="97"/>
      <c r="D283" s="97"/>
      <c r="E283" s="97"/>
    </row>
    <row r="284" ht="15.75" customHeight="1">
      <c r="A284" s="97"/>
      <c r="B284" s="97"/>
      <c r="C284" s="97"/>
      <c r="D284" s="97"/>
      <c r="E284" s="97"/>
    </row>
    <row r="285" ht="15.75" customHeight="1">
      <c r="A285" s="97"/>
      <c r="B285" s="97"/>
      <c r="C285" s="97"/>
      <c r="D285" s="97"/>
      <c r="E285" s="97"/>
    </row>
    <row r="286" ht="15.75" customHeight="1">
      <c r="A286" s="97"/>
      <c r="B286" s="97"/>
      <c r="C286" s="97"/>
      <c r="D286" s="97"/>
      <c r="E286" s="97"/>
    </row>
    <row r="287" ht="15.75" customHeight="1">
      <c r="A287" s="97"/>
      <c r="B287" s="97"/>
      <c r="C287" s="97"/>
      <c r="D287" s="97"/>
      <c r="E287" s="97"/>
    </row>
    <row r="288" ht="15.75" customHeight="1">
      <c r="A288" s="97"/>
      <c r="B288" s="97"/>
      <c r="C288" s="97"/>
      <c r="D288" s="97"/>
      <c r="E288" s="97"/>
    </row>
    <row r="289" ht="15.75" customHeight="1">
      <c r="A289" s="97"/>
      <c r="B289" s="97"/>
      <c r="C289" s="97"/>
      <c r="D289" s="97"/>
      <c r="E289" s="97"/>
    </row>
    <row r="290" ht="15.75" customHeight="1">
      <c r="A290" s="97"/>
      <c r="B290" s="97"/>
      <c r="C290" s="97"/>
      <c r="D290" s="97"/>
      <c r="E290" s="97"/>
    </row>
    <row r="291" ht="15.75" customHeight="1">
      <c r="A291" s="97"/>
      <c r="B291" s="97"/>
      <c r="C291" s="97"/>
      <c r="D291" s="97"/>
      <c r="E291" s="97"/>
    </row>
    <row r="292" ht="15.75" customHeight="1">
      <c r="A292" s="97"/>
      <c r="B292" s="97"/>
      <c r="C292" s="97"/>
      <c r="D292" s="97"/>
      <c r="E292" s="97"/>
    </row>
    <row r="293" ht="15.75" customHeight="1">
      <c r="A293" s="97"/>
      <c r="B293" s="97"/>
      <c r="C293" s="97"/>
      <c r="D293" s="97"/>
      <c r="E293" s="97"/>
    </row>
    <row r="294" ht="15.75" customHeight="1">
      <c r="A294" s="97"/>
      <c r="B294" s="97"/>
      <c r="C294" s="97"/>
      <c r="D294" s="97"/>
      <c r="E294" s="97"/>
    </row>
    <row r="295" ht="15.75" customHeight="1">
      <c r="A295" s="97"/>
      <c r="B295" s="97"/>
      <c r="C295" s="97"/>
      <c r="D295" s="97"/>
      <c r="E295" s="97"/>
    </row>
    <row r="296" ht="15.75" customHeight="1">
      <c r="A296" s="97"/>
      <c r="B296" s="97"/>
      <c r="C296" s="97"/>
      <c r="D296" s="97"/>
      <c r="E296" s="97"/>
    </row>
    <row r="297" ht="15.75" customHeight="1">
      <c r="A297" s="97"/>
      <c r="B297" s="97"/>
      <c r="C297" s="97"/>
      <c r="D297" s="97"/>
      <c r="E297" s="97"/>
    </row>
    <row r="298" ht="15.75" customHeight="1">
      <c r="A298" s="97"/>
      <c r="B298" s="97"/>
      <c r="C298" s="97"/>
      <c r="D298" s="97"/>
      <c r="E298" s="97"/>
    </row>
    <row r="299" ht="15.75" customHeight="1">
      <c r="A299" s="97"/>
      <c r="B299" s="97"/>
      <c r="C299" s="97"/>
      <c r="D299" s="97"/>
      <c r="E299" s="97"/>
    </row>
    <row r="300" ht="15.75" customHeight="1">
      <c r="A300" s="97"/>
      <c r="B300" s="97"/>
      <c r="C300" s="97"/>
      <c r="D300" s="97"/>
      <c r="E300" s="97"/>
    </row>
    <row r="301" ht="15.75" customHeight="1">
      <c r="A301" s="97"/>
      <c r="B301" s="97"/>
      <c r="C301" s="97"/>
      <c r="D301" s="97"/>
      <c r="E301" s="97"/>
    </row>
    <row r="302" ht="15.75" customHeight="1">
      <c r="A302" s="97"/>
      <c r="B302" s="97"/>
      <c r="C302" s="97"/>
      <c r="D302" s="97"/>
      <c r="E302" s="97"/>
    </row>
    <row r="303" ht="15.75" customHeight="1">
      <c r="A303" s="97"/>
      <c r="B303" s="97"/>
      <c r="C303" s="97"/>
      <c r="D303" s="97"/>
      <c r="E303" s="97"/>
    </row>
    <row r="304" ht="15.75" customHeight="1">
      <c r="A304" s="97"/>
      <c r="B304" s="97"/>
      <c r="C304" s="97"/>
      <c r="D304" s="97"/>
      <c r="E304" s="97"/>
    </row>
    <row r="305" ht="15.75" customHeight="1">
      <c r="A305" s="97"/>
      <c r="B305" s="97"/>
      <c r="C305" s="97"/>
      <c r="D305" s="97"/>
      <c r="E305" s="97"/>
    </row>
    <row r="306" ht="15.75" customHeight="1">
      <c r="A306" s="97"/>
      <c r="B306" s="97"/>
      <c r="C306" s="97"/>
      <c r="D306" s="97"/>
      <c r="E306" s="97"/>
    </row>
    <row r="307" ht="15.75" customHeight="1">
      <c r="A307" s="97"/>
      <c r="B307" s="97"/>
      <c r="C307" s="97"/>
      <c r="D307" s="97"/>
      <c r="E307" s="97"/>
    </row>
    <row r="308" ht="15.75" customHeight="1">
      <c r="A308" s="97"/>
      <c r="B308" s="97"/>
      <c r="C308" s="97"/>
      <c r="D308" s="97"/>
      <c r="E308" s="97"/>
    </row>
    <row r="309" ht="15.75" customHeight="1">
      <c r="A309" s="97"/>
      <c r="B309" s="97"/>
      <c r="C309" s="97"/>
      <c r="D309" s="97"/>
      <c r="E309" s="97"/>
    </row>
    <row r="310" ht="15.75" customHeight="1">
      <c r="A310" s="97"/>
      <c r="B310" s="97"/>
      <c r="C310" s="97"/>
      <c r="D310" s="97"/>
      <c r="E310" s="97"/>
    </row>
    <row r="311" ht="15.75" customHeight="1">
      <c r="A311" s="97"/>
      <c r="B311" s="97"/>
      <c r="C311" s="97"/>
      <c r="D311" s="97"/>
      <c r="E311" s="97"/>
    </row>
    <row r="312" ht="15.75" customHeight="1">
      <c r="A312" s="97"/>
      <c r="B312" s="97"/>
      <c r="C312" s="97"/>
      <c r="D312" s="97"/>
      <c r="E312" s="97"/>
    </row>
    <row r="313" ht="15.75" customHeight="1">
      <c r="A313" s="97"/>
      <c r="B313" s="97"/>
      <c r="C313" s="97"/>
      <c r="D313" s="97"/>
      <c r="E313" s="97"/>
    </row>
    <row r="314" ht="15.75" customHeight="1">
      <c r="A314" s="97"/>
      <c r="B314" s="97"/>
      <c r="C314" s="97"/>
      <c r="D314" s="97"/>
      <c r="E314" s="97"/>
    </row>
    <row r="315" ht="15.75" customHeight="1">
      <c r="A315" s="97"/>
      <c r="B315" s="97"/>
      <c r="C315" s="97"/>
      <c r="D315" s="97"/>
      <c r="E315" s="97"/>
    </row>
    <row r="316" ht="15.75" customHeight="1">
      <c r="A316" s="97"/>
      <c r="B316" s="97"/>
      <c r="C316" s="97"/>
      <c r="D316" s="97"/>
      <c r="E316" s="97"/>
    </row>
    <row r="317" ht="15.75" customHeight="1">
      <c r="A317" s="97"/>
      <c r="B317" s="97"/>
      <c r="C317" s="97"/>
      <c r="D317" s="97"/>
      <c r="E317" s="97"/>
    </row>
    <row r="318" ht="15.75" customHeight="1">
      <c r="A318" s="97"/>
      <c r="B318" s="97"/>
      <c r="C318" s="97"/>
      <c r="D318" s="97"/>
      <c r="E318" s="97"/>
    </row>
    <row r="319" ht="15.75" customHeight="1">
      <c r="A319" s="97"/>
      <c r="B319" s="97"/>
      <c r="C319" s="97"/>
      <c r="D319" s="97"/>
      <c r="E319" s="97"/>
    </row>
    <row r="320" ht="15.75" customHeight="1">
      <c r="A320" s="97"/>
      <c r="B320" s="97"/>
      <c r="C320" s="97"/>
      <c r="D320" s="97"/>
      <c r="E320" s="97"/>
    </row>
    <row r="321" ht="15.75" customHeight="1">
      <c r="A321" s="97"/>
      <c r="B321" s="97"/>
      <c r="C321" s="97"/>
      <c r="D321" s="97"/>
      <c r="E321" s="97"/>
    </row>
    <row r="322" ht="15.75" customHeight="1">
      <c r="A322" s="97"/>
      <c r="B322" s="97"/>
      <c r="C322" s="97"/>
      <c r="D322" s="97"/>
      <c r="E322" s="97"/>
    </row>
    <row r="323" ht="15.75" customHeight="1">
      <c r="A323" s="97"/>
      <c r="B323" s="97"/>
      <c r="C323" s="97"/>
      <c r="D323" s="97"/>
      <c r="E323" s="97"/>
    </row>
    <row r="324" ht="15.75" customHeight="1">
      <c r="A324" s="97"/>
      <c r="B324" s="97"/>
      <c r="C324" s="97"/>
      <c r="D324" s="97"/>
      <c r="E324" s="97"/>
    </row>
    <row r="325" ht="15.75" customHeight="1">
      <c r="A325" s="97"/>
      <c r="B325" s="97"/>
      <c r="C325" s="97"/>
      <c r="D325" s="97"/>
      <c r="E325" s="97"/>
    </row>
    <row r="326" ht="15.75" customHeight="1">
      <c r="A326" s="97"/>
      <c r="B326" s="97"/>
      <c r="C326" s="97"/>
      <c r="D326" s="97"/>
      <c r="E326" s="97"/>
    </row>
    <row r="327" ht="15.75" customHeight="1">
      <c r="A327" s="97"/>
      <c r="B327" s="97"/>
      <c r="C327" s="97"/>
      <c r="D327" s="97"/>
      <c r="E327" s="97"/>
    </row>
    <row r="328" ht="15.75" customHeight="1">
      <c r="A328" s="97"/>
      <c r="B328" s="97"/>
      <c r="C328" s="97"/>
      <c r="D328" s="97"/>
      <c r="E328" s="97"/>
    </row>
    <row r="329" ht="15.75" customHeight="1">
      <c r="A329" s="97"/>
      <c r="B329" s="97"/>
      <c r="C329" s="97"/>
      <c r="D329" s="97"/>
      <c r="E329" s="97"/>
    </row>
    <row r="330" ht="15.75" customHeight="1">
      <c r="A330" s="97"/>
      <c r="B330" s="97"/>
      <c r="C330" s="97"/>
      <c r="D330" s="97"/>
      <c r="E330" s="97"/>
    </row>
    <row r="331" ht="15.75" customHeight="1">
      <c r="A331" s="97"/>
      <c r="B331" s="97"/>
      <c r="C331" s="97"/>
      <c r="D331" s="97"/>
      <c r="E331" s="97"/>
    </row>
    <row r="332" ht="15.75" customHeight="1">
      <c r="A332" s="97"/>
      <c r="B332" s="97"/>
      <c r="C332" s="97"/>
      <c r="D332" s="97"/>
      <c r="E332" s="97"/>
    </row>
    <row r="333" ht="15.75" customHeight="1">
      <c r="A333" s="97"/>
      <c r="B333" s="97"/>
      <c r="C333" s="97"/>
      <c r="D333" s="97"/>
      <c r="E333" s="97"/>
    </row>
    <row r="334" ht="15.75" customHeight="1">
      <c r="A334" s="97"/>
      <c r="B334" s="97"/>
      <c r="C334" s="97"/>
      <c r="D334" s="97"/>
      <c r="E334" s="97"/>
    </row>
    <row r="335" ht="15.75" customHeight="1">
      <c r="A335" s="97"/>
      <c r="B335" s="97"/>
      <c r="C335" s="97"/>
      <c r="D335" s="97"/>
      <c r="E335" s="97"/>
    </row>
    <row r="336" ht="15.75" customHeight="1">
      <c r="A336" s="97"/>
      <c r="B336" s="97"/>
      <c r="C336" s="97"/>
      <c r="D336" s="97"/>
      <c r="E336" s="97"/>
    </row>
    <row r="337" ht="15.75" customHeight="1">
      <c r="A337" s="97"/>
      <c r="B337" s="97"/>
      <c r="C337" s="97"/>
      <c r="D337" s="97"/>
      <c r="E337" s="97"/>
    </row>
    <row r="338" ht="15.75" customHeight="1">
      <c r="A338" s="97"/>
      <c r="B338" s="97"/>
      <c r="C338" s="97"/>
      <c r="D338" s="97"/>
      <c r="E338" s="97"/>
    </row>
    <row r="339" ht="15.75" customHeight="1">
      <c r="A339" s="97"/>
      <c r="B339" s="97"/>
      <c r="C339" s="97"/>
      <c r="D339" s="97"/>
      <c r="E339" s="97"/>
    </row>
    <row r="340" ht="15.75" customHeight="1">
      <c r="A340" s="97"/>
      <c r="B340" s="97"/>
      <c r="C340" s="97"/>
      <c r="D340" s="97"/>
      <c r="E340" s="97"/>
    </row>
    <row r="341" ht="15.75" customHeight="1">
      <c r="A341" s="97"/>
      <c r="B341" s="97"/>
      <c r="C341" s="97"/>
      <c r="D341" s="97"/>
      <c r="E341" s="97"/>
    </row>
    <row r="342" ht="15.75" customHeight="1">
      <c r="A342" s="97"/>
      <c r="B342" s="97"/>
      <c r="C342" s="97"/>
      <c r="D342" s="97"/>
      <c r="E342" s="97"/>
    </row>
    <row r="343" ht="15.75" customHeight="1">
      <c r="A343" s="97"/>
      <c r="B343" s="97"/>
      <c r="C343" s="97"/>
      <c r="D343" s="97"/>
      <c r="E343" s="97"/>
    </row>
    <row r="344" ht="15.75" customHeight="1">
      <c r="A344" s="97"/>
      <c r="B344" s="97"/>
      <c r="C344" s="97"/>
      <c r="D344" s="97"/>
      <c r="E344" s="97"/>
    </row>
    <row r="345" ht="15.75" customHeight="1">
      <c r="A345" s="97"/>
      <c r="B345" s="97"/>
      <c r="C345" s="97"/>
      <c r="D345" s="97"/>
      <c r="E345" s="97"/>
    </row>
    <row r="346" ht="15.75" customHeight="1">
      <c r="A346" s="97"/>
      <c r="B346" s="97"/>
      <c r="C346" s="97"/>
      <c r="D346" s="97"/>
      <c r="E346" s="97"/>
    </row>
    <row r="347" ht="15.75" customHeight="1">
      <c r="A347" s="97"/>
      <c r="B347" s="97"/>
      <c r="C347" s="97"/>
      <c r="D347" s="97"/>
      <c r="E347" s="97"/>
    </row>
    <row r="348" ht="15.75" customHeight="1">
      <c r="A348" s="97"/>
      <c r="B348" s="97"/>
      <c r="C348" s="97"/>
      <c r="D348" s="97"/>
      <c r="E348" s="97"/>
    </row>
    <row r="349" ht="15.75" customHeight="1">
      <c r="A349" s="97"/>
      <c r="B349" s="97"/>
      <c r="C349" s="97"/>
      <c r="D349" s="97"/>
      <c r="E349" s="97"/>
    </row>
    <row r="350" ht="15.75" customHeight="1">
      <c r="A350" s="97"/>
      <c r="B350" s="97"/>
      <c r="C350" s="97"/>
      <c r="D350" s="97"/>
      <c r="E350" s="97"/>
    </row>
    <row r="351" ht="15.75" customHeight="1">
      <c r="A351" s="97"/>
      <c r="B351" s="97"/>
      <c r="C351" s="97"/>
      <c r="D351" s="97"/>
      <c r="E351" s="97"/>
    </row>
    <row r="352" ht="15.75" customHeight="1">
      <c r="A352" s="97"/>
      <c r="B352" s="97"/>
      <c r="C352" s="97"/>
      <c r="D352" s="97"/>
      <c r="E352" s="97"/>
    </row>
    <row r="353" ht="15.75" customHeight="1">
      <c r="A353" s="97"/>
      <c r="B353" s="97"/>
      <c r="C353" s="97"/>
      <c r="D353" s="97"/>
      <c r="E353" s="97"/>
    </row>
    <row r="354" ht="15.75" customHeight="1">
      <c r="A354" s="97"/>
      <c r="B354" s="97"/>
      <c r="C354" s="97"/>
      <c r="D354" s="97"/>
      <c r="E354" s="97"/>
    </row>
    <row r="355" ht="15.75" customHeight="1">
      <c r="A355" s="97"/>
      <c r="B355" s="97"/>
      <c r="C355" s="97"/>
      <c r="D355" s="97"/>
      <c r="E355" s="97"/>
    </row>
    <row r="356" ht="15.75" customHeight="1">
      <c r="A356" s="97"/>
      <c r="B356" s="97"/>
      <c r="C356" s="97"/>
      <c r="D356" s="97"/>
      <c r="E356" s="97"/>
    </row>
    <row r="357" ht="15.75" customHeight="1">
      <c r="A357" s="97"/>
      <c r="B357" s="97"/>
      <c r="C357" s="97"/>
      <c r="D357" s="97"/>
      <c r="E357" s="97"/>
    </row>
    <row r="358" ht="15.75" customHeight="1">
      <c r="A358" s="97"/>
      <c r="B358" s="97"/>
      <c r="C358" s="97"/>
      <c r="D358" s="97"/>
      <c r="E358" s="97"/>
    </row>
    <row r="359" ht="15.75" customHeight="1">
      <c r="A359" s="97"/>
      <c r="B359" s="97"/>
      <c r="C359" s="97"/>
      <c r="D359" s="97"/>
      <c r="E359" s="97"/>
    </row>
    <row r="360" ht="15.75" customHeight="1">
      <c r="A360" s="97"/>
      <c r="B360" s="97"/>
      <c r="C360" s="97"/>
      <c r="D360" s="97"/>
      <c r="E360" s="97"/>
    </row>
    <row r="361" ht="15.75" customHeight="1">
      <c r="A361" s="97"/>
      <c r="B361" s="97"/>
      <c r="C361" s="97"/>
      <c r="D361" s="97"/>
      <c r="E361" s="97"/>
    </row>
    <row r="362" ht="15.75" customHeight="1">
      <c r="A362" s="97"/>
      <c r="B362" s="97"/>
      <c r="C362" s="97"/>
      <c r="D362" s="97"/>
      <c r="E362" s="97"/>
    </row>
    <row r="363" ht="15.75" customHeight="1">
      <c r="A363" s="97"/>
      <c r="B363" s="97"/>
      <c r="C363" s="97"/>
      <c r="D363" s="97"/>
      <c r="E363" s="97"/>
    </row>
    <row r="364" ht="15.75" customHeight="1">
      <c r="A364" s="97"/>
      <c r="B364" s="97"/>
      <c r="C364" s="97"/>
      <c r="D364" s="97"/>
      <c r="E364" s="97"/>
    </row>
    <row r="365" ht="15.75" customHeight="1">
      <c r="A365" s="97"/>
      <c r="B365" s="97"/>
      <c r="C365" s="97"/>
      <c r="D365" s="97"/>
      <c r="E365" s="97"/>
    </row>
    <row r="366" ht="15.75" customHeight="1">
      <c r="A366" s="97"/>
      <c r="B366" s="97"/>
      <c r="C366" s="97"/>
      <c r="D366" s="97"/>
      <c r="E366" s="97"/>
    </row>
    <row r="367" ht="15.75" customHeight="1">
      <c r="A367" s="97"/>
      <c r="B367" s="97"/>
      <c r="C367" s="97"/>
      <c r="D367" s="97"/>
      <c r="E367" s="97"/>
    </row>
    <row r="368" ht="15.75" customHeight="1">
      <c r="A368" s="97"/>
      <c r="B368" s="97"/>
      <c r="C368" s="97"/>
      <c r="D368" s="97"/>
      <c r="E368" s="97"/>
    </row>
    <row r="369" ht="15.75" customHeight="1">
      <c r="A369" s="97"/>
      <c r="B369" s="97"/>
      <c r="C369" s="97"/>
      <c r="D369" s="97"/>
      <c r="E369" s="97"/>
    </row>
    <row r="370" ht="15.75" customHeight="1">
      <c r="A370" s="97"/>
      <c r="B370" s="97"/>
      <c r="C370" s="97"/>
      <c r="D370" s="97"/>
      <c r="E370" s="97"/>
    </row>
    <row r="371" ht="15.75" customHeight="1">
      <c r="A371" s="97"/>
      <c r="B371" s="97"/>
      <c r="C371" s="97"/>
      <c r="D371" s="97"/>
      <c r="E371" s="97"/>
    </row>
    <row r="372" ht="15.75" customHeight="1">
      <c r="A372" s="97"/>
      <c r="B372" s="97"/>
      <c r="C372" s="97"/>
      <c r="D372" s="97"/>
      <c r="E372" s="97"/>
    </row>
    <row r="373" ht="15.75" customHeight="1">
      <c r="A373" s="97"/>
      <c r="B373" s="97"/>
      <c r="C373" s="97"/>
      <c r="D373" s="97"/>
      <c r="E373" s="97"/>
    </row>
    <row r="374" ht="15.75" customHeight="1">
      <c r="A374" s="97"/>
      <c r="B374" s="97"/>
      <c r="C374" s="97"/>
      <c r="D374" s="97"/>
      <c r="E374" s="97"/>
    </row>
    <row r="375" ht="15.75" customHeight="1">
      <c r="A375" s="97"/>
      <c r="B375" s="97"/>
      <c r="C375" s="97"/>
      <c r="D375" s="97"/>
      <c r="E375" s="97"/>
    </row>
    <row r="376" ht="15.75" customHeight="1">
      <c r="A376" s="97"/>
      <c r="B376" s="97"/>
      <c r="C376" s="97"/>
      <c r="D376" s="97"/>
      <c r="E376" s="97"/>
    </row>
    <row r="377" ht="15.75" customHeight="1">
      <c r="A377" s="97"/>
      <c r="B377" s="97"/>
      <c r="C377" s="97"/>
      <c r="D377" s="97"/>
      <c r="E377" s="97"/>
    </row>
    <row r="378" ht="15.75" customHeight="1">
      <c r="A378" s="97"/>
      <c r="B378" s="97"/>
      <c r="C378" s="97"/>
      <c r="D378" s="97"/>
      <c r="E378" s="97"/>
    </row>
    <row r="379" ht="15.75" customHeight="1">
      <c r="A379" s="97"/>
      <c r="B379" s="97"/>
      <c r="C379" s="97"/>
      <c r="D379" s="97"/>
      <c r="E379" s="97"/>
    </row>
    <row r="380" ht="15.75" customHeight="1">
      <c r="A380" s="97"/>
      <c r="B380" s="97"/>
      <c r="C380" s="97"/>
      <c r="D380" s="97"/>
      <c r="E380" s="97"/>
    </row>
    <row r="381" ht="15.75" customHeight="1">
      <c r="A381" s="97"/>
      <c r="B381" s="97"/>
      <c r="C381" s="97"/>
      <c r="D381" s="97"/>
      <c r="E381" s="97"/>
    </row>
    <row r="382" ht="15.75" customHeight="1">
      <c r="A382" s="97"/>
      <c r="B382" s="97"/>
      <c r="C382" s="97"/>
      <c r="D382" s="97"/>
      <c r="E382" s="97"/>
    </row>
    <row r="383" ht="15.75" customHeight="1">
      <c r="A383" s="97"/>
      <c r="B383" s="97"/>
      <c r="C383" s="97"/>
      <c r="D383" s="97"/>
      <c r="E383" s="97"/>
    </row>
    <row r="384" ht="15.75" customHeight="1">
      <c r="A384" s="97"/>
      <c r="B384" s="97"/>
      <c r="C384" s="97"/>
      <c r="D384" s="97"/>
      <c r="E384" s="97"/>
    </row>
    <row r="385" ht="15.75" customHeight="1">
      <c r="A385" s="97"/>
      <c r="B385" s="97"/>
      <c r="C385" s="97"/>
      <c r="D385" s="97"/>
      <c r="E385" s="97"/>
    </row>
    <row r="386" ht="15.75" customHeight="1">
      <c r="A386" s="97"/>
      <c r="B386" s="97"/>
      <c r="C386" s="97"/>
      <c r="D386" s="97"/>
      <c r="E386" s="97"/>
    </row>
    <row r="387" ht="15.75" customHeight="1">
      <c r="A387" s="97"/>
      <c r="B387" s="97"/>
      <c r="C387" s="97"/>
      <c r="D387" s="97"/>
      <c r="E387" s="97"/>
    </row>
    <row r="388" ht="15.75" customHeight="1">
      <c r="A388" s="97"/>
      <c r="B388" s="97"/>
      <c r="C388" s="97"/>
      <c r="D388" s="97"/>
      <c r="E388" s="97"/>
    </row>
    <row r="389" ht="15.75" customHeight="1">
      <c r="A389" s="97"/>
      <c r="B389" s="97"/>
      <c r="C389" s="97"/>
      <c r="D389" s="97"/>
      <c r="E389" s="97"/>
    </row>
    <row r="390" ht="15.75" customHeight="1">
      <c r="A390" s="97"/>
      <c r="B390" s="97"/>
      <c r="C390" s="97"/>
      <c r="D390" s="97"/>
      <c r="E390" s="97"/>
    </row>
    <row r="391" ht="15.75" customHeight="1">
      <c r="A391" s="97"/>
      <c r="B391" s="97"/>
      <c r="C391" s="97"/>
      <c r="D391" s="97"/>
      <c r="E391" s="97"/>
    </row>
    <row r="392" ht="15.75" customHeight="1">
      <c r="A392" s="97"/>
      <c r="B392" s="97"/>
      <c r="C392" s="97"/>
      <c r="D392" s="97"/>
      <c r="E392" s="97"/>
    </row>
    <row r="393" ht="15.75" customHeight="1">
      <c r="A393" s="97"/>
      <c r="B393" s="97"/>
      <c r="C393" s="97"/>
      <c r="D393" s="97"/>
      <c r="E393" s="97"/>
    </row>
    <row r="394" ht="15.75" customHeight="1">
      <c r="A394" s="97"/>
      <c r="B394" s="97"/>
      <c r="C394" s="97"/>
      <c r="D394" s="97"/>
      <c r="E394" s="97"/>
    </row>
    <row r="395" ht="15.75" customHeight="1">
      <c r="A395" s="97"/>
      <c r="B395" s="97"/>
      <c r="C395" s="97"/>
      <c r="D395" s="97"/>
      <c r="E395" s="97"/>
    </row>
    <row r="396" ht="15.75" customHeight="1">
      <c r="A396" s="97"/>
      <c r="B396" s="97"/>
      <c r="C396" s="97"/>
      <c r="D396" s="97"/>
      <c r="E396" s="97"/>
    </row>
    <row r="397" ht="15.75" customHeight="1">
      <c r="A397" s="97"/>
      <c r="B397" s="97"/>
      <c r="C397" s="97"/>
      <c r="D397" s="97"/>
      <c r="E397" s="97"/>
    </row>
    <row r="398" ht="15.75" customHeight="1">
      <c r="A398" s="97"/>
      <c r="B398" s="97"/>
      <c r="C398" s="97"/>
      <c r="D398" s="97"/>
      <c r="E398" s="97"/>
    </row>
    <row r="399" ht="15.75" customHeight="1">
      <c r="A399" s="97"/>
      <c r="B399" s="97"/>
      <c r="C399" s="97"/>
      <c r="D399" s="97"/>
      <c r="E399" s="97"/>
    </row>
    <row r="400" ht="15.75" customHeight="1">
      <c r="A400" s="97"/>
      <c r="B400" s="97"/>
      <c r="C400" s="97"/>
      <c r="D400" s="97"/>
      <c r="E400" s="97"/>
    </row>
    <row r="401" ht="15.75" customHeight="1">
      <c r="A401" s="97"/>
      <c r="B401" s="97"/>
      <c r="C401" s="97"/>
      <c r="D401" s="97"/>
      <c r="E401" s="97"/>
    </row>
    <row r="402" ht="15.75" customHeight="1">
      <c r="A402" s="97"/>
      <c r="B402" s="97"/>
      <c r="C402" s="97"/>
      <c r="D402" s="97"/>
      <c r="E402" s="97"/>
    </row>
    <row r="403" ht="15.75" customHeight="1">
      <c r="A403" s="97"/>
      <c r="B403" s="97"/>
      <c r="C403" s="97"/>
      <c r="D403" s="97"/>
      <c r="E403" s="97"/>
    </row>
    <row r="404" ht="15.75" customHeight="1">
      <c r="A404" s="97"/>
      <c r="B404" s="97"/>
      <c r="C404" s="97"/>
      <c r="D404" s="97"/>
      <c r="E404" s="97"/>
    </row>
    <row r="405" ht="15.75" customHeight="1">
      <c r="A405" s="97"/>
      <c r="B405" s="97"/>
      <c r="C405" s="97"/>
      <c r="D405" s="97"/>
      <c r="E405" s="97"/>
    </row>
    <row r="406" ht="15.75" customHeight="1">
      <c r="A406" s="97"/>
      <c r="B406" s="97"/>
      <c r="C406" s="97"/>
      <c r="D406" s="97"/>
      <c r="E406" s="97"/>
    </row>
    <row r="407" ht="15.75" customHeight="1">
      <c r="A407" s="97"/>
      <c r="B407" s="97"/>
      <c r="C407" s="97"/>
      <c r="D407" s="97"/>
      <c r="E407" s="97"/>
    </row>
    <row r="408" ht="15.75" customHeight="1">
      <c r="A408" s="97"/>
      <c r="B408" s="97"/>
      <c r="C408" s="97"/>
      <c r="D408" s="97"/>
      <c r="E408" s="97"/>
    </row>
    <row r="409" ht="15.75" customHeight="1">
      <c r="A409" s="97"/>
      <c r="B409" s="97"/>
      <c r="C409" s="97"/>
      <c r="D409" s="97"/>
      <c r="E409" s="97"/>
    </row>
    <row r="410" ht="15.75" customHeight="1">
      <c r="A410" s="97"/>
      <c r="B410" s="97"/>
      <c r="C410" s="97"/>
      <c r="D410" s="97"/>
      <c r="E410" s="97"/>
    </row>
    <row r="411" ht="15.75" customHeight="1">
      <c r="A411" s="97"/>
      <c r="B411" s="97"/>
      <c r="C411" s="97"/>
      <c r="D411" s="97"/>
      <c r="E411" s="97"/>
    </row>
    <row r="412" ht="15.75" customHeight="1">
      <c r="A412" s="97"/>
      <c r="B412" s="97"/>
      <c r="C412" s="97"/>
      <c r="D412" s="97"/>
      <c r="E412" s="97"/>
    </row>
    <row r="413" ht="15.75" customHeight="1">
      <c r="A413" s="97"/>
      <c r="B413" s="97"/>
      <c r="C413" s="97"/>
      <c r="D413" s="97"/>
      <c r="E413" s="97"/>
    </row>
    <row r="414" ht="15.75" customHeight="1">
      <c r="A414" s="97"/>
      <c r="B414" s="97"/>
      <c r="C414" s="97"/>
      <c r="D414" s="97"/>
      <c r="E414" s="97"/>
    </row>
    <row r="415" ht="15.75" customHeight="1">
      <c r="A415" s="97"/>
      <c r="B415" s="97"/>
      <c r="C415" s="97"/>
      <c r="D415" s="97"/>
      <c r="E415" s="97"/>
    </row>
    <row r="416" ht="15.75" customHeight="1">
      <c r="A416" s="97"/>
      <c r="B416" s="97"/>
      <c r="C416" s="97"/>
      <c r="D416" s="97"/>
      <c r="E416" s="97"/>
    </row>
    <row r="417" ht="15.75" customHeight="1">
      <c r="A417" s="97"/>
      <c r="B417" s="97"/>
      <c r="C417" s="97"/>
      <c r="D417" s="97"/>
      <c r="E417" s="97"/>
    </row>
    <row r="418" ht="15.75" customHeight="1">
      <c r="A418" s="97"/>
      <c r="B418" s="97"/>
      <c r="C418" s="97"/>
      <c r="D418" s="97"/>
      <c r="E418" s="97"/>
    </row>
    <row r="419" ht="15.75" customHeight="1">
      <c r="A419" s="97"/>
      <c r="B419" s="97"/>
      <c r="C419" s="97"/>
      <c r="D419" s="97"/>
      <c r="E419" s="97"/>
    </row>
    <row r="420" ht="15.75" customHeight="1">
      <c r="A420" s="97"/>
      <c r="B420" s="97"/>
      <c r="C420" s="97"/>
      <c r="D420" s="97"/>
      <c r="E420" s="97"/>
    </row>
    <row r="421" ht="15.75" customHeight="1">
      <c r="A421" s="97"/>
      <c r="B421" s="97"/>
      <c r="C421" s="97"/>
      <c r="D421" s="97"/>
      <c r="E421" s="97"/>
    </row>
    <row r="422" ht="15.75" customHeight="1">
      <c r="A422" s="97"/>
      <c r="B422" s="97"/>
      <c r="C422" s="97"/>
      <c r="D422" s="97"/>
      <c r="E422" s="97"/>
    </row>
    <row r="423" ht="15.75" customHeight="1">
      <c r="A423" s="97"/>
      <c r="B423" s="97"/>
      <c r="C423" s="97"/>
      <c r="D423" s="97"/>
      <c r="E423" s="97"/>
    </row>
    <row r="424" ht="15.75" customHeight="1">
      <c r="A424" s="97"/>
      <c r="B424" s="97"/>
      <c r="C424" s="97"/>
      <c r="D424" s="97"/>
      <c r="E424" s="97"/>
    </row>
    <row r="425" ht="15.75" customHeight="1">
      <c r="A425" s="97"/>
      <c r="B425" s="97"/>
      <c r="C425" s="97"/>
      <c r="D425" s="97"/>
      <c r="E425" s="97"/>
    </row>
    <row r="426" ht="15.75" customHeight="1">
      <c r="A426" s="97"/>
      <c r="B426" s="97"/>
      <c r="C426" s="97"/>
      <c r="D426" s="97"/>
      <c r="E426" s="97"/>
    </row>
    <row r="427" ht="15.75" customHeight="1">
      <c r="A427" s="97"/>
      <c r="B427" s="97"/>
      <c r="C427" s="97"/>
      <c r="D427" s="97"/>
      <c r="E427" s="97"/>
    </row>
    <row r="428" ht="15.75" customHeight="1">
      <c r="A428" s="97"/>
      <c r="B428" s="97"/>
      <c r="C428" s="97"/>
      <c r="D428" s="97"/>
      <c r="E428" s="97"/>
    </row>
    <row r="429" ht="15.75" customHeight="1">
      <c r="A429" s="97"/>
      <c r="B429" s="97"/>
      <c r="C429" s="97"/>
      <c r="D429" s="97"/>
      <c r="E429" s="97"/>
    </row>
    <row r="430" ht="15.75" customHeight="1">
      <c r="A430" s="97"/>
      <c r="B430" s="97"/>
      <c r="C430" s="97"/>
      <c r="D430" s="97"/>
      <c r="E430" s="97"/>
    </row>
    <row r="431" ht="15.75" customHeight="1">
      <c r="A431" s="97"/>
      <c r="B431" s="97"/>
      <c r="C431" s="97"/>
      <c r="D431" s="97"/>
      <c r="E431" s="97"/>
    </row>
    <row r="432" ht="15.75" customHeight="1">
      <c r="A432" s="97"/>
      <c r="B432" s="97"/>
      <c r="C432" s="97"/>
      <c r="D432" s="97"/>
      <c r="E432" s="97"/>
    </row>
    <row r="433" ht="15.75" customHeight="1">
      <c r="A433" s="97"/>
      <c r="B433" s="97"/>
      <c r="C433" s="97"/>
      <c r="D433" s="97"/>
      <c r="E433" s="97"/>
    </row>
    <row r="434" ht="15.75" customHeight="1">
      <c r="A434" s="97"/>
      <c r="B434" s="97"/>
      <c r="C434" s="97"/>
      <c r="D434" s="97"/>
      <c r="E434" s="97"/>
    </row>
    <row r="435" ht="15.75" customHeight="1">
      <c r="A435" s="97"/>
      <c r="B435" s="97"/>
      <c r="C435" s="97"/>
      <c r="D435" s="97"/>
      <c r="E435" s="97"/>
    </row>
    <row r="436" ht="15.75" customHeight="1">
      <c r="A436" s="97"/>
      <c r="B436" s="97"/>
      <c r="C436" s="97"/>
      <c r="D436" s="97"/>
      <c r="E436" s="97"/>
    </row>
    <row r="437" ht="15.75" customHeight="1">
      <c r="A437" s="97"/>
      <c r="B437" s="97"/>
      <c r="C437" s="97"/>
      <c r="D437" s="97"/>
      <c r="E437" s="97"/>
    </row>
    <row r="438" ht="15.75" customHeight="1">
      <c r="A438" s="97"/>
      <c r="B438" s="97"/>
      <c r="C438" s="97"/>
      <c r="D438" s="97"/>
      <c r="E438" s="97"/>
    </row>
    <row r="439" ht="15.75" customHeight="1">
      <c r="A439" s="97"/>
      <c r="B439" s="97"/>
      <c r="C439" s="97"/>
      <c r="D439" s="97"/>
      <c r="E439" s="97"/>
    </row>
    <row r="440" ht="15.75" customHeight="1">
      <c r="A440" s="97"/>
      <c r="B440" s="97"/>
      <c r="C440" s="97"/>
      <c r="D440" s="97"/>
      <c r="E440" s="97"/>
    </row>
    <row r="441" ht="15.75" customHeight="1">
      <c r="A441" s="97"/>
      <c r="B441" s="97"/>
      <c r="C441" s="97"/>
      <c r="D441" s="97"/>
      <c r="E441" s="97"/>
    </row>
    <row r="442" ht="15.75" customHeight="1">
      <c r="A442" s="97"/>
      <c r="B442" s="97"/>
      <c r="C442" s="97"/>
      <c r="D442" s="97"/>
      <c r="E442" s="97"/>
    </row>
    <row r="443" ht="15.75" customHeight="1">
      <c r="A443" s="97"/>
      <c r="B443" s="97"/>
      <c r="C443" s="97"/>
      <c r="D443" s="97"/>
      <c r="E443" s="97"/>
    </row>
    <row r="444" ht="15.75" customHeight="1">
      <c r="A444" s="97"/>
      <c r="B444" s="97"/>
      <c r="C444" s="97"/>
      <c r="D444" s="97"/>
      <c r="E444" s="97"/>
    </row>
    <row r="445" ht="15.75" customHeight="1">
      <c r="A445" s="97"/>
      <c r="B445" s="97"/>
      <c r="C445" s="97"/>
      <c r="D445" s="97"/>
      <c r="E445" s="97"/>
    </row>
    <row r="446" ht="15.75" customHeight="1">
      <c r="A446" s="97"/>
      <c r="B446" s="97"/>
      <c r="C446" s="97"/>
      <c r="D446" s="97"/>
      <c r="E446" s="97"/>
    </row>
    <row r="447" ht="15.75" customHeight="1">
      <c r="A447" s="97"/>
      <c r="B447" s="97"/>
      <c r="C447" s="97"/>
      <c r="D447" s="97"/>
      <c r="E447" s="97"/>
    </row>
    <row r="448" ht="15.75" customHeight="1">
      <c r="A448" s="97"/>
      <c r="B448" s="97"/>
      <c r="C448" s="97"/>
      <c r="D448" s="97"/>
      <c r="E448" s="97"/>
    </row>
    <row r="449" ht="15.75" customHeight="1">
      <c r="A449" s="97"/>
      <c r="B449" s="97"/>
      <c r="C449" s="97"/>
      <c r="D449" s="97"/>
      <c r="E449" s="97"/>
    </row>
    <row r="450" ht="15.75" customHeight="1">
      <c r="A450" s="97"/>
      <c r="B450" s="97"/>
      <c r="C450" s="97"/>
      <c r="D450" s="97"/>
      <c r="E450" s="97"/>
    </row>
    <row r="451" ht="15.75" customHeight="1">
      <c r="A451" s="97"/>
      <c r="B451" s="97"/>
      <c r="C451" s="97"/>
      <c r="D451" s="97"/>
      <c r="E451" s="97"/>
    </row>
    <row r="452" ht="15.75" customHeight="1">
      <c r="A452" s="97"/>
      <c r="B452" s="97"/>
      <c r="C452" s="97"/>
      <c r="D452" s="97"/>
      <c r="E452" s="97"/>
    </row>
    <row r="453" ht="15.75" customHeight="1">
      <c r="A453" s="97"/>
      <c r="B453" s="97"/>
      <c r="C453" s="97"/>
      <c r="D453" s="97"/>
      <c r="E453" s="97"/>
    </row>
    <row r="454" ht="15.75" customHeight="1">
      <c r="A454" s="97"/>
      <c r="B454" s="97"/>
      <c r="C454" s="97"/>
      <c r="D454" s="97"/>
      <c r="E454" s="97"/>
    </row>
    <row r="455" ht="15.75" customHeight="1">
      <c r="A455" s="97"/>
      <c r="B455" s="97"/>
      <c r="C455" s="97"/>
      <c r="D455" s="97"/>
      <c r="E455" s="97"/>
    </row>
    <row r="456" ht="15.75" customHeight="1">
      <c r="A456" s="97"/>
      <c r="B456" s="97"/>
      <c r="C456" s="97"/>
      <c r="D456" s="97"/>
      <c r="E456" s="97"/>
    </row>
    <row r="457" ht="15.75" customHeight="1">
      <c r="A457" s="97"/>
      <c r="B457" s="97"/>
      <c r="C457" s="97"/>
      <c r="D457" s="97"/>
      <c r="E457" s="97"/>
    </row>
    <row r="458" ht="15.75" customHeight="1">
      <c r="A458" s="97"/>
      <c r="B458" s="97"/>
      <c r="C458" s="97"/>
      <c r="D458" s="97"/>
      <c r="E458" s="97"/>
    </row>
    <row r="459" ht="15.75" customHeight="1">
      <c r="A459" s="97"/>
      <c r="B459" s="97"/>
      <c r="C459" s="97"/>
      <c r="D459" s="97"/>
      <c r="E459" s="97"/>
    </row>
    <row r="460" ht="15.75" customHeight="1">
      <c r="A460" s="97"/>
      <c r="B460" s="97"/>
      <c r="C460" s="97"/>
      <c r="D460" s="97"/>
      <c r="E460" s="97"/>
    </row>
    <row r="461" ht="15.75" customHeight="1">
      <c r="A461" s="97"/>
      <c r="B461" s="97"/>
      <c r="C461" s="97"/>
      <c r="D461" s="97"/>
      <c r="E461" s="97"/>
    </row>
    <row r="462" ht="15.75" customHeight="1">
      <c r="A462" s="97"/>
      <c r="B462" s="97"/>
      <c r="C462" s="97"/>
      <c r="D462" s="97"/>
      <c r="E462" s="97"/>
    </row>
    <row r="463" ht="15.75" customHeight="1">
      <c r="A463" s="97"/>
      <c r="B463" s="97"/>
      <c r="C463" s="97"/>
      <c r="D463" s="97"/>
      <c r="E463" s="97"/>
    </row>
    <row r="464" ht="15.75" customHeight="1">
      <c r="A464" s="97"/>
      <c r="B464" s="97"/>
      <c r="C464" s="97"/>
      <c r="D464" s="97"/>
      <c r="E464" s="97"/>
    </row>
    <row r="465" ht="15.75" customHeight="1">
      <c r="A465" s="97"/>
      <c r="B465" s="97"/>
      <c r="C465" s="97"/>
      <c r="D465" s="97"/>
      <c r="E465" s="97"/>
    </row>
    <row r="466" ht="15.75" customHeight="1">
      <c r="A466" s="97"/>
      <c r="B466" s="97"/>
      <c r="C466" s="97"/>
      <c r="D466" s="97"/>
      <c r="E466" s="97"/>
    </row>
    <row r="467" ht="15.75" customHeight="1">
      <c r="A467" s="97"/>
      <c r="B467" s="97"/>
      <c r="C467" s="97"/>
      <c r="D467" s="97"/>
      <c r="E467" s="97"/>
    </row>
    <row r="468" ht="15.75" customHeight="1">
      <c r="A468" s="97"/>
      <c r="B468" s="97"/>
      <c r="C468" s="97"/>
      <c r="D468" s="97"/>
      <c r="E468" s="97"/>
    </row>
    <row r="469" ht="15.75" customHeight="1">
      <c r="A469" s="97"/>
      <c r="B469" s="97"/>
      <c r="C469" s="97"/>
      <c r="D469" s="97"/>
      <c r="E469" s="97"/>
    </row>
    <row r="470" ht="15.75" customHeight="1">
      <c r="A470" s="97"/>
      <c r="B470" s="97"/>
      <c r="C470" s="97"/>
      <c r="D470" s="97"/>
      <c r="E470" s="97"/>
    </row>
    <row r="471" ht="15.75" customHeight="1">
      <c r="A471" s="97"/>
      <c r="B471" s="97"/>
      <c r="C471" s="97"/>
      <c r="D471" s="97"/>
      <c r="E471" s="97"/>
    </row>
    <row r="472" ht="15.75" customHeight="1">
      <c r="A472" s="97"/>
      <c r="B472" s="97"/>
      <c r="C472" s="97"/>
      <c r="D472" s="97"/>
      <c r="E472" s="97"/>
    </row>
    <row r="473" ht="15.75" customHeight="1">
      <c r="A473" s="97"/>
      <c r="B473" s="97"/>
      <c r="C473" s="97"/>
      <c r="D473" s="97"/>
      <c r="E473" s="97"/>
    </row>
    <row r="474" ht="15.75" customHeight="1">
      <c r="A474" s="97"/>
      <c r="B474" s="97"/>
      <c r="C474" s="97"/>
      <c r="D474" s="97"/>
      <c r="E474" s="97"/>
    </row>
    <row r="475" ht="15.75" customHeight="1">
      <c r="A475" s="97"/>
      <c r="B475" s="97"/>
      <c r="C475" s="97"/>
      <c r="D475" s="97"/>
      <c r="E475" s="97"/>
    </row>
    <row r="476" ht="15.75" customHeight="1">
      <c r="A476" s="97"/>
      <c r="B476" s="97"/>
      <c r="C476" s="97"/>
      <c r="D476" s="97"/>
      <c r="E476" s="97"/>
    </row>
    <row r="477" ht="15.75" customHeight="1">
      <c r="A477" s="97"/>
      <c r="B477" s="97"/>
      <c r="C477" s="97"/>
      <c r="D477" s="97"/>
      <c r="E477" s="97"/>
    </row>
    <row r="478" ht="15.75" customHeight="1">
      <c r="A478" s="97"/>
      <c r="B478" s="97"/>
      <c r="C478" s="97"/>
      <c r="D478" s="97"/>
      <c r="E478" s="97"/>
    </row>
    <row r="479" ht="15.75" customHeight="1">
      <c r="A479" s="97"/>
      <c r="B479" s="97"/>
      <c r="C479" s="97"/>
      <c r="D479" s="97"/>
      <c r="E479" s="97"/>
    </row>
    <row r="480" ht="15.75" customHeight="1">
      <c r="A480" s="97"/>
      <c r="B480" s="97"/>
      <c r="C480" s="97"/>
      <c r="D480" s="97"/>
      <c r="E480" s="97"/>
    </row>
    <row r="481" ht="15.75" customHeight="1">
      <c r="A481" s="97"/>
      <c r="B481" s="97"/>
      <c r="C481" s="97"/>
      <c r="D481" s="97"/>
      <c r="E481" s="97"/>
    </row>
    <row r="482" ht="15.75" customHeight="1">
      <c r="A482" s="97"/>
      <c r="B482" s="97"/>
      <c r="C482" s="97"/>
      <c r="D482" s="97"/>
      <c r="E482" s="97"/>
    </row>
    <row r="483" ht="15.75" customHeight="1">
      <c r="A483" s="97"/>
      <c r="B483" s="97"/>
      <c r="C483" s="97"/>
      <c r="D483" s="97"/>
      <c r="E483" s="97"/>
    </row>
    <row r="484" ht="15.75" customHeight="1">
      <c r="A484" s="97"/>
      <c r="B484" s="97"/>
      <c r="C484" s="97"/>
      <c r="D484" s="97"/>
      <c r="E484" s="97"/>
    </row>
    <row r="485" ht="15.75" customHeight="1">
      <c r="A485" s="97"/>
      <c r="B485" s="97"/>
      <c r="C485" s="97"/>
      <c r="D485" s="97"/>
      <c r="E485" s="97"/>
    </row>
    <row r="486" ht="15.75" customHeight="1">
      <c r="A486" s="97"/>
      <c r="B486" s="97"/>
      <c r="C486" s="97"/>
      <c r="D486" s="97"/>
      <c r="E486" s="97"/>
    </row>
    <row r="487" ht="15.75" customHeight="1">
      <c r="A487" s="97"/>
      <c r="B487" s="97"/>
      <c r="C487" s="97"/>
      <c r="D487" s="97"/>
      <c r="E487" s="97"/>
    </row>
    <row r="488" ht="15.75" customHeight="1">
      <c r="A488" s="97"/>
      <c r="B488" s="97"/>
      <c r="C488" s="97"/>
      <c r="D488" s="97"/>
      <c r="E488" s="97"/>
    </row>
    <row r="489" ht="15.75" customHeight="1">
      <c r="A489" s="97"/>
      <c r="B489" s="97"/>
      <c r="C489" s="97"/>
      <c r="D489" s="97"/>
      <c r="E489" s="97"/>
    </row>
    <row r="490" ht="15.75" customHeight="1">
      <c r="A490" s="97"/>
      <c r="B490" s="97"/>
      <c r="C490" s="97"/>
      <c r="D490" s="97"/>
      <c r="E490" s="97"/>
    </row>
    <row r="491" ht="15.75" customHeight="1">
      <c r="A491" s="97"/>
      <c r="B491" s="97"/>
      <c r="C491" s="97"/>
      <c r="D491" s="97"/>
      <c r="E491" s="97"/>
    </row>
    <row r="492" ht="15.75" customHeight="1">
      <c r="A492" s="97"/>
      <c r="B492" s="97"/>
      <c r="C492" s="97"/>
      <c r="D492" s="97"/>
      <c r="E492" s="97"/>
    </row>
    <row r="493" ht="15.75" customHeight="1">
      <c r="A493" s="97"/>
      <c r="B493" s="97"/>
      <c r="C493" s="97"/>
      <c r="D493" s="97"/>
      <c r="E493" s="97"/>
    </row>
    <row r="494" ht="15.75" customHeight="1">
      <c r="A494" s="97"/>
      <c r="B494" s="97"/>
      <c r="C494" s="97"/>
      <c r="D494" s="97"/>
      <c r="E494" s="97"/>
    </row>
    <row r="495" ht="15.75" customHeight="1">
      <c r="A495" s="97"/>
      <c r="B495" s="97"/>
      <c r="C495" s="97"/>
      <c r="D495" s="97"/>
      <c r="E495" s="97"/>
    </row>
    <row r="496" ht="15.75" customHeight="1">
      <c r="A496" s="97"/>
      <c r="B496" s="97"/>
      <c r="C496" s="97"/>
      <c r="D496" s="97"/>
      <c r="E496" s="97"/>
    </row>
    <row r="497" ht="15.75" customHeight="1">
      <c r="A497" s="97"/>
      <c r="B497" s="97"/>
      <c r="C497" s="97"/>
      <c r="D497" s="97"/>
      <c r="E497" s="97"/>
    </row>
    <row r="498" ht="15.75" customHeight="1">
      <c r="A498" s="97"/>
      <c r="B498" s="97"/>
      <c r="C498" s="97"/>
      <c r="D498" s="97"/>
      <c r="E498" s="97"/>
    </row>
    <row r="499" ht="15.75" customHeight="1">
      <c r="A499" s="97"/>
      <c r="B499" s="97"/>
      <c r="C499" s="97"/>
      <c r="D499" s="97"/>
      <c r="E499" s="97"/>
    </row>
    <row r="500" ht="15.75" customHeight="1">
      <c r="A500" s="97"/>
      <c r="B500" s="97"/>
      <c r="C500" s="97"/>
      <c r="D500" s="97"/>
      <c r="E500" s="97"/>
    </row>
    <row r="501" ht="15.75" customHeight="1">
      <c r="A501" s="97"/>
      <c r="B501" s="97"/>
      <c r="C501" s="97"/>
      <c r="D501" s="97"/>
      <c r="E501" s="97"/>
    </row>
    <row r="502" ht="15.75" customHeight="1">
      <c r="A502" s="97"/>
      <c r="B502" s="97"/>
      <c r="C502" s="97"/>
      <c r="D502" s="97"/>
      <c r="E502" s="97"/>
    </row>
    <row r="503" ht="15.75" customHeight="1">
      <c r="A503" s="97"/>
      <c r="B503" s="97"/>
      <c r="C503" s="97"/>
      <c r="D503" s="97"/>
      <c r="E503" s="97"/>
    </row>
    <row r="504" ht="15.75" customHeight="1">
      <c r="A504" s="97"/>
      <c r="B504" s="97"/>
      <c r="C504" s="97"/>
      <c r="D504" s="97"/>
      <c r="E504" s="97"/>
    </row>
    <row r="505" ht="15.75" customHeight="1">
      <c r="A505" s="97"/>
      <c r="B505" s="97"/>
      <c r="C505" s="97"/>
      <c r="D505" s="97"/>
      <c r="E505" s="97"/>
    </row>
    <row r="506" ht="15.75" customHeight="1">
      <c r="A506" s="97"/>
      <c r="B506" s="97"/>
      <c r="C506" s="97"/>
      <c r="D506" s="97"/>
      <c r="E506" s="97"/>
    </row>
    <row r="507" ht="15.75" customHeight="1">
      <c r="A507" s="97"/>
      <c r="B507" s="97"/>
      <c r="C507" s="97"/>
      <c r="D507" s="97"/>
      <c r="E507" s="97"/>
    </row>
    <row r="508" ht="15.75" customHeight="1">
      <c r="A508" s="97"/>
      <c r="B508" s="97"/>
      <c r="C508" s="97"/>
      <c r="D508" s="97"/>
      <c r="E508" s="97"/>
    </row>
    <row r="509" ht="15.75" customHeight="1">
      <c r="A509" s="97"/>
      <c r="B509" s="97"/>
      <c r="C509" s="97"/>
      <c r="D509" s="97"/>
      <c r="E509" s="97"/>
    </row>
    <row r="510" ht="15.75" customHeight="1">
      <c r="A510" s="97"/>
      <c r="B510" s="97"/>
      <c r="C510" s="97"/>
      <c r="D510" s="97"/>
      <c r="E510" s="97"/>
    </row>
    <row r="511" ht="15.75" customHeight="1">
      <c r="A511" s="97"/>
      <c r="B511" s="97"/>
      <c r="C511" s="97"/>
      <c r="D511" s="97"/>
      <c r="E511" s="97"/>
    </row>
    <row r="512" ht="15.75" customHeight="1">
      <c r="A512" s="97"/>
      <c r="B512" s="97"/>
      <c r="C512" s="97"/>
      <c r="D512" s="97"/>
      <c r="E512" s="97"/>
    </row>
    <row r="513" ht="15.75" customHeight="1">
      <c r="A513" s="97"/>
      <c r="B513" s="97"/>
      <c r="C513" s="97"/>
      <c r="D513" s="97"/>
      <c r="E513" s="97"/>
    </row>
    <row r="514" ht="15.75" customHeight="1">
      <c r="A514" s="97"/>
      <c r="B514" s="97"/>
      <c r="C514" s="97"/>
      <c r="D514" s="97"/>
      <c r="E514" s="97"/>
    </row>
    <row r="515" ht="15.75" customHeight="1">
      <c r="A515" s="97"/>
      <c r="B515" s="97"/>
      <c r="C515" s="97"/>
      <c r="D515" s="97"/>
      <c r="E515" s="97"/>
    </row>
    <row r="516" ht="15.75" customHeight="1">
      <c r="A516" s="97"/>
      <c r="B516" s="97"/>
      <c r="C516" s="97"/>
      <c r="D516" s="97"/>
      <c r="E516" s="97"/>
    </row>
    <row r="517" ht="15.75" customHeight="1">
      <c r="A517" s="97"/>
      <c r="B517" s="97"/>
      <c r="C517" s="97"/>
      <c r="D517" s="97"/>
      <c r="E517" s="97"/>
    </row>
    <row r="518" ht="15.75" customHeight="1">
      <c r="A518" s="97"/>
      <c r="B518" s="97"/>
      <c r="C518" s="97"/>
      <c r="D518" s="97"/>
      <c r="E518" s="97"/>
    </row>
    <row r="519" ht="15.75" customHeight="1">
      <c r="A519" s="97"/>
      <c r="B519" s="97"/>
      <c r="C519" s="97"/>
      <c r="D519" s="97"/>
      <c r="E519" s="97"/>
    </row>
    <row r="520" ht="15.75" customHeight="1">
      <c r="A520" s="97"/>
      <c r="B520" s="97"/>
      <c r="C520" s="97"/>
      <c r="D520" s="97"/>
      <c r="E520" s="97"/>
    </row>
    <row r="521" ht="15.75" customHeight="1">
      <c r="A521" s="97"/>
      <c r="B521" s="97"/>
      <c r="C521" s="97"/>
      <c r="D521" s="97"/>
      <c r="E521" s="97"/>
    </row>
    <row r="522" ht="15.75" customHeight="1">
      <c r="A522" s="97"/>
      <c r="B522" s="97"/>
      <c r="C522" s="97"/>
      <c r="D522" s="97"/>
      <c r="E522" s="97"/>
    </row>
    <row r="523" ht="15.75" customHeight="1">
      <c r="A523" s="97"/>
      <c r="B523" s="97"/>
      <c r="C523" s="97"/>
      <c r="D523" s="97"/>
      <c r="E523" s="97"/>
    </row>
    <row r="524" ht="15.75" customHeight="1">
      <c r="A524" s="97"/>
      <c r="B524" s="97"/>
      <c r="C524" s="97"/>
      <c r="D524" s="97"/>
      <c r="E524" s="97"/>
    </row>
    <row r="525" ht="15.75" customHeight="1">
      <c r="A525" s="97"/>
      <c r="B525" s="97"/>
      <c r="C525" s="97"/>
      <c r="D525" s="97"/>
      <c r="E525" s="97"/>
    </row>
    <row r="526" ht="15.75" customHeight="1">
      <c r="A526" s="97"/>
      <c r="B526" s="97"/>
      <c r="C526" s="97"/>
      <c r="D526" s="97"/>
      <c r="E526" s="97"/>
    </row>
    <row r="527" ht="15.75" customHeight="1">
      <c r="A527" s="97"/>
      <c r="B527" s="97"/>
      <c r="C527" s="97"/>
      <c r="D527" s="97"/>
      <c r="E527" s="97"/>
    </row>
    <row r="528" ht="15.75" customHeight="1">
      <c r="A528" s="97"/>
      <c r="B528" s="97"/>
      <c r="C528" s="97"/>
      <c r="D528" s="97"/>
      <c r="E528" s="97"/>
    </row>
    <row r="529" ht="15.75" customHeight="1">
      <c r="A529" s="97"/>
      <c r="B529" s="97"/>
      <c r="C529" s="97"/>
      <c r="D529" s="97"/>
      <c r="E529" s="97"/>
    </row>
    <row r="530" ht="15.75" customHeight="1">
      <c r="A530" s="97"/>
      <c r="B530" s="97"/>
      <c r="C530" s="97"/>
      <c r="D530" s="97"/>
      <c r="E530" s="97"/>
    </row>
    <row r="531" ht="15.75" customHeight="1">
      <c r="A531" s="97"/>
      <c r="B531" s="97"/>
      <c r="C531" s="97"/>
      <c r="D531" s="97"/>
      <c r="E531" s="97"/>
    </row>
    <row r="532" ht="15.75" customHeight="1">
      <c r="A532" s="97"/>
      <c r="B532" s="97"/>
      <c r="C532" s="97"/>
      <c r="D532" s="97"/>
      <c r="E532" s="97"/>
    </row>
    <row r="533" ht="15.75" customHeight="1">
      <c r="A533" s="97"/>
      <c r="B533" s="97"/>
      <c r="C533" s="97"/>
      <c r="D533" s="97"/>
      <c r="E533" s="97"/>
    </row>
    <row r="534" ht="15.75" customHeight="1">
      <c r="A534" s="97"/>
      <c r="B534" s="97"/>
      <c r="C534" s="97"/>
      <c r="D534" s="97"/>
      <c r="E534" s="97"/>
    </row>
    <row r="535" ht="15.75" customHeight="1">
      <c r="A535" s="97"/>
      <c r="B535" s="97"/>
      <c r="C535" s="97"/>
      <c r="D535" s="97"/>
      <c r="E535" s="97"/>
    </row>
    <row r="536" ht="15.75" customHeight="1">
      <c r="A536" s="97"/>
      <c r="B536" s="97"/>
      <c r="C536" s="97"/>
      <c r="D536" s="97"/>
      <c r="E536" s="97"/>
    </row>
    <row r="537" ht="15.75" customHeight="1">
      <c r="A537" s="97"/>
      <c r="B537" s="97"/>
      <c r="C537" s="97"/>
      <c r="D537" s="97"/>
      <c r="E537" s="97"/>
    </row>
    <row r="538" ht="15.75" customHeight="1">
      <c r="A538" s="97"/>
      <c r="B538" s="97"/>
      <c r="C538" s="97"/>
      <c r="D538" s="97"/>
      <c r="E538" s="97"/>
    </row>
    <row r="539" ht="15.75" customHeight="1">
      <c r="A539" s="97"/>
      <c r="B539" s="97"/>
      <c r="C539" s="97"/>
      <c r="D539" s="97"/>
      <c r="E539" s="97"/>
    </row>
    <row r="540" ht="15.75" customHeight="1">
      <c r="A540" s="97"/>
      <c r="B540" s="97"/>
      <c r="C540" s="97"/>
      <c r="D540" s="97"/>
      <c r="E540" s="97"/>
    </row>
    <row r="541" ht="15.75" customHeight="1">
      <c r="A541" s="97"/>
      <c r="B541" s="97"/>
      <c r="C541" s="97"/>
      <c r="D541" s="97"/>
      <c r="E541" s="97"/>
    </row>
    <row r="542" ht="15.75" customHeight="1">
      <c r="A542" s="97"/>
      <c r="B542" s="97"/>
      <c r="C542" s="97"/>
      <c r="D542" s="97"/>
      <c r="E542" s="97"/>
    </row>
    <row r="543" ht="15.75" customHeight="1">
      <c r="A543" s="97"/>
      <c r="B543" s="97"/>
      <c r="C543" s="97"/>
      <c r="D543" s="97"/>
      <c r="E543" s="97"/>
    </row>
    <row r="544" ht="15.75" customHeight="1">
      <c r="A544" s="97"/>
      <c r="B544" s="97"/>
      <c r="C544" s="97"/>
      <c r="D544" s="97"/>
      <c r="E544" s="97"/>
    </row>
    <row r="545" ht="15.75" customHeight="1">
      <c r="A545" s="97"/>
      <c r="B545" s="97"/>
      <c r="C545" s="97"/>
      <c r="D545" s="97"/>
      <c r="E545" s="97"/>
    </row>
    <row r="546" ht="15.75" customHeight="1">
      <c r="A546" s="97"/>
      <c r="B546" s="97"/>
      <c r="C546" s="97"/>
      <c r="D546" s="97"/>
      <c r="E546" s="97"/>
    </row>
    <row r="547" ht="15.75" customHeight="1">
      <c r="A547" s="97"/>
      <c r="B547" s="97"/>
      <c r="C547" s="97"/>
      <c r="D547" s="97"/>
      <c r="E547" s="97"/>
    </row>
    <row r="548" ht="15.75" customHeight="1">
      <c r="A548" s="97"/>
      <c r="B548" s="97"/>
      <c r="C548" s="97"/>
      <c r="D548" s="97"/>
      <c r="E548" s="97"/>
    </row>
    <row r="549" ht="15.75" customHeight="1">
      <c r="A549" s="97"/>
      <c r="B549" s="97"/>
      <c r="C549" s="97"/>
      <c r="D549" s="97"/>
      <c r="E549" s="97"/>
    </row>
    <row r="550" ht="15.75" customHeight="1">
      <c r="A550" s="97"/>
      <c r="B550" s="97"/>
      <c r="C550" s="97"/>
      <c r="D550" s="97"/>
      <c r="E550" s="97"/>
    </row>
    <row r="551" ht="15.75" customHeight="1">
      <c r="A551" s="97"/>
      <c r="B551" s="97"/>
      <c r="C551" s="97"/>
      <c r="D551" s="97"/>
      <c r="E551" s="97"/>
    </row>
    <row r="552" ht="15.75" customHeight="1">
      <c r="A552" s="97"/>
      <c r="B552" s="97"/>
      <c r="C552" s="97"/>
      <c r="D552" s="97"/>
      <c r="E552" s="97"/>
    </row>
    <row r="553" ht="15.75" customHeight="1">
      <c r="A553" s="97"/>
      <c r="B553" s="97"/>
      <c r="C553" s="97"/>
      <c r="D553" s="97"/>
      <c r="E553" s="97"/>
    </row>
    <row r="554" ht="15.75" customHeight="1">
      <c r="A554" s="97"/>
      <c r="B554" s="97"/>
      <c r="C554" s="97"/>
      <c r="D554" s="97"/>
      <c r="E554" s="97"/>
    </row>
    <row r="555" ht="15.75" customHeight="1">
      <c r="A555" s="97"/>
      <c r="B555" s="97"/>
      <c r="C555" s="97"/>
      <c r="D555" s="97"/>
      <c r="E555" s="97"/>
    </row>
    <row r="556" ht="15.75" customHeight="1">
      <c r="A556" s="97"/>
      <c r="B556" s="97"/>
      <c r="C556" s="97"/>
      <c r="D556" s="97"/>
      <c r="E556" s="97"/>
    </row>
    <row r="557" ht="15.75" customHeight="1">
      <c r="A557" s="97"/>
      <c r="B557" s="97"/>
      <c r="C557" s="97"/>
      <c r="D557" s="97"/>
      <c r="E557" s="97"/>
    </row>
    <row r="558" ht="15.75" customHeight="1">
      <c r="A558" s="97"/>
      <c r="B558" s="97"/>
      <c r="C558" s="97"/>
      <c r="D558" s="97"/>
      <c r="E558" s="97"/>
    </row>
    <row r="559" ht="15.75" customHeight="1">
      <c r="A559" s="97"/>
      <c r="B559" s="97"/>
      <c r="C559" s="97"/>
      <c r="D559" s="97"/>
      <c r="E559" s="97"/>
    </row>
    <row r="560" ht="15.75" customHeight="1">
      <c r="A560" s="97"/>
      <c r="B560" s="97"/>
      <c r="C560" s="97"/>
      <c r="D560" s="97"/>
      <c r="E560" s="97"/>
    </row>
    <row r="561" ht="15.75" customHeight="1">
      <c r="A561" s="97"/>
      <c r="B561" s="97"/>
      <c r="C561" s="97"/>
      <c r="D561" s="97"/>
      <c r="E561" s="97"/>
    </row>
    <row r="562" ht="15.75" customHeight="1">
      <c r="A562" s="97"/>
      <c r="B562" s="97"/>
      <c r="C562" s="97"/>
      <c r="D562" s="97"/>
      <c r="E562" s="97"/>
    </row>
    <row r="563" ht="15.75" customHeight="1">
      <c r="A563" s="97"/>
      <c r="B563" s="97"/>
      <c r="C563" s="97"/>
      <c r="D563" s="97"/>
      <c r="E563" s="97"/>
    </row>
    <row r="564" ht="15.75" customHeight="1">
      <c r="A564" s="97"/>
      <c r="B564" s="97"/>
      <c r="C564" s="97"/>
      <c r="D564" s="97"/>
      <c r="E564" s="97"/>
    </row>
    <row r="565" ht="15.75" customHeight="1">
      <c r="A565" s="97"/>
      <c r="B565" s="97"/>
      <c r="C565" s="97"/>
      <c r="D565" s="97"/>
      <c r="E565" s="97"/>
    </row>
    <row r="566" ht="15.75" customHeight="1">
      <c r="A566" s="97"/>
      <c r="B566" s="97"/>
      <c r="C566" s="97"/>
      <c r="D566" s="97"/>
      <c r="E566" s="97"/>
    </row>
    <row r="567" ht="15.75" customHeight="1">
      <c r="A567" s="97"/>
      <c r="B567" s="97"/>
      <c r="C567" s="97"/>
      <c r="D567" s="97"/>
      <c r="E567" s="97"/>
    </row>
    <row r="568" ht="15.75" customHeight="1">
      <c r="A568" s="97"/>
      <c r="B568" s="97"/>
      <c r="C568" s="97"/>
      <c r="D568" s="97"/>
      <c r="E568" s="97"/>
    </row>
    <row r="569" ht="15.75" customHeight="1">
      <c r="A569" s="97"/>
      <c r="B569" s="97"/>
      <c r="C569" s="97"/>
      <c r="D569" s="97"/>
      <c r="E569" s="97"/>
    </row>
    <row r="570" ht="15.75" customHeight="1">
      <c r="A570" s="97"/>
      <c r="B570" s="97"/>
      <c r="C570" s="97"/>
      <c r="D570" s="97"/>
      <c r="E570" s="97"/>
    </row>
    <row r="571" ht="15.75" customHeight="1">
      <c r="A571" s="97"/>
      <c r="B571" s="97"/>
      <c r="C571" s="97"/>
      <c r="D571" s="97"/>
      <c r="E571" s="97"/>
    </row>
    <row r="572" ht="15.75" customHeight="1">
      <c r="A572" s="97"/>
      <c r="B572" s="97"/>
      <c r="C572" s="97"/>
      <c r="D572" s="97"/>
      <c r="E572" s="97"/>
    </row>
    <row r="573" ht="15.75" customHeight="1">
      <c r="A573" s="97"/>
      <c r="B573" s="97"/>
      <c r="C573" s="97"/>
      <c r="D573" s="97"/>
      <c r="E573" s="97"/>
    </row>
    <row r="574" ht="15.75" customHeight="1">
      <c r="A574" s="97"/>
      <c r="B574" s="97"/>
      <c r="C574" s="97"/>
      <c r="D574" s="97"/>
      <c r="E574" s="97"/>
    </row>
    <row r="575" ht="15.75" customHeight="1">
      <c r="A575" s="97"/>
      <c r="B575" s="97"/>
      <c r="C575" s="97"/>
      <c r="D575" s="97"/>
      <c r="E575" s="97"/>
    </row>
    <row r="576" ht="15.75" customHeight="1">
      <c r="A576" s="97"/>
      <c r="B576" s="97"/>
      <c r="C576" s="97"/>
      <c r="D576" s="97"/>
      <c r="E576" s="97"/>
    </row>
    <row r="577" ht="15.75" customHeight="1">
      <c r="A577" s="97"/>
      <c r="B577" s="97"/>
      <c r="C577" s="97"/>
      <c r="D577" s="97"/>
      <c r="E577" s="97"/>
    </row>
    <row r="578" ht="15.75" customHeight="1">
      <c r="A578" s="97"/>
      <c r="B578" s="97"/>
      <c r="C578" s="97"/>
      <c r="D578" s="97"/>
      <c r="E578" s="97"/>
    </row>
    <row r="579" ht="15.75" customHeight="1">
      <c r="A579" s="97"/>
      <c r="B579" s="97"/>
      <c r="C579" s="97"/>
      <c r="D579" s="97"/>
      <c r="E579" s="97"/>
    </row>
    <row r="580" ht="15.75" customHeight="1">
      <c r="A580" s="97"/>
      <c r="B580" s="97"/>
      <c r="C580" s="97"/>
      <c r="D580" s="97"/>
      <c r="E580" s="97"/>
    </row>
    <row r="581" ht="15.75" customHeight="1">
      <c r="A581" s="97"/>
      <c r="B581" s="97"/>
      <c r="C581" s="97"/>
      <c r="D581" s="97"/>
      <c r="E581" s="97"/>
    </row>
    <row r="582" ht="15.75" customHeight="1">
      <c r="A582" s="97"/>
      <c r="B582" s="97"/>
      <c r="C582" s="97"/>
      <c r="D582" s="97"/>
      <c r="E582" s="97"/>
    </row>
    <row r="583" ht="15.75" customHeight="1">
      <c r="A583" s="97"/>
      <c r="B583" s="97"/>
      <c r="C583" s="97"/>
      <c r="D583" s="97"/>
      <c r="E583" s="97"/>
    </row>
    <row r="584" ht="15.75" customHeight="1">
      <c r="A584" s="97"/>
      <c r="B584" s="97"/>
      <c r="C584" s="97"/>
      <c r="D584" s="97"/>
      <c r="E584" s="97"/>
    </row>
    <row r="585" ht="15.75" customHeight="1">
      <c r="A585" s="97"/>
      <c r="B585" s="97"/>
      <c r="C585" s="97"/>
      <c r="D585" s="97"/>
      <c r="E585" s="97"/>
    </row>
    <row r="586" ht="15.75" customHeight="1">
      <c r="A586" s="97"/>
      <c r="B586" s="97"/>
      <c r="C586" s="97"/>
      <c r="D586" s="97"/>
      <c r="E586" s="97"/>
    </row>
    <row r="587" ht="15.75" customHeight="1">
      <c r="A587" s="97"/>
      <c r="B587" s="97"/>
      <c r="C587" s="97"/>
      <c r="D587" s="97"/>
      <c r="E587" s="97"/>
    </row>
    <row r="588" ht="15.75" customHeight="1">
      <c r="A588" s="97"/>
      <c r="B588" s="97"/>
      <c r="C588" s="97"/>
      <c r="D588" s="97"/>
      <c r="E588" s="97"/>
    </row>
    <row r="589" ht="15.75" customHeight="1">
      <c r="A589" s="97"/>
      <c r="B589" s="97"/>
      <c r="C589" s="97"/>
      <c r="D589" s="97"/>
      <c r="E589" s="97"/>
    </row>
    <row r="590" ht="15.75" customHeight="1">
      <c r="A590" s="97"/>
      <c r="B590" s="97"/>
      <c r="C590" s="97"/>
      <c r="D590" s="97"/>
      <c r="E590" s="97"/>
    </row>
    <row r="591" ht="15.75" customHeight="1">
      <c r="A591" s="97"/>
      <c r="B591" s="97"/>
      <c r="C591" s="97"/>
      <c r="D591" s="97"/>
      <c r="E591" s="97"/>
    </row>
    <row r="592" ht="15.75" customHeight="1">
      <c r="A592" s="97"/>
      <c r="B592" s="97"/>
      <c r="C592" s="97"/>
      <c r="D592" s="97"/>
      <c r="E592" s="97"/>
    </row>
    <row r="593" ht="15.75" customHeight="1">
      <c r="A593" s="97"/>
      <c r="B593" s="97"/>
      <c r="C593" s="97"/>
      <c r="D593" s="97"/>
      <c r="E593" s="97"/>
    </row>
    <row r="594" ht="15.75" customHeight="1">
      <c r="A594" s="97"/>
      <c r="B594" s="97"/>
      <c r="C594" s="97"/>
      <c r="D594" s="97"/>
      <c r="E594" s="97"/>
    </row>
    <row r="595" ht="15.75" customHeight="1">
      <c r="A595" s="97"/>
      <c r="B595" s="97"/>
      <c r="C595" s="97"/>
      <c r="D595" s="97"/>
      <c r="E595" s="97"/>
    </row>
    <row r="596" ht="15.75" customHeight="1">
      <c r="A596" s="97"/>
      <c r="B596" s="97"/>
      <c r="C596" s="97"/>
      <c r="D596" s="97"/>
      <c r="E596" s="97"/>
    </row>
    <row r="597" ht="15.75" customHeight="1">
      <c r="A597" s="97"/>
      <c r="B597" s="97"/>
      <c r="C597" s="97"/>
      <c r="D597" s="97"/>
      <c r="E597" s="97"/>
    </row>
    <row r="598" ht="15.75" customHeight="1">
      <c r="A598" s="97"/>
      <c r="B598" s="97"/>
      <c r="C598" s="97"/>
      <c r="D598" s="97"/>
      <c r="E598" s="97"/>
    </row>
    <row r="599" ht="15.75" customHeight="1">
      <c r="A599" s="97"/>
      <c r="B599" s="97"/>
      <c r="C599" s="97"/>
      <c r="D599" s="97"/>
      <c r="E599" s="97"/>
    </row>
    <row r="600" ht="15.75" customHeight="1">
      <c r="A600" s="97"/>
      <c r="B600" s="97"/>
      <c r="C600" s="97"/>
      <c r="D600" s="97"/>
      <c r="E600" s="97"/>
    </row>
    <row r="601" ht="15.75" customHeight="1">
      <c r="A601" s="97"/>
      <c r="B601" s="97"/>
      <c r="C601" s="97"/>
      <c r="D601" s="97"/>
      <c r="E601" s="97"/>
    </row>
    <row r="602" ht="15.75" customHeight="1">
      <c r="A602" s="97"/>
      <c r="B602" s="97"/>
      <c r="C602" s="97"/>
      <c r="D602" s="97"/>
      <c r="E602" s="97"/>
    </row>
    <row r="603" ht="15.75" customHeight="1">
      <c r="A603" s="97"/>
      <c r="B603" s="97"/>
      <c r="C603" s="97"/>
      <c r="D603" s="97"/>
      <c r="E603" s="97"/>
    </row>
    <row r="604" ht="15.75" customHeight="1">
      <c r="A604" s="97"/>
      <c r="B604" s="97"/>
      <c r="C604" s="97"/>
      <c r="D604" s="97"/>
      <c r="E604" s="97"/>
    </row>
    <row r="605" ht="15.75" customHeight="1">
      <c r="A605" s="97"/>
      <c r="B605" s="97"/>
      <c r="C605" s="97"/>
      <c r="D605" s="97"/>
      <c r="E605" s="97"/>
    </row>
    <row r="606" ht="15.75" customHeight="1">
      <c r="A606" s="97"/>
      <c r="B606" s="97"/>
      <c r="C606" s="97"/>
      <c r="D606" s="97"/>
      <c r="E606" s="97"/>
    </row>
    <row r="607" ht="15.75" customHeight="1">
      <c r="A607" s="97"/>
      <c r="B607" s="97"/>
      <c r="C607" s="97"/>
      <c r="D607" s="97"/>
      <c r="E607" s="97"/>
    </row>
    <row r="608" ht="15.75" customHeight="1">
      <c r="A608" s="97"/>
      <c r="B608" s="97"/>
      <c r="C608" s="97"/>
      <c r="D608" s="97"/>
      <c r="E608" s="97"/>
    </row>
    <row r="609" ht="15.75" customHeight="1">
      <c r="A609" s="97"/>
      <c r="B609" s="97"/>
      <c r="C609" s="97"/>
      <c r="D609" s="97"/>
      <c r="E609" s="97"/>
    </row>
    <row r="610" ht="15.75" customHeight="1">
      <c r="A610" s="97"/>
      <c r="B610" s="97"/>
      <c r="C610" s="97"/>
      <c r="D610" s="97"/>
      <c r="E610" s="97"/>
    </row>
    <row r="611" ht="15.75" customHeight="1">
      <c r="A611" s="97"/>
      <c r="B611" s="97"/>
      <c r="C611" s="97"/>
      <c r="D611" s="97"/>
      <c r="E611" s="97"/>
    </row>
    <row r="612" ht="15.75" customHeight="1">
      <c r="A612" s="97"/>
      <c r="B612" s="97"/>
      <c r="C612" s="97"/>
      <c r="D612" s="97"/>
      <c r="E612" s="97"/>
    </row>
    <row r="613" ht="15.75" customHeight="1">
      <c r="A613" s="97"/>
      <c r="B613" s="97"/>
      <c r="C613" s="97"/>
      <c r="D613" s="97"/>
      <c r="E613" s="97"/>
    </row>
    <row r="614" ht="15.75" customHeight="1">
      <c r="A614" s="97"/>
      <c r="B614" s="97"/>
      <c r="C614" s="97"/>
      <c r="D614" s="97"/>
      <c r="E614" s="97"/>
    </row>
    <row r="615" ht="15.75" customHeight="1">
      <c r="A615" s="97"/>
      <c r="B615" s="97"/>
      <c r="C615" s="97"/>
      <c r="D615" s="97"/>
      <c r="E615" s="97"/>
    </row>
    <row r="616" ht="15.75" customHeight="1">
      <c r="A616" s="97"/>
      <c r="B616" s="97"/>
      <c r="C616" s="97"/>
      <c r="D616" s="97"/>
      <c r="E616" s="97"/>
    </row>
    <row r="617" ht="15.75" customHeight="1">
      <c r="A617" s="97"/>
      <c r="B617" s="97"/>
      <c r="C617" s="97"/>
      <c r="D617" s="97"/>
      <c r="E617" s="97"/>
    </row>
    <row r="618" ht="15.75" customHeight="1">
      <c r="A618" s="97"/>
      <c r="B618" s="97"/>
      <c r="C618" s="97"/>
      <c r="D618" s="97"/>
      <c r="E618" s="97"/>
    </row>
    <row r="619" ht="15.75" customHeight="1">
      <c r="A619" s="97"/>
      <c r="B619" s="97"/>
      <c r="C619" s="97"/>
      <c r="D619" s="97"/>
      <c r="E619" s="97"/>
    </row>
    <row r="620" ht="15.75" customHeight="1">
      <c r="A620" s="97"/>
      <c r="B620" s="97"/>
      <c r="C620" s="97"/>
      <c r="D620" s="97"/>
      <c r="E620" s="97"/>
    </row>
    <row r="621" ht="15.75" customHeight="1">
      <c r="A621" s="97"/>
      <c r="B621" s="97"/>
      <c r="C621" s="97"/>
      <c r="D621" s="97"/>
      <c r="E621" s="97"/>
    </row>
    <row r="622" ht="15.75" customHeight="1">
      <c r="A622" s="97"/>
      <c r="B622" s="97"/>
      <c r="C622" s="97"/>
      <c r="D622" s="97"/>
      <c r="E622" s="97"/>
    </row>
    <row r="623" ht="15.75" customHeight="1">
      <c r="A623" s="97"/>
      <c r="B623" s="97"/>
      <c r="C623" s="97"/>
      <c r="D623" s="97"/>
      <c r="E623" s="97"/>
    </row>
    <row r="624" ht="15.75" customHeight="1">
      <c r="A624" s="97"/>
      <c r="B624" s="97"/>
      <c r="C624" s="97"/>
      <c r="D624" s="97"/>
      <c r="E624" s="97"/>
    </row>
    <row r="625" ht="15.75" customHeight="1">
      <c r="A625" s="97"/>
      <c r="B625" s="97"/>
      <c r="C625" s="97"/>
      <c r="D625" s="97"/>
      <c r="E625" s="97"/>
    </row>
    <row r="626" ht="15.75" customHeight="1">
      <c r="A626" s="97"/>
      <c r="B626" s="97"/>
      <c r="C626" s="97"/>
      <c r="D626" s="97"/>
      <c r="E626" s="97"/>
    </row>
    <row r="627" ht="15.75" customHeight="1">
      <c r="A627" s="97"/>
      <c r="B627" s="97"/>
      <c r="C627" s="97"/>
      <c r="D627" s="97"/>
      <c r="E627" s="97"/>
    </row>
    <row r="628" ht="15.75" customHeight="1">
      <c r="A628" s="97"/>
      <c r="B628" s="97"/>
      <c r="C628" s="97"/>
      <c r="D628" s="97"/>
      <c r="E628" s="97"/>
    </row>
    <row r="629" ht="15.75" customHeight="1">
      <c r="A629" s="97"/>
      <c r="B629" s="97"/>
      <c r="C629" s="97"/>
      <c r="D629" s="97"/>
      <c r="E629" s="97"/>
    </row>
    <row r="630" ht="15.75" customHeight="1">
      <c r="A630" s="97"/>
      <c r="B630" s="97"/>
      <c r="C630" s="97"/>
      <c r="D630" s="97"/>
      <c r="E630" s="97"/>
    </row>
    <row r="631" ht="15.75" customHeight="1">
      <c r="A631" s="97"/>
      <c r="B631" s="97"/>
      <c r="C631" s="97"/>
      <c r="D631" s="97"/>
      <c r="E631" s="97"/>
    </row>
    <row r="632" ht="15.75" customHeight="1">
      <c r="A632" s="97"/>
      <c r="B632" s="97"/>
      <c r="C632" s="97"/>
      <c r="D632" s="97"/>
      <c r="E632" s="97"/>
    </row>
    <row r="633" ht="15.75" customHeight="1">
      <c r="A633" s="97"/>
      <c r="B633" s="97"/>
      <c r="C633" s="97"/>
      <c r="D633" s="97"/>
      <c r="E633" s="97"/>
    </row>
    <row r="634" ht="15.75" customHeight="1">
      <c r="A634" s="97"/>
      <c r="B634" s="97"/>
      <c r="C634" s="97"/>
      <c r="D634" s="97"/>
      <c r="E634" s="97"/>
    </row>
    <row r="635" ht="15.75" customHeight="1">
      <c r="A635" s="97"/>
      <c r="B635" s="97"/>
      <c r="C635" s="97"/>
      <c r="D635" s="97"/>
      <c r="E635" s="97"/>
    </row>
    <row r="636" ht="15.75" customHeight="1">
      <c r="A636" s="97"/>
      <c r="B636" s="97"/>
      <c r="C636" s="97"/>
      <c r="D636" s="97"/>
      <c r="E636" s="97"/>
    </row>
    <row r="637" ht="15.75" customHeight="1">
      <c r="A637" s="97"/>
      <c r="B637" s="97"/>
      <c r="C637" s="97"/>
      <c r="D637" s="97"/>
      <c r="E637" s="97"/>
    </row>
    <row r="638" ht="15.75" customHeight="1">
      <c r="A638" s="97"/>
      <c r="B638" s="97"/>
      <c r="C638" s="97"/>
      <c r="D638" s="97"/>
      <c r="E638" s="97"/>
    </row>
    <row r="639" ht="15.75" customHeight="1">
      <c r="A639" s="97"/>
      <c r="B639" s="97"/>
      <c r="C639" s="97"/>
      <c r="D639" s="97"/>
      <c r="E639" s="97"/>
    </row>
    <row r="640" ht="15.75" customHeight="1">
      <c r="A640" s="97"/>
      <c r="B640" s="97"/>
      <c r="C640" s="97"/>
      <c r="D640" s="97"/>
      <c r="E640" s="97"/>
    </row>
    <row r="641" ht="15.75" customHeight="1">
      <c r="A641" s="97"/>
      <c r="B641" s="97"/>
      <c r="C641" s="97"/>
      <c r="D641" s="97"/>
      <c r="E641" s="97"/>
    </row>
    <row r="642" ht="15.75" customHeight="1">
      <c r="A642" s="97"/>
      <c r="B642" s="97"/>
      <c r="C642" s="97"/>
      <c r="D642" s="97"/>
      <c r="E642" s="97"/>
    </row>
    <row r="643" ht="15.75" customHeight="1">
      <c r="A643" s="97"/>
      <c r="B643" s="97"/>
      <c r="C643" s="97"/>
      <c r="D643" s="97"/>
      <c r="E643" s="97"/>
    </row>
    <row r="644" ht="15.75" customHeight="1">
      <c r="A644" s="97"/>
      <c r="B644" s="97"/>
      <c r="C644" s="97"/>
      <c r="D644" s="97"/>
      <c r="E644" s="97"/>
    </row>
    <row r="645" ht="15.75" customHeight="1">
      <c r="A645" s="97"/>
      <c r="B645" s="97"/>
      <c r="C645" s="97"/>
      <c r="D645" s="97"/>
      <c r="E645" s="97"/>
    </row>
    <row r="646" ht="15.75" customHeight="1">
      <c r="A646" s="97"/>
      <c r="B646" s="97"/>
      <c r="C646" s="97"/>
      <c r="D646" s="97"/>
      <c r="E646" s="97"/>
    </row>
    <row r="647" ht="15.75" customHeight="1">
      <c r="A647" s="97"/>
      <c r="B647" s="97"/>
      <c r="C647" s="97"/>
      <c r="D647" s="97"/>
      <c r="E647" s="97"/>
    </row>
    <row r="648" ht="15.75" customHeight="1">
      <c r="A648" s="97"/>
      <c r="B648" s="97"/>
      <c r="C648" s="97"/>
      <c r="D648" s="97"/>
      <c r="E648" s="97"/>
    </row>
    <row r="649" ht="15.75" customHeight="1">
      <c r="A649" s="97"/>
      <c r="B649" s="97"/>
      <c r="C649" s="97"/>
      <c r="D649" s="97"/>
      <c r="E649" s="97"/>
    </row>
    <row r="650" ht="15.75" customHeight="1">
      <c r="A650" s="97"/>
      <c r="B650" s="97"/>
      <c r="C650" s="97"/>
      <c r="D650" s="97"/>
      <c r="E650" s="97"/>
    </row>
    <row r="651" ht="15.75" customHeight="1">
      <c r="A651" s="97"/>
      <c r="B651" s="97"/>
      <c r="C651" s="97"/>
      <c r="D651" s="97"/>
      <c r="E651" s="97"/>
    </row>
    <row r="652" ht="15.75" customHeight="1">
      <c r="A652" s="97"/>
      <c r="B652" s="97"/>
      <c r="C652" s="97"/>
      <c r="D652" s="97"/>
      <c r="E652" s="97"/>
    </row>
    <row r="653" ht="15.75" customHeight="1">
      <c r="A653" s="97"/>
      <c r="B653" s="97"/>
      <c r="C653" s="97"/>
      <c r="D653" s="97"/>
      <c r="E653" s="97"/>
    </row>
    <row r="654" ht="15.75" customHeight="1">
      <c r="A654" s="97"/>
      <c r="B654" s="97"/>
      <c r="C654" s="97"/>
      <c r="D654" s="97"/>
      <c r="E654" s="97"/>
    </row>
    <row r="655" ht="15.75" customHeight="1">
      <c r="A655" s="97"/>
      <c r="B655" s="97"/>
      <c r="C655" s="97"/>
      <c r="D655" s="97"/>
      <c r="E655" s="97"/>
    </row>
    <row r="656" ht="15.75" customHeight="1">
      <c r="A656" s="97"/>
      <c r="B656" s="97"/>
      <c r="C656" s="97"/>
      <c r="D656" s="97"/>
      <c r="E656" s="97"/>
    </row>
    <row r="657" ht="15.75" customHeight="1">
      <c r="A657" s="97"/>
      <c r="B657" s="97"/>
      <c r="C657" s="97"/>
      <c r="D657" s="97"/>
      <c r="E657" s="97"/>
    </row>
    <row r="658" ht="15.75" customHeight="1">
      <c r="A658" s="97"/>
      <c r="B658" s="97"/>
      <c r="C658" s="97"/>
      <c r="D658" s="97"/>
      <c r="E658" s="97"/>
    </row>
    <row r="659" ht="15.75" customHeight="1">
      <c r="A659" s="97"/>
      <c r="B659" s="97"/>
      <c r="C659" s="97"/>
      <c r="D659" s="97"/>
      <c r="E659" s="97"/>
    </row>
    <row r="660" ht="15.75" customHeight="1">
      <c r="A660" s="97"/>
      <c r="B660" s="97"/>
      <c r="C660" s="97"/>
      <c r="D660" s="97"/>
      <c r="E660" s="97"/>
    </row>
    <row r="661" ht="15.75" customHeight="1">
      <c r="A661" s="97"/>
      <c r="B661" s="97"/>
      <c r="C661" s="97"/>
      <c r="D661" s="97"/>
      <c r="E661" s="97"/>
    </row>
    <row r="662" ht="15.75" customHeight="1">
      <c r="A662" s="97"/>
      <c r="B662" s="97"/>
      <c r="C662" s="97"/>
      <c r="D662" s="97"/>
      <c r="E662" s="97"/>
    </row>
    <row r="663" ht="15.75" customHeight="1">
      <c r="A663" s="97"/>
      <c r="B663" s="97"/>
      <c r="C663" s="97"/>
      <c r="D663" s="97"/>
      <c r="E663" s="97"/>
    </row>
    <row r="664" ht="15.75" customHeight="1">
      <c r="A664" s="97"/>
      <c r="B664" s="97"/>
      <c r="C664" s="97"/>
      <c r="D664" s="97"/>
      <c r="E664" s="97"/>
    </row>
    <row r="665" ht="15.75" customHeight="1">
      <c r="A665" s="97"/>
      <c r="B665" s="97"/>
      <c r="C665" s="97"/>
      <c r="D665" s="97"/>
      <c r="E665" s="97"/>
    </row>
    <row r="666" ht="15.75" customHeight="1">
      <c r="A666" s="97"/>
      <c r="B666" s="97"/>
      <c r="C666" s="97"/>
      <c r="D666" s="97"/>
      <c r="E666" s="97"/>
    </row>
    <row r="667" ht="15.75" customHeight="1">
      <c r="A667" s="97"/>
      <c r="B667" s="97"/>
      <c r="C667" s="97"/>
      <c r="D667" s="97"/>
      <c r="E667" s="97"/>
    </row>
    <row r="668" ht="15.75" customHeight="1">
      <c r="A668" s="97"/>
      <c r="B668" s="97"/>
      <c r="C668" s="97"/>
      <c r="D668" s="97"/>
      <c r="E668" s="97"/>
    </row>
    <row r="669" ht="15.75" customHeight="1">
      <c r="A669" s="97"/>
      <c r="B669" s="97"/>
      <c r="C669" s="97"/>
      <c r="D669" s="97"/>
      <c r="E669" s="97"/>
    </row>
    <row r="670" ht="15.75" customHeight="1">
      <c r="A670" s="97"/>
      <c r="B670" s="97"/>
      <c r="C670" s="97"/>
      <c r="D670" s="97"/>
      <c r="E670" s="97"/>
    </row>
    <row r="671" ht="15.75" customHeight="1">
      <c r="A671" s="97"/>
      <c r="B671" s="97"/>
      <c r="C671" s="97"/>
      <c r="D671" s="97"/>
      <c r="E671" s="97"/>
    </row>
    <row r="672" ht="15.75" customHeight="1">
      <c r="A672" s="97"/>
      <c r="B672" s="97"/>
      <c r="C672" s="97"/>
      <c r="D672" s="97"/>
      <c r="E672" s="97"/>
    </row>
    <row r="673" ht="15.75" customHeight="1">
      <c r="A673" s="97"/>
      <c r="B673" s="97"/>
      <c r="C673" s="97"/>
      <c r="D673" s="97"/>
      <c r="E673" s="97"/>
    </row>
    <row r="674" ht="15.75" customHeight="1">
      <c r="A674" s="97"/>
      <c r="B674" s="97"/>
      <c r="C674" s="97"/>
      <c r="D674" s="97"/>
      <c r="E674" s="97"/>
    </row>
    <row r="675" ht="15.75" customHeight="1">
      <c r="A675" s="97"/>
      <c r="B675" s="97"/>
      <c r="C675" s="97"/>
      <c r="D675" s="97"/>
      <c r="E675" s="97"/>
    </row>
    <row r="676" ht="15.75" customHeight="1">
      <c r="A676" s="97"/>
      <c r="B676" s="97"/>
      <c r="C676" s="97"/>
      <c r="D676" s="97"/>
      <c r="E676" s="97"/>
    </row>
    <row r="677" ht="15.75" customHeight="1">
      <c r="A677" s="97"/>
      <c r="B677" s="97"/>
      <c r="C677" s="97"/>
      <c r="D677" s="97"/>
      <c r="E677" s="97"/>
    </row>
    <row r="678" ht="15.75" customHeight="1">
      <c r="A678" s="97"/>
      <c r="B678" s="97"/>
      <c r="C678" s="97"/>
      <c r="D678" s="97"/>
      <c r="E678" s="97"/>
    </row>
    <row r="679" ht="15.75" customHeight="1">
      <c r="A679" s="97"/>
      <c r="B679" s="97"/>
      <c r="C679" s="97"/>
      <c r="D679" s="97"/>
      <c r="E679" s="97"/>
    </row>
    <row r="680" ht="15.75" customHeight="1">
      <c r="A680" s="97"/>
      <c r="B680" s="97"/>
      <c r="C680" s="97"/>
      <c r="D680" s="97"/>
      <c r="E680" s="97"/>
    </row>
    <row r="681" ht="15.75" customHeight="1">
      <c r="A681" s="97"/>
      <c r="B681" s="97"/>
      <c r="C681" s="97"/>
      <c r="D681" s="97"/>
      <c r="E681" s="97"/>
    </row>
    <row r="682" ht="15.75" customHeight="1">
      <c r="A682" s="97"/>
      <c r="B682" s="97"/>
      <c r="C682" s="97"/>
      <c r="D682" s="97"/>
      <c r="E682" s="97"/>
    </row>
    <row r="683" ht="15.75" customHeight="1">
      <c r="A683" s="97"/>
      <c r="B683" s="97"/>
      <c r="C683" s="97"/>
      <c r="D683" s="97"/>
      <c r="E683" s="97"/>
    </row>
    <row r="684" ht="15.75" customHeight="1">
      <c r="A684" s="97"/>
      <c r="B684" s="97"/>
      <c r="C684" s="97"/>
      <c r="D684" s="97"/>
      <c r="E684" s="97"/>
    </row>
    <row r="685" ht="15.75" customHeight="1">
      <c r="A685" s="97"/>
      <c r="B685" s="97"/>
      <c r="C685" s="97"/>
      <c r="D685" s="97"/>
      <c r="E685" s="97"/>
    </row>
    <row r="686" ht="15.75" customHeight="1">
      <c r="A686" s="97"/>
      <c r="B686" s="97"/>
      <c r="C686" s="97"/>
      <c r="D686" s="97"/>
      <c r="E686" s="97"/>
    </row>
    <row r="687" ht="15.75" customHeight="1">
      <c r="A687" s="97"/>
      <c r="B687" s="97"/>
      <c r="C687" s="97"/>
      <c r="D687" s="97"/>
      <c r="E687" s="97"/>
    </row>
    <row r="688" ht="15.75" customHeight="1">
      <c r="A688" s="97"/>
      <c r="B688" s="97"/>
      <c r="C688" s="97"/>
      <c r="D688" s="97"/>
      <c r="E688" s="97"/>
    </row>
    <row r="689" ht="15.75" customHeight="1">
      <c r="A689" s="97"/>
      <c r="B689" s="97"/>
      <c r="C689" s="97"/>
      <c r="D689" s="97"/>
      <c r="E689" s="97"/>
    </row>
    <row r="690" ht="15.75" customHeight="1">
      <c r="A690" s="97"/>
      <c r="B690" s="97"/>
      <c r="C690" s="97"/>
      <c r="D690" s="97"/>
      <c r="E690" s="97"/>
    </row>
    <row r="691" ht="15.75" customHeight="1">
      <c r="A691" s="97"/>
      <c r="B691" s="97"/>
      <c r="C691" s="97"/>
      <c r="D691" s="97"/>
      <c r="E691" s="97"/>
    </row>
    <row r="692" ht="15.75" customHeight="1">
      <c r="A692" s="97"/>
      <c r="B692" s="97"/>
      <c r="C692" s="97"/>
      <c r="D692" s="97"/>
      <c r="E692" s="97"/>
    </row>
    <row r="693" ht="15.75" customHeight="1">
      <c r="A693" s="97"/>
      <c r="B693" s="97"/>
      <c r="C693" s="97"/>
      <c r="D693" s="97"/>
      <c r="E693" s="97"/>
    </row>
    <row r="694" ht="15.75" customHeight="1">
      <c r="A694" s="97"/>
      <c r="B694" s="97"/>
      <c r="C694" s="97"/>
      <c r="D694" s="97"/>
      <c r="E694" s="97"/>
    </row>
    <row r="695" ht="15.75" customHeight="1">
      <c r="A695" s="97"/>
      <c r="B695" s="97"/>
      <c r="C695" s="97"/>
      <c r="D695" s="97"/>
      <c r="E695" s="97"/>
    </row>
    <row r="696" ht="15.75" customHeight="1">
      <c r="A696" s="97"/>
      <c r="B696" s="97"/>
      <c r="C696" s="97"/>
      <c r="D696" s="97"/>
      <c r="E696" s="97"/>
    </row>
    <row r="697" ht="15.75" customHeight="1">
      <c r="A697" s="97"/>
      <c r="B697" s="97"/>
      <c r="C697" s="97"/>
      <c r="D697" s="97"/>
      <c r="E697" s="97"/>
    </row>
    <row r="698" ht="15.75" customHeight="1">
      <c r="A698" s="97"/>
      <c r="B698" s="97"/>
      <c r="C698" s="97"/>
      <c r="D698" s="97"/>
      <c r="E698" s="97"/>
    </row>
    <row r="699" ht="15.75" customHeight="1">
      <c r="A699" s="97"/>
      <c r="B699" s="97"/>
      <c r="C699" s="97"/>
      <c r="D699" s="97"/>
      <c r="E699" s="97"/>
    </row>
    <row r="700" ht="15.75" customHeight="1">
      <c r="A700" s="97"/>
      <c r="B700" s="97"/>
      <c r="C700" s="97"/>
      <c r="D700" s="97"/>
      <c r="E700" s="97"/>
    </row>
    <row r="701" ht="15.75" customHeight="1">
      <c r="A701" s="97"/>
      <c r="B701" s="97"/>
      <c r="C701" s="97"/>
      <c r="D701" s="97"/>
      <c r="E701" s="97"/>
    </row>
    <row r="702" ht="15.75" customHeight="1">
      <c r="A702" s="97"/>
      <c r="B702" s="97"/>
      <c r="C702" s="97"/>
      <c r="D702" s="97"/>
      <c r="E702" s="97"/>
    </row>
    <row r="703" ht="15.75" customHeight="1">
      <c r="A703" s="97"/>
      <c r="B703" s="97"/>
      <c r="C703" s="97"/>
      <c r="D703" s="97"/>
      <c r="E703" s="97"/>
    </row>
    <row r="704" ht="15.75" customHeight="1">
      <c r="A704" s="97"/>
      <c r="B704" s="97"/>
      <c r="C704" s="97"/>
      <c r="D704" s="97"/>
      <c r="E704" s="97"/>
    </row>
    <row r="705" ht="15.75" customHeight="1">
      <c r="A705" s="97"/>
      <c r="B705" s="97"/>
      <c r="C705" s="97"/>
      <c r="D705" s="97"/>
      <c r="E705" s="97"/>
    </row>
    <row r="706" ht="15.75" customHeight="1">
      <c r="A706" s="97"/>
      <c r="B706" s="97"/>
      <c r="C706" s="97"/>
      <c r="D706" s="97"/>
      <c r="E706" s="97"/>
    </row>
    <row r="707" ht="15.75" customHeight="1">
      <c r="A707" s="97"/>
      <c r="B707" s="97"/>
      <c r="C707" s="97"/>
      <c r="D707" s="97"/>
      <c r="E707" s="97"/>
    </row>
    <row r="708" ht="15.75" customHeight="1">
      <c r="A708" s="97"/>
      <c r="B708" s="97"/>
      <c r="C708" s="97"/>
      <c r="D708" s="97"/>
      <c r="E708" s="97"/>
    </row>
    <row r="709" ht="15.75" customHeight="1">
      <c r="A709" s="97"/>
      <c r="B709" s="97"/>
      <c r="C709" s="97"/>
      <c r="D709" s="97"/>
      <c r="E709" s="97"/>
    </row>
    <row r="710" ht="15.75" customHeight="1">
      <c r="A710" s="97"/>
      <c r="B710" s="97"/>
      <c r="C710" s="97"/>
      <c r="D710" s="97"/>
      <c r="E710" s="97"/>
    </row>
    <row r="711" ht="15.75" customHeight="1">
      <c r="A711" s="97"/>
      <c r="B711" s="97"/>
      <c r="C711" s="97"/>
      <c r="D711" s="97"/>
      <c r="E711" s="97"/>
    </row>
    <row r="712" ht="15.75" customHeight="1">
      <c r="A712" s="97"/>
      <c r="B712" s="97"/>
      <c r="C712" s="97"/>
      <c r="D712" s="97"/>
      <c r="E712" s="97"/>
    </row>
    <row r="713" ht="15.75" customHeight="1">
      <c r="A713" s="97"/>
      <c r="B713" s="97"/>
      <c r="C713" s="97"/>
      <c r="D713" s="97"/>
      <c r="E713" s="97"/>
    </row>
    <row r="714" ht="15.75" customHeight="1">
      <c r="A714" s="97"/>
      <c r="B714" s="97"/>
      <c r="C714" s="97"/>
      <c r="D714" s="97"/>
      <c r="E714" s="97"/>
    </row>
    <row r="715" ht="15.75" customHeight="1">
      <c r="A715" s="97"/>
      <c r="B715" s="97"/>
      <c r="C715" s="97"/>
      <c r="D715" s="97"/>
      <c r="E715" s="97"/>
    </row>
    <row r="716" ht="15.75" customHeight="1">
      <c r="A716" s="97"/>
      <c r="B716" s="97"/>
      <c r="C716" s="97"/>
      <c r="D716" s="97"/>
      <c r="E716" s="97"/>
    </row>
    <row r="717" ht="15.75" customHeight="1">
      <c r="A717" s="97"/>
      <c r="B717" s="97"/>
      <c r="C717" s="97"/>
      <c r="D717" s="97"/>
      <c r="E717" s="97"/>
    </row>
    <row r="718" ht="15.75" customHeight="1">
      <c r="A718" s="97"/>
      <c r="B718" s="97"/>
      <c r="C718" s="97"/>
      <c r="D718" s="97"/>
      <c r="E718" s="97"/>
    </row>
    <row r="719" ht="15.75" customHeight="1">
      <c r="A719" s="97"/>
      <c r="B719" s="97"/>
      <c r="C719" s="97"/>
      <c r="D719" s="97"/>
      <c r="E719" s="97"/>
    </row>
    <row r="720" ht="15.75" customHeight="1">
      <c r="A720" s="97"/>
      <c r="B720" s="97"/>
      <c r="C720" s="97"/>
      <c r="D720" s="97"/>
      <c r="E720" s="97"/>
    </row>
    <row r="721" ht="15.75" customHeight="1">
      <c r="A721" s="97"/>
      <c r="B721" s="97"/>
      <c r="C721" s="97"/>
      <c r="D721" s="97"/>
      <c r="E721" s="97"/>
    </row>
    <row r="722" ht="15.75" customHeight="1">
      <c r="A722" s="97"/>
      <c r="B722" s="97"/>
      <c r="C722" s="97"/>
      <c r="D722" s="97"/>
      <c r="E722" s="97"/>
    </row>
    <row r="723" ht="15.75" customHeight="1">
      <c r="A723" s="97"/>
      <c r="B723" s="97"/>
      <c r="C723" s="97"/>
      <c r="D723" s="97"/>
      <c r="E723" s="97"/>
    </row>
    <row r="724" ht="15.75" customHeight="1">
      <c r="A724" s="97"/>
      <c r="B724" s="97"/>
      <c r="C724" s="97"/>
      <c r="D724" s="97"/>
      <c r="E724" s="97"/>
    </row>
    <row r="725" ht="15.75" customHeight="1">
      <c r="A725" s="97"/>
      <c r="B725" s="97"/>
      <c r="C725" s="97"/>
      <c r="D725" s="97"/>
      <c r="E725" s="97"/>
    </row>
    <row r="726" ht="15.75" customHeight="1">
      <c r="A726" s="97"/>
      <c r="B726" s="97"/>
      <c r="C726" s="97"/>
      <c r="D726" s="97"/>
      <c r="E726" s="97"/>
    </row>
    <row r="727" ht="15.75" customHeight="1">
      <c r="A727" s="97"/>
      <c r="B727" s="97"/>
      <c r="C727" s="97"/>
      <c r="D727" s="97"/>
      <c r="E727" s="97"/>
    </row>
    <row r="728" ht="15.75" customHeight="1">
      <c r="A728" s="97"/>
      <c r="B728" s="97"/>
      <c r="C728" s="97"/>
      <c r="D728" s="97"/>
      <c r="E728" s="97"/>
    </row>
    <row r="729" ht="15.75" customHeight="1">
      <c r="A729" s="97"/>
      <c r="B729" s="97"/>
      <c r="C729" s="97"/>
      <c r="D729" s="97"/>
      <c r="E729" s="97"/>
    </row>
    <row r="730" ht="15.75" customHeight="1">
      <c r="A730" s="97"/>
      <c r="B730" s="97"/>
      <c r="C730" s="97"/>
      <c r="D730" s="97"/>
      <c r="E730" s="97"/>
    </row>
    <row r="731" ht="15.75" customHeight="1">
      <c r="A731" s="97"/>
      <c r="B731" s="97"/>
      <c r="C731" s="97"/>
      <c r="D731" s="97"/>
      <c r="E731" s="97"/>
    </row>
    <row r="732" ht="15.75" customHeight="1">
      <c r="A732" s="97"/>
      <c r="B732" s="97"/>
      <c r="C732" s="97"/>
      <c r="D732" s="97"/>
      <c r="E732" s="97"/>
    </row>
    <row r="733" ht="15.75" customHeight="1">
      <c r="A733" s="97"/>
      <c r="B733" s="97"/>
      <c r="C733" s="97"/>
      <c r="D733" s="97"/>
      <c r="E733" s="97"/>
    </row>
    <row r="734" ht="15.75" customHeight="1">
      <c r="A734" s="97"/>
      <c r="B734" s="97"/>
      <c r="C734" s="97"/>
      <c r="D734" s="97"/>
      <c r="E734" s="97"/>
    </row>
    <row r="735" ht="15.75" customHeight="1">
      <c r="A735" s="97"/>
      <c r="B735" s="97"/>
      <c r="C735" s="97"/>
      <c r="D735" s="97"/>
      <c r="E735" s="97"/>
    </row>
    <row r="736" ht="15.75" customHeight="1">
      <c r="A736" s="97"/>
      <c r="B736" s="97"/>
      <c r="C736" s="97"/>
      <c r="D736" s="97"/>
      <c r="E736" s="97"/>
    </row>
    <row r="737" ht="15.75" customHeight="1">
      <c r="A737" s="97"/>
      <c r="B737" s="97"/>
      <c r="C737" s="97"/>
      <c r="D737" s="97"/>
      <c r="E737" s="97"/>
    </row>
    <row r="738" ht="15.75" customHeight="1">
      <c r="A738" s="97"/>
      <c r="B738" s="97"/>
      <c r="C738" s="97"/>
      <c r="D738" s="97"/>
      <c r="E738" s="97"/>
    </row>
    <row r="739" ht="15.75" customHeight="1">
      <c r="A739" s="97"/>
      <c r="B739" s="97"/>
      <c r="C739" s="97"/>
      <c r="D739" s="97"/>
      <c r="E739" s="97"/>
    </row>
    <row r="740" ht="15.75" customHeight="1">
      <c r="A740" s="97"/>
      <c r="B740" s="97"/>
      <c r="C740" s="97"/>
      <c r="D740" s="97"/>
      <c r="E740" s="97"/>
    </row>
    <row r="741" ht="15.75" customHeight="1">
      <c r="A741" s="97"/>
      <c r="B741" s="97"/>
      <c r="C741" s="97"/>
      <c r="D741" s="97"/>
      <c r="E741" s="97"/>
    </row>
    <row r="742" ht="15.75" customHeight="1">
      <c r="A742" s="97"/>
      <c r="B742" s="97"/>
      <c r="C742" s="97"/>
      <c r="D742" s="97"/>
      <c r="E742" s="97"/>
    </row>
    <row r="743" ht="15.75" customHeight="1">
      <c r="A743" s="97"/>
      <c r="B743" s="97"/>
      <c r="C743" s="97"/>
      <c r="D743" s="97"/>
      <c r="E743" s="97"/>
    </row>
    <row r="744" ht="15.75" customHeight="1">
      <c r="A744" s="97"/>
      <c r="B744" s="97"/>
      <c r="C744" s="97"/>
      <c r="D744" s="97"/>
      <c r="E744" s="97"/>
    </row>
    <row r="745" ht="15.75" customHeight="1">
      <c r="A745" s="97"/>
      <c r="B745" s="97"/>
      <c r="C745" s="97"/>
      <c r="D745" s="97"/>
      <c r="E745" s="97"/>
    </row>
    <row r="746" ht="15.75" customHeight="1">
      <c r="A746" s="97"/>
      <c r="B746" s="97"/>
      <c r="C746" s="97"/>
      <c r="D746" s="97"/>
      <c r="E746" s="97"/>
    </row>
    <row r="747" ht="15.75" customHeight="1">
      <c r="A747" s="97"/>
      <c r="B747" s="97"/>
      <c r="C747" s="97"/>
      <c r="D747" s="97"/>
      <c r="E747" s="97"/>
    </row>
    <row r="748" ht="15.75" customHeight="1">
      <c r="A748" s="97"/>
      <c r="B748" s="97"/>
      <c r="C748" s="97"/>
      <c r="D748" s="97"/>
      <c r="E748" s="97"/>
    </row>
    <row r="749" ht="15.75" customHeight="1">
      <c r="A749" s="97"/>
      <c r="B749" s="97"/>
      <c r="C749" s="97"/>
      <c r="D749" s="97"/>
      <c r="E749" s="97"/>
    </row>
    <row r="750" ht="15.75" customHeight="1">
      <c r="A750" s="97"/>
      <c r="B750" s="97"/>
      <c r="C750" s="97"/>
      <c r="D750" s="97"/>
      <c r="E750" s="97"/>
    </row>
    <row r="751" ht="15.75" customHeight="1">
      <c r="A751" s="97"/>
      <c r="B751" s="97"/>
      <c r="C751" s="97"/>
      <c r="D751" s="97"/>
      <c r="E751" s="97"/>
    </row>
    <row r="752" ht="15.75" customHeight="1">
      <c r="A752" s="97"/>
      <c r="B752" s="97"/>
      <c r="C752" s="97"/>
      <c r="D752" s="97"/>
      <c r="E752" s="97"/>
    </row>
    <row r="753" ht="15.75" customHeight="1">
      <c r="A753" s="97"/>
      <c r="B753" s="97"/>
      <c r="C753" s="97"/>
      <c r="D753" s="97"/>
      <c r="E753" s="97"/>
    </row>
    <row r="754" ht="15.75" customHeight="1">
      <c r="A754" s="97"/>
      <c r="B754" s="97"/>
      <c r="C754" s="97"/>
      <c r="D754" s="97"/>
      <c r="E754" s="97"/>
    </row>
    <row r="755" ht="15.75" customHeight="1">
      <c r="A755" s="97"/>
      <c r="B755" s="97"/>
      <c r="C755" s="97"/>
      <c r="D755" s="97"/>
      <c r="E755" s="97"/>
    </row>
    <row r="756" ht="15.75" customHeight="1">
      <c r="A756" s="97"/>
      <c r="B756" s="97"/>
      <c r="C756" s="97"/>
      <c r="D756" s="97"/>
      <c r="E756" s="97"/>
    </row>
    <row r="757" ht="15.75" customHeight="1">
      <c r="A757" s="97"/>
      <c r="B757" s="97"/>
      <c r="C757" s="97"/>
      <c r="D757" s="97"/>
      <c r="E757" s="97"/>
    </row>
    <row r="758" ht="15.75" customHeight="1">
      <c r="A758" s="97"/>
      <c r="B758" s="97"/>
      <c r="C758" s="97"/>
      <c r="D758" s="97"/>
      <c r="E758" s="97"/>
    </row>
    <row r="759" ht="15.75" customHeight="1">
      <c r="A759" s="97"/>
      <c r="B759" s="97"/>
      <c r="C759" s="97"/>
      <c r="D759" s="97"/>
      <c r="E759" s="97"/>
    </row>
    <row r="760" ht="15.75" customHeight="1">
      <c r="A760" s="97"/>
      <c r="B760" s="97"/>
      <c r="C760" s="97"/>
      <c r="D760" s="97"/>
      <c r="E760" s="97"/>
    </row>
    <row r="761" ht="15.75" customHeight="1">
      <c r="A761" s="97"/>
      <c r="B761" s="97"/>
      <c r="C761" s="97"/>
      <c r="D761" s="97"/>
      <c r="E761" s="97"/>
    </row>
    <row r="762" ht="15.75" customHeight="1">
      <c r="A762" s="97"/>
      <c r="B762" s="97"/>
      <c r="C762" s="97"/>
      <c r="D762" s="97"/>
      <c r="E762" s="97"/>
    </row>
    <row r="763" ht="15.75" customHeight="1">
      <c r="A763" s="97"/>
      <c r="B763" s="97"/>
      <c r="C763" s="97"/>
      <c r="D763" s="97"/>
      <c r="E763" s="97"/>
    </row>
    <row r="764" ht="15.75" customHeight="1">
      <c r="A764" s="97"/>
      <c r="B764" s="97"/>
      <c r="C764" s="97"/>
      <c r="D764" s="97"/>
      <c r="E764" s="97"/>
    </row>
    <row r="765" ht="15.75" customHeight="1">
      <c r="A765" s="97"/>
      <c r="B765" s="97"/>
      <c r="C765" s="97"/>
      <c r="D765" s="97"/>
      <c r="E765" s="97"/>
    </row>
    <row r="766" ht="15.75" customHeight="1">
      <c r="A766" s="97"/>
      <c r="B766" s="97"/>
      <c r="C766" s="97"/>
      <c r="D766" s="97"/>
      <c r="E766" s="97"/>
    </row>
    <row r="767" ht="15.75" customHeight="1">
      <c r="A767" s="97"/>
      <c r="B767" s="97"/>
      <c r="C767" s="97"/>
      <c r="D767" s="97"/>
      <c r="E767" s="97"/>
    </row>
    <row r="768" ht="15.75" customHeight="1">
      <c r="A768" s="97"/>
      <c r="B768" s="97"/>
      <c r="C768" s="97"/>
      <c r="D768" s="97"/>
      <c r="E768" s="97"/>
    </row>
    <row r="769" ht="15.75" customHeight="1">
      <c r="A769" s="97"/>
      <c r="B769" s="97"/>
      <c r="C769" s="97"/>
      <c r="D769" s="97"/>
      <c r="E769" s="97"/>
    </row>
    <row r="770" ht="15.75" customHeight="1">
      <c r="A770" s="97"/>
      <c r="B770" s="97"/>
      <c r="C770" s="97"/>
      <c r="D770" s="97"/>
      <c r="E770" s="97"/>
    </row>
    <row r="771" ht="15.75" customHeight="1">
      <c r="A771" s="97"/>
      <c r="B771" s="97"/>
      <c r="C771" s="97"/>
      <c r="D771" s="97"/>
      <c r="E771" s="97"/>
    </row>
    <row r="772" ht="15.75" customHeight="1">
      <c r="A772" s="97"/>
      <c r="B772" s="97"/>
      <c r="C772" s="97"/>
      <c r="D772" s="97"/>
      <c r="E772" s="97"/>
    </row>
    <row r="773" ht="15.75" customHeight="1">
      <c r="A773" s="97"/>
      <c r="B773" s="97"/>
      <c r="C773" s="97"/>
      <c r="D773" s="97"/>
      <c r="E773" s="97"/>
    </row>
    <row r="774" ht="15.75" customHeight="1">
      <c r="A774" s="97"/>
      <c r="B774" s="97"/>
      <c r="C774" s="97"/>
      <c r="D774" s="97"/>
      <c r="E774" s="97"/>
    </row>
    <row r="775" ht="15.75" customHeight="1">
      <c r="A775" s="97"/>
      <c r="B775" s="97"/>
      <c r="C775" s="97"/>
      <c r="D775" s="97"/>
      <c r="E775" s="97"/>
    </row>
    <row r="776" ht="15.75" customHeight="1">
      <c r="A776" s="97"/>
      <c r="B776" s="97"/>
      <c r="C776" s="97"/>
      <c r="D776" s="97"/>
      <c r="E776" s="97"/>
    </row>
    <row r="777" ht="15.75" customHeight="1">
      <c r="A777" s="97"/>
      <c r="B777" s="97"/>
      <c r="C777" s="97"/>
      <c r="D777" s="97"/>
      <c r="E777" s="97"/>
    </row>
    <row r="778" ht="15.75" customHeight="1">
      <c r="A778" s="97"/>
      <c r="B778" s="97"/>
      <c r="C778" s="97"/>
      <c r="D778" s="97"/>
      <c r="E778" s="97"/>
    </row>
    <row r="779" ht="15.75" customHeight="1">
      <c r="A779" s="97"/>
      <c r="B779" s="97"/>
      <c r="C779" s="97"/>
      <c r="D779" s="97"/>
      <c r="E779" s="97"/>
    </row>
    <row r="780" ht="15.75" customHeight="1">
      <c r="A780" s="97"/>
      <c r="B780" s="97"/>
      <c r="C780" s="97"/>
      <c r="D780" s="97"/>
      <c r="E780" s="97"/>
    </row>
    <row r="781" ht="15.75" customHeight="1">
      <c r="A781" s="97"/>
      <c r="B781" s="97"/>
      <c r="C781" s="97"/>
      <c r="D781" s="97"/>
      <c r="E781" s="97"/>
    </row>
    <row r="782" ht="15.75" customHeight="1">
      <c r="A782" s="97"/>
      <c r="B782" s="97"/>
      <c r="C782" s="97"/>
      <c r="D782" s="97"/>
      <c r="E782" s="97"/>
    </row>
    <row r="783" ht="15.75" customHeight="1">
      <c r="A783" s="97"/>
      <c r="B783" s="97"/>
      <c r="C783" s="97"/>
      <c r="D783" s="97"/>
      <c r="E783" s="97"/>
    </row>
    <row r="784" ht="15.75" customHeight="1">
      <c r="A784" s="97"/>
      <c r="B784" s="97"/>
      <c r="C784" s="97"/>
      <c r="D784" s="97"/>
      <c r="E784" s="97"/>
    </row>
    <row r="785" ht="15.75" customHeight="1">
      <c r="A785" s="97"/>
      <c r="B785" s="97"/>
      <c r="C785" s="97"/>
      <c r="D785" s="97"/>
      <c r="E785" s="97"/>
    </row>
    <row r="786" ht="15.75" customHeight="1">
      <c r="A786" s="97"/>
      <c r="B786" s="97"/>
      <c r="C786" s="97"/>
      <c r="D786" s="97"/>
      <c r="E786" s="97"/>
    </row>
    <row r="787" ht="15.75" customHeight="1">
      <c r="A787" s="97"/>
      <c r="B787" s="97"/>
      <c r="C787" s="97"/>
      <c r="D787" s="97"/>
      <c r="E787" s="97"/>
    </row>
    <row r="788" ht="15.75" customHeight="1">
      <c r="A788" s="97"/>
      <c r="B788" s="97"/>
      <c r="C788" s="97"/>
      <c r="D788" s="97"/>
      <c r="E788" s="97"/>
    </row>
    <row r="789" ht="15.75" customHeight="1">
      <c r="A789" s="97"/>
      <c r="B789" s="97"/>
      <c r="C789" s="97"/>
      <c r="D789" s="97"/>
      <c r="E789" s="97"/>
    </row>
    <row r="790" ht="15.75" customHeight="1">
      <c r="A790" s="97"/>
      <c r="B790" s="97"/>
      <c r="C790" s="97"/>
      <c r="D790" s="97"/>
      <c r="E790" s="97"/>
    </row>
    <row r="791" ht="15.75" customHeight="1">
      <c r="A791" s="97"/>
      <c r="B791" s="97"/>
      <c r="C791" s="97"/>
      <c r="D791" s="97"/>
      <c r="E791" s="97"/>
    </row>
    <row r="792" ht="15.75" customHeight="1">
      <c r="A792" s="97"/>
      <c r="B792" s="97"/>
      <c r="C792" s="97"/>
      <c r="D792" s="97"/>
      <c r="E792" s="97"/>
    </row>
    <row r="793" ht="15.75" customHeight="1">
      <c r="A793" s="97"/>
      <c r="B793" s="97"/>
      <c r="C793" s="97"/>
      <c r="D793" s="97"/>
      <c r="E793" s="97"/>
    </row>
    <row r="794" ht="15.75" customHeight="1">
      <c r="A794" s="97"/>
      <c r="B794" s="97"/>
      <c r="C794" s="97"/>
      <c r="D794" s="97"/>
      <c r="E794" s="97"/>
    </row>
    <row r="795" ht="15.75" customHeight="1">
      <c r="A795" s="97"/>
      <c r="B795" s="97"/>
      <c r="C795" s="97"/>
      <c r="D795" s="97"/>
      <c r="E795" s="97"/>
    </row>
    <row r="796" ht="15.75" customHeight="1">
      <c r="A796" s="97"/>
      <c r="B796" s="97"/>
      <c r="C796" s="97"/>
      <c r="D796" s="97"/>
      <c r="E796" s="97"/>
    </row>
    <row r="797" ht="15.75" customHeight="1">
      <c r="A797" s="97"/>
      <c r="B797" s="97"/>
      <c r="C797" s="97"/>
      <c r="D797" s="97"/>
      <c r="E797" s="97"/>
    </row>
    <row r="798" ht="15.75" customHeight="1">
      <c r="A798" s="97"/>
      <c r="B798" s="97"/>
      <c r="C798" s="97"/>
      <c r="D798" s="97"/>
      <c r="E798" s="97"/>
    </row>
    <row r="799" ht="15.75" customHeight="1">
      <c r="A799" s="97"/>
      <c r="B799" s="97"/>
      <c r="C799" s="97"/>
      <c r="D799" s="97"/>
      <c r="E799" s="97"/>
    </row>
    <row r="800" ht="15.75" customHeight="1">
      <c r="A800" s="97"/>
      <c r="B800" s="97"/>
      <c r="C800" s="97"/>
      <c r="D800" s="97"/>
      <c r="E800" s="97"/>
    </row>
    <row r="801" ht="15.75" customHeight="1">
      <c r="A801" s="97"/>
      <c r="B801" s="97"/>
      <c r="C801" s="97"/>
      <c r="D801" s="97"/>
      <c r="E801" s="97"/>
    </row>
    <row r="802" ht="15.75" customHeight="1">
      <c r="A802" s="97"/>
      <c r="B802" s="97"/>
      <c r="C802" s="97"/>
      <c r="D802" s="97"/>
      <c r="E802" s="97"/>
    </row>
    <row r="803" ht="15.75" customHeight="1">
      <c r="A803" s="97"/>
      <c r="B803" s="97"/>
      <c r="C803" s="97"/>
      <c r="D803" s="97"/>
      <c r="E803" s="97"/>
    </row>
    <row r="804" ht="15.75" customHeight="1">
      <c r="A804" s="97"/>
      <c r="B804" s="97"/>
      <c r="C804" s="97"/>
      <c r="D804" s="97"/>
      <c r="E804" s="97"/>
    </row>
    <row r="805" ht="15.75" customHeight="1">
      <c r="A805" s="97"/>
      <c r="B805" s="97"/>
      <c r="C805" s="97"/>
      <c r="D805" s="97"/>
      <c r="E805" s="97"/>
    </row>
    <row r="806" ht="15.75" customHeight="1">
      <c r="A806" s="97"/>
      <c r="B806" s="97"/>
      <c r="C806" s="97"/>
      <c r="D806" s="97"/>
      <c r="E806" s="97"/>
    </row>
    <row r="807" ht="15.75" customHeight="1">
      <c r="A807" s="97"/>
      <c r="B807" s="97"/>
      <c r="C807" s="97"/>
      <c r="D807" s="97"/>
      <c r="E807" s="97"/>
    </row>
    <row r="808" ht="15.75" customHeight="1">
      <c r="A808" s="97"/>
      <c r="B808" s="97"/>
      <c r="C808" s="97"/>
      <c r="D808" s="97"/>
      <c r="E808" s="97"/>
    </row>
    <row r="809" ht="15.75" customHeight="1">
      <c r="A809" s="97"/>
      <c r="B809" s="97"/>
      <c r="C809" s="97"/>
      <c r="D809" s="97"/>
      <c r="E809" s="97"/>
    </row>
    <row r="810" ht="15.75" customHeight="1">
      <c r="A810" s="97"/>
      <c r="B810" s="97"/>
      <c r="C810" s="97"/>
      <c r="D810" s="97"/>
      <c r="E810" s="97"/>
    </row>
    <row r="811" ht="15.75" customHeight="1">
      <c r="A811" s="97"/>
      <c r="B811" s="97"/>
      <c r="C811" s="97"/>
      <c r="D811" s="97"/>
      <c r="E811" s="97"/>
    </row>
    <row r="812" ht="15.75" customHeight="1">
      <c r="A812" s="97"/>
      <c r="B812" s="97"/>
      <c r="C812" s="97"/>
      <c r="D812" s="97"/>
      <c r="E812" s="97"/>
    </row>
    <row r="813" ht="15.75" customHeight="1">
      <c r="A813" s="97"/>
      <c r="B813" s="97"/>
      <c r="C813" s="97"/>
      <c r="D813" s="97"/>
      <c r="E813" s="97"/>
    </row>
    <row r="814" ht="15.75" customHeight="1">
      <c r="A814" s="97"/>
      <c r="B814" s="97"/>
      <c r="C814" s="97"/>
      <c r="D814" s="97"/>
      <c r="E814" s="97"/>
    </row>
    <row r="815" ht="15.75" customHeight="1">
      <c r="A815" s="97"/>
      <c r="B815" s="97"/>
      <c r="C815" s="97"/>
      <c r="D815" s="97"/>
      <c r="E815" s="97"/>
    </row>
    <row r="816" ht="15.75" customHeight="1">
      <c r="A816" s="97"/>
      <c r="B816" s="97"/>
      <c r="C816" s="97"/>
      <c r="D816" s="97"/>
      <c r="E816" s="97"/>
    </row>
    <row r="817" ht="15.75" customHeight="1">
      <c r="A817" s="97"/>
      <c r="B817" s="97"/>
      <c r="C817" s="97"/>
      <c r="D817" s="97"/>
      <c r="E817" s="97"/>
    </row>
    <row r="818" ht="15.75" customHeight="1">
      <c r="A818" s="97"/>
      <c r="B818" s="97"/>
      <c r="C818" s="97"/>
      <c r="D818" s="97"/>
      <c r="E818" s="97"/>
    </row>
    <row r="819" ht="15.75" customHeight="1">
      <c r="A819" s="97"/>
      <c r="B819" s="97"/>
      <c r="C819" s="97"/>
      <c r="D819" s="97"/>
      <c r="E819" s="97"/>
    </row>
    <row r="820" ht="15.75" customHeight="1">
      <c r="A820" s="97"/>
      <c r="B820" s="97"/>
      <c r="C820" s="97"/>
      <c r="D820" s="97"/>
      <c r="E820" s="97"/>
    </row>
    <row r="821" ht="15.75" customHeight="1">
      <c r="A821" s="97"/>
      <c r="B821" s="97"/>
      <c r="C821" s="97"/>
      <c r="D821" s="97"/>
      <c r="E821" s="97"/>
    </row>
    <row r="822" ht="15.75" customHeight="1">
      <c r="A822" s="97"/>
      <c r="B822" s="97"/>
      <c r="C822" s="97"/>
      <c r="D822" s="97"/>
      <c r="E822" s="97"/>
    </row>
    <row r="823" ht="15.75" customHeight="1">
      <c r="A823" s="97"/>
      <c r="B823" s="97"/>
      <c r="C823" s="97"/>
      <c r="D823" s="97"/>
      <c r="E823" s="97"/>
    </row>
    <row r="824" ht="15.75" customHeight="1">
      <c r="A824" s="97"/>
      <c r="B824" s="97"/>
      <c r="C824" s="97"/>
      <c r="D824" s="97"/>
      <c r="E824" s="97"/>
    </row>
    <row r="825" ht="15.75" customHeight="1">
      <c r="A825" s="97"/>
      <c r="B825" s="97"/>
      <c r="C825" s="97"/>
      <c r="D825" s="97"/>
      <c r="E825" s="97"/>
    </row>
    <row r="826" ht="15.75" customHeight="1">
      <c r="A826" s="97"/>
      <c r="B826" s="97"/>
      <c r="C826" s="97"/>
      <c r="D826" s="97"/>
      <c r="E826" s="97"/>
    </row>
    <row r="827" ht="15.75" customHeight="1">
      <c r="A827" s="97"/>
      <c r="B827" s="97"/>
      <c r="C827" s="97"/>
      <c r="D827" s="97"/>
      <c r="E827" s="97"/>
    </row>
    <row r="828" ht="15.75" customHeight="1">
      <c r="A828" s="97"/>
      <c r="B828" s="97"/>
      <c r="C828" s="97"/>
      <c r="D828" s="97"/>
      <c r="E828" s="97"/>
    </row>
    <row r="829" ht="15.75" customHeight="1">
      <c r="A829" s="97"/>
      <c r="B829" s="97"/>
      <c r="C829" s="97"/>
      <c r="D829" s="97"/>
      <c r="E829" s="97"/>
    </row>
    <row r="830" ht="15.75" customHeight="1">
      <c r="A830" s="97"/>
      <c r="B830" s="97"/>
      <c r="C830" s="97"/>
      <c r="D830" s="97"/>
      <c r="E830" s="97"/>
    </row>
    <row r="831" ht="15.75" customHeight="1">
      <c r="A831" s="97"/>
      <c r="B831" s="97"/>
      <c r="C831" s="97"/>
      <c r="D831" s="97"/>
      <c r="E831" s="97"/>
    </row>
    <row r="832" ht="15.75" customHeight="1">
      <c r="A832" s="97"/>
      <c r="B832" s="97"/>
      <c r="C832" s="97"/>
      <c r="D832" s="97"/>
      <c r="E832" s="97"/>
    </row>
    <row r="833" ht="15.75" customHeight="1">
      <c r="A833" s="97"/>
      <c r="B833" s="97"/>
      <c r="C833" s="97"/>
      <c r="D833" s="97"/>
      <c r="E833" s="97"/>
    </row>
    <row r="834" ht="15.75" customHeight="1">
      <c r="A834" s="97"/>
      <c r="B834" s="97"/>
      <c r="C834" s="97"/>
      <c r="D834" s="97"/>
      <c r="E834" s="97"/>
    </row>
    <row r="835" ht="15.75" customHeight="1">
      <c r="A835" s="97"/>
      <c r="B835" s="97"/>
      <c r="C835" s="97"/>
      <c r="D835" s="97"/>
      <c r="E835" s="97"/>
    </row>
    <row r="836" ht="15.75" customHeight="1">
      <c r="A836" s="97"/>
      <c r="B836" s="97"/>
      <c r="C836" s="97"/>
      <c r="D836" s="97"/>
      <c r="E836" s="97"/>
    </row>
    <row r="837" ht="15.75" customHeight="1">
      <c r="A837" s="97"/>
      <c r="B837" s="97"/>
      <c r="C837" s="97"/>
      <c r="D837" s="97"/>
      <c r="E837" s="97"/>
    </row>
    <row r="838" ht="15.75" customHeight="1">
      <c r="A838" s="97"/>
      <c r="B838" s="97"/>
      <c r="C838" s="97"/>
      <c r="D838" s="97"/>
      <c r="E838" s="97"/>
    </row>
    <row r="839" ht="15.75" customHeight="1">
      <c r="A839" s="97"/>
      <c r="B839" s="97"/>
      <c r="C839" s="97"/>
      <c r="D839" s="97"/>
      <c r="E839" s="97"/>
    </row>
    <row r="840" ht="15.75" customHeight="1">
      <c r="A840" s="97"/>
      <c r="B840" s="97"/>
      <c r="C840" s="97"/>
      <c r="D840" s="97"/>
      <c r="E840" s="97"/>
    </row>
    <row r="841" ht="15.75" customHeight="1">
      <c r="A841" s="97"/>
      <c r="B841" s="97"/>
      <c r="C841" s="97"/>
      <c r="D841" s="97"/>
      <c r="E841" s="97"/>
    </row>
    <row r="842" ht="15.75" customHeight="1">
      <c r="A842" s="97"/>
      <c r="B842" s="97"/>
      <c r="C842" s="97"/>
      <c r="D842" s="97"/>
      <c r="E842" s="97"/>
    </row>
    <row r="843" ht="15.75" customHeight="1">
      <c r="A843" s="97"/>
      <c r="B843" s="97"/>
      <c r="C843" s="97"/>
      <c r="D843" s="97"/>
      <c r="E843" s="97"/>
    </row>
    <row r="844" ht="15.75" customHeight="1">
      <c r="A844" s="97"/>
      <c r="B844" s="97"/>
      <c r="C844" s="97"/>
      <c r="D844" s="97"/>
      <c r="E844" s="97"/>
    </row>
    <row r="845" ht="15.75" customHeight="1">
      <c r="A845" s="97"/>
      <c r="B845" s="97"/>
      <c r="C845" s="97"/>
      <c r="D845" s="97"/>
      <c r="E845" s="97"/>
    </row>
    <row r="846" ht="15.75" customHeight="1">
      <c r="A846" s="97"/>
      <c r="B846" s="97"/>
      <c r="C846" s="97"/>
      <c r="D846" s="97"/>
      <c r="E846" s="97"/>
    </row>
    <row r="847" ht="15.75" customHeight="1">
      <c r="A847" s="97"/>
      <c r="B847" s="97"/>
      <c r="C847" s="97"/>
      <c r="D847" s="97"/>
      <c r="E847" s="97"/>
    </row>
    <row r="848" ht="15.75" customHeight="1">
      <c r="A848" s="97"/>
      <c r="B848" s="97"/>
      <c r="C848" s="97"/>
      <c r="D848" s="97"/>
      <c r="E848" s="97"/>
    </row>
    <row r="849" ht="15.75" customHeight="1">
      <c r="A849" s="97"/>
      <c r="B849" s="97"/>
      <c r="C849" s="97"/>
      <c r="D849" s="97"/>
      <c r="E849" s="97"/>
    </row>
    <row r="850" ht="15.75" customHeight="1">
      <c r="A850" s="97"/>
      <c r="B850" s="97"/>
      <c r="C850" s="97"/>
      <c r="D850" s="97"/>
      <c r="E850" s="97"/>
    </row>
    <row r="851" ht="15.75" customHeight="1">
      <c r="A851" s="97"/>
      <c r="B851" s="97"/>
      <c r="C851" s="97"/>
      <c r="D851" s="97"/>
      <c r="E851" s="97"/>
    </row>
    <row r="852" ht="15.75" customHeight="1">
      <c r="A852" s="97"/>
      <c r="B852" s="97"/>
      <c r="C852" s="97"/>
      <c r="D852" s="97"/>
      <c r="E852" s="97"/>
    </row>
    <row r="853" ht="15.75" customHeight="1">
      <c r="A853" s="97"/>
      <c r="B853" s="97"/>
      <c r="C853" s="97"/>
      <c r="D853" s="97"/>
      <c r="E853" s="97"/>
    </row>
    <row r="854" ht="15.75" customHeight="1">
      <c r="A854" s="97"/>
      <c r="B854" s="97"/>
      <c r="C854" s="97"/>
      <c r="D854" s="97"/>
      <c r="E854" s="97"/>
    </row>
    <row r="855" ht="15.75" customHeight="1">
      <c r="A855" s="97"/>
      <c r="B855" s="97"/>
      <c r="C855" s="97"/>
      <c r="D855" s="97"/>
      <c r="E855" s="97"/>
    </row>
    <row r="856" ht="15.75" customHeight="1">
      <c r="A856" s="97"/>
      <c r="B856" s="97"/>
      <c r="C856" s="97"/>
      <c r="D856" s="97"/>
      <c r="E856" s="97"/>
    </row>
    <row r="857" ht="15.75" customHeight="1">
      <c r="A857" s="97"/>
      <c r="B857" s="97"/>
      <c r="C857" s="97"/>
      <c r="D857" s="97"/>
      <c r="E857" s="97"/>
    </row>
    <row r="858" ht="15.75" customHeight="1">
      <c r="A858" s="97"/>
      <c r="B858" s="97"/>
      <c r="C858" s="97"/>
      <c r="D858" s="97"/>
      <c r="E858" s="97"/>
    </row>
    <row r="859" ht="15.75" customHeight="1">
      <c r="A859" s="97"/>
      <c r="B859" s="97"/>
      <c r="C859" s="97"/>
      <c r="D859" s="97"/>
      <c r="E859" s="97"/>
    </row>
    <row r="860" ht="15.75" customHeight="1">
      <c r="A860" s="97"/>
      <c r="B860" s="97"/>
      <c r="C860" s="97"/>
      <c r="D860" s="97"/>
      <c r="E860" s="97"/>
    </row>
    <row r="861" ht="15.75" customHeight="1">
      <c r="A861" s="97"/>
      <c r="B861" s="97"/>
      <c r="C861" s="97"/>
      <c r="D861" s="97"/>
      <c r="E861" s="97"/>
    </row>
    <row r="862" ht="15.75" customHeight="1">
      <c r="A862" s="97"/>
      <c r="B862" s="97"/>
      <c r="C862" s="97"/>
      <c r="D862" s="97"/>
      <c r="E862" s="97"/>
    </row>
    <row r="863" ht="15.75" customHeight="1">
      <c r="A863" s="97"/>
      <c r="B863" s="97"/>
      <c r="C863" s="97"/>
      <c r="D863" s="97"/>
      <c r="E863" s="97"/>
    </row>
    <row r="864" ht="15.75" customHeight="1">
      <c r="A864" s="97"/>
      <c r="B864" s="97"/>
      <c r="C864" s="97"/>
      <c r="D864" s="97"/>
      <c r="E864" s="97"/>
    </row>
    <row r="865" ht="15.75" customHeight="1">
      <c r="A865" s="97"/>
      <c r="B865" s="97"/>
      <c r="C865" s="97"/>
      <c r="D865" s="97"/>
      <c r="E865" s="97"/>
    </row>
    <row r="866" ht="15.75" customHeight="1">
      <c r="A866" s="97"/>
      <c r="B866" s="97"/>
      <c r="C866" s="97"/>
      <c r="D866" s="97"/>
      <c r="E866" s="97"/>
    </row>
    <row r="867" ht="15.75" customHeight="1">
      <c r="A867" s="97"/>
      <c r="B867" s="97"/>
      <c r="C867" s="97"/>
      <c r="D867" s="97"/>
      <c r="E867" s="97"/>
    </row>
    <row r="868" ht="15.75" customHeight="1">
      <c r="A868" s="97"/>
      <c r="B868" s="97"/>
      <c r="C868" s="97"/>
      <c r="D868" s="97"/>
      <c r="E868" s="97"/>
    </row>
    <row r="869" ht="15.75" customHeight="1">
      <c r="A869" s="97"/>
      <c r="B869" s="97"/>
      <c r="C869" s="97"/>
      <c r="D869" s="97"/>
      <c r="E869" s="97"/>
    </row>
    <row r="870" ht="15.75" customHeight="1">
      <c r="A870" s="97"/>
      <c r="B870" s="97"/>
      <c r="C870" s="97"/>
      <c r="D870" s="97"/>
      <c r="E870" s="97"/>
    </row>
    <row r="871" ht="15.75" customHeight="1">
      <c r="A871" s="97"/>
      <c r="B871" s="97"/>
      <c r="C871" s="97"/>
      <c r="D871" s="97"/>
      <c r="E871" s="97"/>
    </row>
    <row r="872" ht="15.75" customHeight="1">
      <c r="A872" s="97"/>
      <c r="B872" s="97"/>
      <c r="C872" s="97"/>
      <c r="D872" s="97"/>
      <c r="E872" s="97"/>
    </row>
    <row r="873" ht="15.75" customHeight="1">
      <c r="A873" s="97"/>
      <c r="B873" s="97"/>
      <c r="C873" s="97"/>
      <c r="D873" s="97"/>
      <c r="E873" s="97"/>
    </row>
    <row r="874" ht="15.75" customHeight="1">
      <c r="A874" s="97"/>
      <c r="B874" s="97"/>
      <c r="C874" s="97"/>
      <c r="D874" s="97"/>
      <c r="E874" s="97"/>
    </row>
    <row r="875" ht="15.75" customHeight="1">
      <c r="A875" s="97"/>
      <c r="B875" s="97"/>
      <c r="C875" s="97"/>
      <c r="D875" s="97"/>
      <c r="E875" s="97"/>
    </row>
    <row r="876" ht="15.75" customHeight="1">
      <c r="A876" s="97"/>
      <c r="B876" s="97"/>
      <c r="C876" s="97"/>
      <c r="D876" s="97"/>
      <c r="E876" s="97"/>
    </row>
    <row r="877" ht="15.75" customHeight="1">
      <c r="A877" s="97"/>
      <c r="B877" s="97"/>
      <c r="C877" s="97"/>
      <c r="D877" s="97"/>
      <c r="E877" s="97"/>
    </row>
    <row r="878" ht="15.75" customHeight="1">
      <c r="A878" s="97"/>
      <c r="B878" s="97"/>
      <c r="C878" s="97"/>
      <c r="D878" s="97"/>
      <c r="E878" s="97"/>
    </row>
    <row r="879" ht="15.75" customHeight="1">
      <c r="A879" s="97"/>
      <c r="B879" s="97"/>
      <c r="C879" s="97"/>
      <c r="D879" s="97"/>
      <c r="E879" s="97"/>
    </row>
    <row r="880" ht="15.75" customHeight="1">
      <c r="A880" s="97"/>
      <c r="B880" s="97"/>
      <c r="C880" s="97"/>
      <c r="D880" s="97"/>
      <c r="E880" s="97"/>
    </row>
    <row r="881" ht="15.75" customHeight="1">
      <c r="A881" s="97"/>
      <c r="B881" s="97"/>
      <c r="C881" s="97"/>
      <c r="D881" s="97"/>
      <c r="E881" s="97"/>
    </row>
    <row r="882" ht="15.75" customHeight="1">
      <c r="A882" s="97"/>
      <c r="B882" s="97"/>
      <c r="C882" s="97"/>
      <c r="D882" s="97"/>
      <c r="E882" s="97"/>
    </row>
    <row r="883" ht="15.75" customHeight="1">
      <c r="A883" s="97"/>
      <c r="B883" s="97"/>
      <c r="C883" s="97"/>
      <c r="D883" s="97"/>
      <c r="E883" s="97"/>
    </row>
    <row r="884" ht="15.75" customHeight="1">
      <c r="A884" s="97"/>
      <c r="B884" s="97"/>
      <c r="C884" s="97"/>
      <c r="D884" s="97"/>
      <c r="E884" s="97"/>
    </row>
    <row r="885" ht="15.75" customHeight="1">
      <c r="A885" s="97"/>
      <c r="B885" s="97"/>
      <c r="C885" s="97"/>
      <c r="D885" s="97"/>
      <c r="E885" s="97"/>
    </row>
    <row r="886" ht="15.75" customHeight="1">
      <c r="A886" s="97"/>
      <c r="B886" s="97"/>
      <c r="C886" s="97"/>
      <c r="D886" s="97"/>
      <c r="E886" s="97"/>
    </row>
    <row r="887" ht="15.75" customHeight="1">
      <c r="A887" s="97"/>
      <c r="B887" s="97"/>
      <c r="C887" s="97"/>
      <c r="D887" s="97"/>
      <c r="E887" s="97"/>
    </row>
    <row r="888" ht="15.75" customHeight="1">
      <c r="A888" s="97"/>
      <c r="B888" s="97"/>
      <c r="C888" s="97"/>
      <c r="D888" s="97"/>
      <c r="E888" s="97"/>
    </row>
    <row r="889" ht="15.75" customHeight="1">
      <c r="A889" s="97"/>
      <c r="B889" s="97"/>
      <c r="C889" s="97"/>
      <c r="D889" s="97"/>
      <c r="E889" s="97"/>
    </row>
    <row r="890" ht="15.75" customHeight="1">
      <c r="A890" s="97"/>
      <c r="B890" s="97"/>
      <c r="C890" s="97"/>
      <c r="D890" s="97"/>
      <c r="E890" s="97"/>
    </row>
    <row r="891" ht="15.75" customHeight="1">
      <c r="A891" s="97"/>
      <c r="B891" s="97"/>
      <c r="C891" s="97"/>
      <c r="D891" s="97"/>
      <c r="E891" s="97"/>
    </row>
    <row r="892" ht="15.75" customHeight="1">
      <c r="A892" s="97"/>
      <c r="B892" s="97"/>
      <c r="C892" s="97"/>
      <c r="D892" s="97"/>
      <c r="E892" s="97"/>
    </row>
    <row r="893" ht="15.75" customHeight="1">
      <c r="A893" s="97"/>
      <c r="B893" s="97"/>
      <c r="C893" s="97"/>
      <c r="D893" s="97"/>
      <c r="E893" s="97"/>
    </row>
    <row r="894" ht="15.75" customHeight="1">
      <c r="A894" s="97"/>
      <c r="B894" s="97"/>
      <c r="C894" s="97"/>
      <c r="D894" s="97"/>
      <c r="E894" s="97"/>
    </row>
    <row r="895" ht="15.75" customHeight="1">
      <c r="A895" s="97"/>
      <c r="B895" s="97"/>
      <c r="C895" s="97"/>
      <c r="D895" s="97"/>
      <c r="E895" s="97"/>
    </row>
    <row r="896" ht="15.75" customHeight="1">
      <c r="A896" s="97"/>
      <c r="B896" s="97"/>
      <c r="C896" s="97"/>
      <c r="D896" s="97"/>
      <c r="E896" s="97"/>
    </row>
    <row r="897" ht="15.75" customHeight="1">
      <c r="A897" s="97"/>
      <c r="B897" s="97"/>
      <c r="C897" s="97"/>
      <c r="D897" s="97"/>
      <c r="E897" s="97"/>
    </row>
    <row r="898" ht="15.75" customHeight="1">
      <c r="A898" s="97"/>
      <c r="B898" s="97"/>
      <c r="C898" s="97"/>
      <c r="D898" s="97"/>
      <c r="E898" s="97"/>
    </row>
    <row r="899" ht="15.75" customHeight="1">
      <c r="A899" s="97"/>
      <c r="B899" s="97"/>
      <c r="C899" s="97"/>
      <c r="D899" s="97"/>
      <c r="E899" s="97"/>
    </row>
    <row r="900" ht="15.75" customHeight="1">
      <c r="A900" s="97"/>
      <c r="B900" s="97"/>
      <c r="C900" s="97"/>
      <c r="D900" s="97"/>
      <c r="E900" s="97"/>
    </row>
    <row r="901" ht="15.75" customHeight="1">
      <c r="A901" s="97"/>
      <c r="B901" s="97"/>
      <c r="C901" s="97"/>
      <c r="D901" s="97"/>
      <c r="E901" s="97"/>
    </row>
    <row r="902" ht="15.75" customHeight="1">
      <c r="A902" s="97"/>
      <c r="B902" s="97"/>
      <c r="C902" s="97"/>
      <c r="D902" s="97"/>
      <c r="E902" s="97"/>
    </row>
    <row r="903" ht="15.75" customHeight="1">
      <c r="A903" s="97"/>
      <c r="B903" s="97"/>
      <c r="C903" s="97"/>
      <c r="D903" s="97"/>
      <c r="E903" s="97"/>
    </row>
    <row r="904" ht="15.75" customHeight="1">
      <c r="A904" s="97"/>
      <c r="B904" s="97"/>
      <c r="C904" s="97"/>
      <c r="D904" s="97"/>
      <c r="E904" s="97"/>
    </row>
    <row r="905" ht="15.75" customHeight="1">
      <c r="A905" s="97"/>
      <c r="B905" s="97"/>
      <c r="C905" s="97"/>
      <c r="D905" s="97"/>
      <c r="E905" s="97"/>
    </row>
    <row r="906" ht="15.75" customHeight="1">
      <c r="A906" s="97"/>
      <c r="B906" s="97"/>
      <c r="C906" s="97"/>
      <c r="D906" s="97"/>
      <c r="E906" s="97"/>
    </row>
    <row r="907" ht="15.75" customHeight="1">
      <c r="A907" s="97"/>
      <c r="B907" s="97"/>
      <c r="C907" s="97"/>
      <c r="D907" s="97"/>
      <c r="E907" s="97"/>
    </row>
    <row r="908" ht="15.75" customHeight="1">
      <c r="A908" s="97"/>
      <c r="B908" s="97"/>
      <c r="C908" s="97"/>
      <c r="D908" s="97"/>
      <c r="E908" s="97"/>
    </row>
    <row r="909" ht="15.75" customHeight="1">
      <c r="A909" s="97"/>
      <c r="B909" s="97"/>
      <c r="C909" s="97"/>
      <c r="D909" s="97"/>
      <c r="E909" s="97"/>
    </row>
    <row r="910" ht="15.75" customHeight="1">
      <c r="A910" s="97"/>
      <c r="B910" s="97"/>
      <c r="C910" s="97"/>
      <c r="D910" s="97"/>
      <c r="E910" s="97"/>
    </row>
    <row r="911" ht="15.75" customHeight="1">
      <c r="A911" s="97"/>
      <c r="B911" s="97"/>
      <c r="C911" s="97"/>
      <c r="D911" s="97"/>
      <c r="E911" s="97"/>
    </row>
    <row r="912" ht="15.75" customHeight="1">
      <c r="A912" s="97"/>
      <c r="B912" s="97"/>
      <c r="C912" s="97"/>
      <c r="D912" s="97"/>
      <c r="E912" s="97"/>
    </row>
    <row r="913" ht="15.75" customHeight="1">
      <c r="A913" s="97"/>
      <c r="B913" s="97"/>
      <c r="C913" s="97"/>
      <c r="D913" s="97"/>
      <c r="E913" s="97"/>
    </row>
    <row r="914" ht="15.75" customHeight="1">
      <c r="A914" s="97"/>
      <c r="B914" s="97"/>
      <c r="C914" s="97"/>
      <c r="D914" s="97"/>
      <c r="E914" s="97"/>
    </row>
    <row r="915" ht="15.75" customHeight="1">
      <c r="A915" s="97"/>
      <c r="B915" s="97"/>
      <c r="C915" s="97"/>
      <c r="D915" s="97"/>
      <c r="E915" s="97"/>
    </row>
    <row r="916" ht="15.75" customHeight="1">
      <c r="A916" s="97"/>
      <c r="B916" s="97"/>
      <c r="C916" s="97"/>
      <c r="D916" s="97"/>
      <c r="E916" s="97"/>
    </row>
    <row r="917" ht="15.75" customHeight="1">
      <c r="A917" s="97"/>
      <c r="B917" s="97"/>
      <c r="C917" s="97"/>
      <c r="D917" s="97"/>
      <c r="E917" s="97"/>
    </row>
    <row r="918" ht="15.75" customHeight="1">
      <c r="A918" s="97"/>
      <c r="B918" s="97"/>
      <c r="C918" s="97"/>
      <c r="D918" s="97"/>
      <c r="E918" s="97"/>
    </row>
    <row r="919" ht="15.75" customHeight="1">
      <c r="A919" s="97"/>
      <c r="B919" s="97"/>
      <c r="C919" s="97"/>
      <c r="D919" s="97"/>
      <c r="E919" s="97"/>
    </row>
    <row r="920" ht="15.75" customHeight="1">
      <c r="A920" s="97"/>
      <c r="B920" s="97"/>
      <c r="C920" s="97"/>
      <c r="D920" s="97"/>
      <c r="E920" s="97"/>
    </row>
    <row r="921" ht="15.75" customHeight="1">
      <c r="A921" s="97"/>
      <c r="B921" s="97"/>
      <c r="C921" s="97"/>
      <c r="D921" s="97"/>
      <c r="E921" s="97"/>
    </row>
    <row r="922" ht="15.75" customHeight="1">
      <c r="A922" s="97"/>
      <c r="B922" s="97"/>
      <c r="C922" s="97"/>
      <c r="D922" s="97"/>
      <c r="E922" s="97"/>
    </row>
    <row r="923" ht="15.75" customHeight="1">
      <c r="A923" s="97"/>
      <c r="B923" s="97"/>
      <c r="C923" s="97"/>
      <c r="D923" s="97"/>
      <c r="E923" s="97"/>
    </row>
    <row r="924" ht="15.75" customHeight="1">
      <c r="A924" s="97"/>
      <c r="B924" s="97"/>
      <c r="C924" s="97"/>
      <c r="D924" s="97"/>
      <c r="E924" s="97"/>
    </row>
    <row r="925" ht="15.75" customHeight="1">
      <c r="A925" s="97"/>
      <c r="B925" s="97"/>
      <c r="C925" s="97"/>
      <c r="D925" s="97"/>
      <c r="E925" s="97"/>
    </row>
    <row r="926" ht="15.75" customHeight="1">
      <c r="A926" s="97"/>
      <c r="B926" s="97"/>
      <c r="C926" s="97"/>
      <c r="D926" s="97"/>
      <c r="E926" s="97"/>
    </row>
    <row r="927" ht="15.75" customHeight="1">
      <c r="A927" s="97"/>
      <c r="B927" s="97"/>
      <c r="C927" s="97"/>
      <c r="D927" s="97"/>
      <c r="E927" s="97"/>
    </row>
    <row r="928" ht="15.75" customHeight="1">
      <c r="A928" s="97"/>
      <c r="B928" s="97"/>
      <c r="C928" s="97"/>
      <c r="D928" s="97"/>
      <c r="E928" s="97"/>
    </row>
    <row r="929" ht="15.75" customHeight="1">
      <c r="A929" s="97"/>
      <c r="B929" s="97"/>
      <c r="C929" s="97"/>
      <c r="D929" s="97"/>
      <c r="E929" s="97"/>
    </row>
    <row r="930" ht="15.75" customHeight="1">
      <c r="A930" s="97"/>
      <c r="B930" s="97"/>
      <c r="C930" s="97"/>
      <c r="D930" s="97"/>
      <c r="E930" s="97"/>
    </row>
    <row r="931" ht="15.75" customHeight="1">
      <c r="A931" s="97"/>
      <c r="B931" s="97"/>
      <c r="C931" s="97"/>
      <c r="D931" s="97"/>
      <c r="E931" s="97"/>
    </row>
    <row r="932" ht="15.75" customHeight="1">
      <c r="A932" s="97"/>
      <c r="B932" s="97"/>
      <c r="C932" s="97"/>
      <c r="D932" s="97"/>
      <c r="E932" s="97"/>
    </row>
    <row r="933" ht="15.75" customHeight="1">
      <c r="A933" s="97"/>
      <c r="B933" s="97"/>
      <c r="C933" s="97"/>
      <c r="D933" s="97"/>
      <c r="E933" s="97"/>
    </row>
    <row r="934" ht="15.75" customHeight="1">
      <c r="A934" s="97"/>
      <c r="B934" s="97"/>
      <c r="C934" s="97"/>
      <c r="D934" s="97"/>
      <c r="E934" s="97"/>
    </row>
    <row r="935" ht="15.75" customHeight="1">
      <c r="A935" s="97"/>
      <c r="B935" s="97"/>
      <c r="C935" s="97"/>
      <c r="D935" s="97"/>
      <c r="E935" s="97"/>
    </row>
    <row r="936" ht="15.75" customHeight="1">
      <c r="A936" s="97"/>
      <c r="B936" s="97"/>
      <c r="C936" s="97"/>
      <c r="D936" s="97"/>
      <c r="E936" s="97"/>
    </row>
    <row r="937" ht="15.75" customHeight="1">
      <c r="A937" s="97"/>
      <c r="B937" s="97"/>
      <c r="C937" s="97"/>
      <c r="D937" s="97"/>
      <c r="E937" s="97"/>
    </row>
    <row r="938" ht="15.75" customHeight="1">
      <c r="A938" s="97"/>
      <c r="B938" s="97"/>
      <c r="C938" s="97"/>
      <c r="D938" s="97"/>
      <c r="E938" s="97"/>
    </row>
    <row r="939" ht="15.75" customHeight="1">
      <c r="A939" s="97"/>
      <c r="B939" s="97"/>
      <c r="C939" s="97"/>
      <c r="D939" s="97"/>
      <c r="E939" s="97"/>
    </row>
    <row r="940" ht="15.75" customHeight="1">
      <c r="A940" s="97"/>
      <c r="B940" s="97"/>
      <c r="C940" s="97"/>
      <c r="D940" s="97"/>
      <c r="E940" s="97"/>
    </row>
    <row r="941" ht="15.75" customHeight="1">
      <c r="A941" s="97"/>
      <c r="B941" s="97"/>
      <c r="C941" s="97"/>
      <c r="D941" s="97"/>
      <c r="E941" s="97"/>
    </row>
    <row r="942" ht="15.75" customHeight="1">
      <c r="A942" s="97"/>
      <c r="B942" s="97"/>
      <c r="C942" s="97"/>
      <c r="D942" s="97"/>
      <c r="E942" s="97"/>
    </row>
    <row r="943" ht="15.75" customHeight="1">
      <c r="A943" s="97"/>
      <c r="B943" s="97"/>
      <c r="C943" s="97"/>
      <c r="D943" s="97"/>
      <c r="E943" s="97"/>
    </row>
    <row r="944" ht="15.75" customHeight="1">
      <c r="A944" s="97"/>
      <c r="B944" s="97"/>
      <c r="C944" s="97"/>
      <c r="D944" s="97"/>
      <c r="E944" s="97"/>
    </row>
    <row r="945" ht="15.75" customHeight="1">
      <c r="A945" s="97"/>
      <c r="B945" s="97"/>
      <c r="C945" s="97"/>
      <c r="D945" s="97"/>
      <c r="E945" s="97"/>
    </row>
    <row r="946" ht="15.75" customHeight="1">
      <c r="A946" s="97"/>
      <c r="B946" s="97"/>
      <c r="C946" s="97"/>
      <c r="D946" s="97"/>
      <c r="E946" s="97"/>
    </row>
    <row r="947" ht="15.75" customHeight="1">
      <c r="A947" s="97"/>
      <c r="B947" s="97"/>
      <c r="C947" s="97"/>
      <c r="D947" s="97"/>
      <c r="E947" s="97"/>
    </row>
    <row r="948" ht="15.75" customHeight="1">
      <c r="A948" s="97"/>
      <c r="B948" s="97"/>
      <c r="C948" s="97"/>
      <c r="D948" s="97"/>
      <c r="E948" s="97"/>
    </row>
    <row r="949" ht="15.75" customHeight="1">
      <c r="A949" s="97"/>
      <c r="B949" s="97"/>
      <c r="C949" s="97"/>
      <c r="D949" s="97"/>
      <c r="E949" s="97"/>
    </row>
    <row r="950" ht="15.75" customHeight="1">
      <c r="A950" s="97"/>
      <c r="B950" s="97"/>
      <c r="C950" s="97"/>
      <c r="D950" s="97"/>
      <c r="E950" s="97"/>
    </row>
    <row r="951" ht="15.75" customHeight="1">
      <c r="A951" s="97"/>
      <c r="B951" s="97"/>
      <c r="C951" s="97"/>
      <c r="D951" s="97"/>
      <c r="E951" s="97"/>
    </row>
    <row r="952" ht="15.75" customHeight="1">
      <c r="A952" s="97"/>
      <c r="B952" s="97"/>
      <c r="C952" s="97"/>
      <c r="D952" s="97"/>
      <c r="E952" s="97"/>
    </row>
    <row r="953" ht="15.75" customHeight="1">
      <c r="A953" s="97"/>
      <c r="B953" s="97"/>
      <c r="C953" s="97"/>
      <c r="D953" s="97"/>
      <c r="E953" s="97"/>
    </row>
    <row r="954" ht="15.75" customHeight="1">
      <c r="A954" s="97"/>
      <c r="B954" s="97"/>
      <c r="C954" s="97"/>
      <c r="D954" s="97"/>
      <c r="E954" s="97"/>
    </row>
    <row r="955" ht="15.75" customHeight="1">
      <c r="A955" s="97"/>
      <c r="B955" s="97"/>
      <c r="C955" s="97"/>
      <c r="D955" s="97"/>
      <c r="E955" s="97"/>
    </row>
    <row r="956" ht="15.75" customHeight="1">
      <c r="A956" s="97"/>
      <c r="B956" s="97"/>
      <c r="C956" s="97"/>
      <c r="D956" s="97"/>
      <c r="E956" s="97"/>
    </row>
    <row r="957" ht="15.75" customHeight="1">
      <c r="A957" s="97"/>
      <c r="B957" s="97"/>
      <c r="C957" s="97"/>
      <c r="D957" s="97"/>
      <c r="E957" s="97"/>
    </row>
    <row r="958" ht="15.75" customHeight="1">
      <c r="A958" s="97"/>
      <c r="B958" s="97"/>
      <c r="C958" s="97"/>
      <c r="D958" s="97"/>
      <c r="E958" s="97"/>
    </row>
    <row r="959" ht="15.75" customHeight="1">
      <c r="A959" s="97"/>
      <c r="B959" s="97"/>
      <c r="C959" s="97"/>
      <c r="D959" s="97"/>
      <c r="E959" s="97"/>
    </row>
    <row r="960" ht="15.75" customHeight="1">
      <c r="A960" s="97"/>
      <c r="B960" s="97"/>
      <c r="C960" s="97"/>
      <c r="D960" s="97"/>
      <c r="E960" s="97"/>
    </row>
    <row r="961" ht="15.75" customHeight="1">
      <c r="A961" s="97"/>
      <c r="B961" s="97"/>
      <c r="C961" s="97"/>
      <c r="D961" s="97"/>
      <c r="E961" s="97"/>
    </row>
    <row r="962" ht="15.75" customHeight="1">
      <c r="A962" s="97"/>
      <c r="B962" s="97"/>
      <c r="C962" s="97"/>
      <c r="D962" s="97"/>
      <c r="E962" s="97"/>
    </row>
    <row r="963" ht="15.75" customHeight="1">
      <c r="A963" s="97"/>
      <c r="B963" s="97"/>
      <c r="C963" s="97"/>
      <c r="D963" s="97"/>
      <c r="E963" s="97"/>
    </row>
    <row r="964" ht="15.75" customHeight="1">
      <c r="A964" s="97"/>
      <c r="B964" s="97"/>
      <c r="C964" s="97"/>
      <c r="D964" s="97"/>
      <c r="E964" s="97"/>
    </row>
    <row r="965" ht="15.75" customHeight="1">
      <c r="A965" s="97"/>
      <c r="B965" s="97"/>
      <c r="C965" s="97"/>
      <c r="D965" s="97"/>
      <c r="E965" s="97"/>
    </row>
    <row r="966" ht="15.75" customHeight="1">
      <c r="A966" s="97"/>
      <c r="B966" s="97"/>
      <c r="C966" s="97"/>
      <c r="D966" s="97"/>
      <c r="E966" s="97"/>
    </row>
    <row r="967" ht="15.75" customHeight="1">
      <c r="A967" s="97"/>
      <c r="B967" s="97"/>
      <c r="C967" s="97"/>
      <c r="D967" s="97"/>
      <c r="E967" s="97"/>
    </row>
    <row r="968" ht="15.75" customHeight="1">
      <c r="A968" s="97"/>
      <c r="B968" s="97"/>
      <c r="C968" s="97"/>
      <c r="D968" s="97"/>
      <c r="E968" s="97"/>
    </row>
    <row r="969" ht="15.75" customHeight="1">
      <c r="A969" s="97"/>
      <c r="B969" s="97"/>
      <c r="C969" s="97"/>
      <c r="D969" s="97"/>
      <c r="E969" s="97"/>
    </row>
    <row r="970" ht="15.75" customHeight="1">
      <c r="A970" s="97"/>
      <c r="B970" s="97"/>
      <c r="C970" s="97"/>
      <c r="D970" s="97"/>
      <c r="E970" s="97"/>
    </row>
    <row r="971" ht="15.75" customHeight="1">
      <c r="A971" s="97"/>
      <c r="B971" s="97"/>
      <c r="C971" s="97"/>
      <c r="D971" s="97"/>
      <c r="E971" s="97"/>
    </row>
    <row r="972" ht="15.75" customHeight="1">
      <c r="A972" s="97"/>
      <c r="B972" s="97"/>
      <c r="C972" s="97"/>
      <c r="D972" s="97"/>
      <c r="E972" s="97"/>
    </row>
    <row r="973" ht="15.75" customHeight="1">
      <c r="A973" s="97"/>
      <c r="B973" s="97"/>
      <c r="C973" s="97"/>
      <c r="D973" s="97"/>
      <c r="E973" s="97"/>
    </row>
    <row r="974" ht="15.75" customHeight="1">
      <c r="A974" s="97"/>
      <c r="B974" s="97"/>
      <c r="C974" s="97"/>
      <c r="D974" s="97"/>
      <c r="E974" s="97"/>
    </row>
    <row r="975" ht="15.75" customHeight="1">
      <c r="A975" s="97"/>
      <c r="B975" s="97"/>
      <c r="C975" s="97"/>
      <c r="D975" s="97"/>
      <c r="E975" s="97"/>
    </row>
    <row r="976" ht="15.75" customHeight="1">
      <c r="A976" s="97"/>
      <c r="B976" s="97"/>
      <c r="C976" s="97"/>
      <c r="D976" s="97"/>
      <c r="E976" s="97"/>
    </row>
    <row r="977" ht="15.75" customHeight="1">
      <c r="A977" s="97"/>
      <c r="B977" s="97"/>
      <c r="C977" s="97"/>
      <c r="D977" s="97"/>
      <c r="E977" s="97"/>
    </row>
    <row r="978" ht="15.75" customHeight="1">
      <c r="A978" s="97"/>
      <c r="B978" s="97"/>
      <c r="C978" s="97"/>
      <c r="D978" s="97"/>
      <c r="E978" s="97"/>
    </row>
    <row r="979" ht="15.75" customHeight="1">
      <c r="A979" s="97"/>
      <c r="B979" s="97"/>
      <c r="C979" s="97"/>
      <c r="D979" s="97"/>
      <c r="E979" s="97"/>
    </row>
    <row r="980" ht="15.75" customHeight="1">
      <c r="A980" s="97"/>
      <c r="B980" s="97"/>
      <c r="C980" s="97"/>
      <c r="D980" s="97"/>
      <c r="E980" s="97"/>
    </row>
    <row r="981" ht="15.75" customHeight="1">
      <c r="A981" s="97"/>
      <c r="B981" s="97"/>
      <c r="C981" s="97"/>
      <c r="D981" s="97"/>
      <c r="E981" s="97"/>
    </row>
    <row r="982" ht="15.75" customHeight="1">
      <c r="A982" s="97"/>
      <c r="B982" s="97"/>
      <c r="C982" s="97"/>
      <c r="D982" s="97"/>
      <c r="E982" s="97"/>
    </row>
    <row r="983" ht="15.75" customHeight="1">
      <c r="A983" s="97"/>
      <c r="B983" s="97"/>
      <c r="C983" s="97"/>
      <c r="D983" s="97"/>
      <c r="E983" s="97"/>
    </row>
    <row r="984" ht="15.75" customHeight="1">
      <c r="A984" s="97"/>
      <c r="B984" s="97"/>
      <c r="C984" s="97"/>
      <c r="D984" s="97"/>
      <c r="E984" s="97"/>
    </row>
    <row r="985" ht="15.75" customHeight="1">
      <c r="A985" s="97"/>
      <c r="B985" s="97"/>
      <c r="C985" s="97"/>
      <c r="D985" s="97"/>
      <c r="E985" s="97"/>
    </row>
    <row r="986" ht="15.75" customHeight="1">
      <c r="A986" s="97"/>
      <c r="B986" s="97"/>
      <c r="C986" s="97"/>
      <c r="D986" s="97"/>
      <c r="E986" s="97"/>
    </row>
    <row r="987" ht="15.75" customHeight="1">
      <c r="A987" s="97"/>
      <c r="B987" s="97"/>
      <c r="C987" s="97"/>
      <c r="D987" s="97"/>
      <c r="E987" s="97"/>
    </row>
    <row r="988" ht="15.75" customHeight="1">
      <c r="A988" s="97"/>
      <c r="B988" s="97"/>
      <c r="C988" s="97"/>
      <c r="D988" s="97"/>
      <c r="E988" s="97"/>
    </row>
    <row r="989" ht="15.75" customHeight="1">
      <c r="A989" s="97"/>
      <c r="B989" s="97"/>
      <c r="C989" s="97"/>
      <c r="D989" s="97"/>
      <c r="E989" s="97"/>
    </row>
    <row r="990" ht="15.75" customHeight="1">
      <c r="A990" s="97"/>
      <c r="B990" s="97"/>
      <c r="C990" s="97"/>
      <c r="D990" s="97"/>
      <c r="E990" s="97"/>
    </row>
    <row r="991" ht="15.75" customHeight="1">
      <c r="A991" s="97"/>
      <c r="B991" s="97"/>
      <c r="C991" s="97"/>
      <c r="D991" s="97"/>
      <c r="E991" s="97"/>
    </row>
    <row r="992" ht="15.75" customHeight="1">
      <c r="A992" s="97"/>
      <c r="B992" s="97"/>
      <c r="C992" s="97"/>
      <c r="D992" s="97"/>
      <c r="E992" s="97"/>
    </row>
    <row r="993" ht="15.75" customHeight="1">
      <c r="A993" s="97"/>
      <c r="B993" s="97"/>
      <c r="C993" s="97"/>
      <c r="D993" s="97"/>
      <c r="E993" s="97"/>
    </row>
    <row r="994" ht="15.75" customHeight="1">
      <c r="A994" s="97"/>
      <c r="B994" s="97"/>
      <c r="C994" s="97"/>
      <c r="D994" s="97"/>
      <c r="E994" s="97"/>
    </row>
    <row r="995" ht="15.75" customHeight="1">
      <c r="A995" s="97"/>
      <c r="B995" s="97"/>
      <c r="C995" s="97"/>
      <c r="D995" s="97"/>
      <c r="E995" s="97"/>
    </row>
    <row r="996" ht="15.75" customHeight="1">
      <c r="A996" s="97"/>
      <c r="B996" s="97"/>
      <c r="C996" s="97"/>
      <c r="D996" s="97"/>
      <c r="E996" s="97"/>
    </row>
    <row r="997" ht="15.75" customHeight="1">
      <c r="A997" s="97"/>
      <c r="B997" s="97"/>
      <c r="C997" s="97"/>
      <c r="D997" s="97"/>
      <c r="E997" s="97"/>
    </row>
    <row r="998" ht="15.75" customHeight="1">
      <c r="A998" s="97"/>
      <c r="B998" s="97"/>
      <c r="C998" s="97"/>
      <c r="D998" s="97"/>
      <c r="E998" s="97"/>
    </row>
    <row r="999" ht="15.75" customHeight="1">
      <c r="A999" s="97"/>
      <c r="B999" s="97"/>
      <c r="C999" s="97"/>
      <c r="D999" s="97"/>
      <c r="E999" s="97"/>
    </row>
    <row r="1000" ht="15.75" customHeight="1">
      <c r="A1000" s="97"/>
      <c r="B1000" s="97"/>
      <c r="C1000" s="97"/>
      <c r="D1000" s="97"/>
      <c r="E1000" s="97"/>
    </row>
  </sheetData>
  <mergeCells count="12">
    <mergeCell ref="A43:D43"/>
    <mergeCell ref="A44:D44"/>
    <mergeCell ref="A46:E46"/>
    <mergeCell ref="A56:D56"/>
    <mergeCell ref="A57:D57"/>
    <mergeCell ref="A5:E5"/>
    <mergeCell ref="A18:D18"/>
    <mergeCell ref="A19:D19"/>
    <mergeCell ref="A21:E21"/>
    <mergeCell ref="A25:D25"/>
    <mergeCell ref="A26:D26"/>
    <mergeCell ref="A28:E28"/>
  </mergeCells>
  <printOptions/>
  <pageMargins bottom="0.787401575" footer="0.0" header="0.0" left="0.511811024" right="0.511811024" top="0.787401575"/>
  <pageSetup paperSize="9"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2" width="9.71"/>
    <col customWidth="1" min="3" max="8" width="15.71"/>
    <col customWidth="1" min="9" max="26" width="8.71"/>
  </cols>
  <sheetData>
    <row r="1">
      <c r="A1" s="99" t="s">
        <v>1494</v>
      </c>
      <c r="B1" s="246"/>
      <c r="C1" s="97"/>
      <c r="D1" s="97"/>
      <c r="E1" s="97"/>
    </row>
    <row r="2">
      <c r="A2" s="247" t="s">
        <v>1551</v>
      </c>
      <c r="B2" s="248"/>
      <c r="C2" s="97"/>
      <c r="D2" s="97"/>
      <c r="E2" s="97"/>
    </row>
    <row r="3">
      <c r="A3" s="3"/>
      <c r="B3" s="3"/>
      <c r="C3" s="97"/>
      <c r="D3" s="97"/>
      <c r="E3" s="97"/>
    </row>
    <row r="4">
      <c r="A4" s="97"/>
      <c r="B4" s="97"/>
      <c r="C4" s="97"/>
      <c r="D4" s="97"/>
      <c r="E4" s="97"/>
    </row>
    <row r="5" ht="30.0" customHeight="1">
      <c r="A5" s="249" t="s">
        <v>390</v>
      </c>
      <c r="B5" s="250"/>
      <c r="C5" s="250"/>
      <c r="D5" s="250"/>
      <c r="E5" s="251"/>
      <c r="F5" s="252" t="s">
        <v>1552</v>
      </c>
      <c r="G5" s="253">
        <v>30.4375</v>
      </c>
      <c r="H5" s="254" t="s">
        <v>1553</v>
      </c>
      <c r="I5" s="252" t="s">
        <v>1554</v>
      </c>
    </row>
    <row r="6">
      <c r="A6" s="153" t="s">
        <v>1348</v>
      </c>
      <c r="B6" s="153" t="s">
        <v>1346</v>
      </c>
      <c r="C6" s="155" t="s">
        <v>873</v>
      </c>
      <c r="D6" s="155" t="s">
        <v>1555</v>
      </c>
      <c r="E6" s="154" t="s">
        <v>1556</v>
      </c>
      <c r="G6" s="97"/>
      <c r="H6" s="97"/>
      <c r="I6" s="97"/>
      <c r="J6" s="97"/>
      <c r="K6" s="97"/>
      <c r="L6" s="97"/>
      <c r="M6" s="97"/>
      <c r="N6" s="97"/>
      <c r="O6" s="97"/>
      <c r="P6" s="97"/>
      <c r="Q6" s="97"/>
      <c r="R6" s="97"/>
      <c r="S6" s="97"/>
      <c r="T6" s="97"/>
      <c r="U6" s="97"/>
      <c r="V6" s="97"/>
      <c r="W6" s="97"/>
      <c r="X6" s="97"/>
      <c r="Y6" s="97"/>
      <c r="Z6" s="97"/>
    </row>
    <row r="7">
      <c r="A7" s="66" t="s">
        <v>1345</v>
      </c>
      <c r="B7" s="66">
        <v>1.0</v>
      </c>
      <c r="C7" s="156">
        <f>VLOOKUP(A7,'Resumo alimentos'!$A:$G,'Resumo alimentos'!$G$2,FALSE)</f>
        <v>0.37656672</v>
      </c>
      <c r="D7" s="255">
        <f t="shared" ref="D7:D9" si="1">31/3</f>
        <v>10.33333333</v>
      </c>
      <c r="E7" s="157">
        <f t="shared" ref="E7:E12" si="2">C7*D7</f>
        <v>3.89118944</v>
      </c>
      <c r="G7" s="97"/>
      <c r="H7" s="97"/>
      <c r="I7" s="97"/>
      <c r="J7" s="97"/>
      <c r="K7" s="97"/>
      <c r="L7" s="97"/>
      <c r="M7" s="97"/>
      <c r="N7" s="97"/>
      <c r="O7" s="97"/>
      <c r="P7" s="97"/>
      <c r="Q7" s="97"/>
      <c r="R7" s="97"/>
      <c r="S7" s="97"/>
      <c r="T7" s="97"/>
      <c r="U7" s="97"/>
      <c r="V7" s="97"/>
      <c r="W7" s="97"/>
      <c r="X7" s="97"/>
      <c r="Y7" s="97"/>
      <c r="Z7" s="97"/>
    </row>
    <row r="8">
      <c r="A8" s="66" t="s">
        <v>1546</v>
      </c>
      <c r="B8" s="66">
        <v>1.0</v>
      </c>
      <c r="C8" s="156">
        <f>VLOOKUP(A8,'Resumo alimentos'!$A:$G,'Resumo alimentos'!$G$2,FALSE)</f>
        <v>1.494761903</v>
      </c>
      <c r="D8" s="255">
        <f t="shared" si="1"/>
        <v>10.33333333</v>
      </c>
      <c r="E8" s="157">
        <f t="shared" si="2"/>
        <v>15.445873</v>
      </c>
      <c r="G8" s="97"/>
      <c r="H8" s="97"/>
      <c r="I8" s="97"/>
      <c r="J8" s="97"/>
      <c r="K8" s="97"/>
      <c r="L8" s="97"/>
      <c r="M8" s="97"/>
      <c r="N8" s="97"/>
      <c r="O8" s="97"/>
      <c r="P8" s="97"/>
      <c r="Q8" s="97"/>
      <c r="R8" s="97"/>
      <c r="S8" s="97"/>
      <c r="T8" s="97"/>
      <c r="U8" s="97"/>
      <c r="V8" s="97"/>
      <c r="W8" s="97"/>
      <c r="X8" s="97"/>
      <c r="Y8" s="97"/>
      <c r="Z8" s="97"/>
    </row>
    <row r="9">
      <c r="A9" s="66" t="s">
        <v>1355</v>
      </c>
      <c r="B9" s="66">
        <v>1.0</v>
      </c>
      <c r="C9" s="156">
        <f>VLOOKUP(A9,'Resumo alimentos'!$A:$G,'Resumo alimentos'!$G$2,FALSE)</f>
        <v>5.363373616</v>
      </c>
      <c r="D9" s="255">
        <f t="shared" si="1"/>
        <v>10.33333333</v>
      </c>
      <c r="E9" s="157">
        <f t="shared" si="2"/>
        <v>55.42152736</v>
      </c>
      <c r="G9" s="97"/>
      <c r="H9" s="97"/>
      <c r="I9" s="97"/>
      <c r="J9" s="97"/>
      <c r="K9" s="97"/>
      <c r="L9" s="97"/>
      <c r="M9" s="97"/>
      <c r="N9" s="97"/>
      <c r="O9" s="97"/>
      <c r="P9" s="97"/>
      <c r="Q9" s="97"/>
      <c r="R9" s="97"/>
      <c r="S9" s="97"/>
      <c r="T9" s="97"/>
      <c r="U9" s="97"/>
      <c r="V9" s="97"/>
      <c r="W9" s="97"/>
      <c r="X9" s="97"/>
      <c r="Y9" s="97"/>
      <c r="Z9" s="97"/>
    </row>
    <row r="10">
      <c r="A10" s="66" t="s">
        <v>1378</v>
      </c>
      <c r="B10" s="66">
        <v>1.0</v>
      </c>
      <c r="C10" s="156">
        <f>VLOOKUP(A10,'Resumo alimentos'!$A:$G,'Resumo alimentos'!$G$2,FALSE)</f>
        <v>0.54796029</v>
      </c>
      <c r="D10" s="74">
        <v>31.0</v>
      </c>
      <c r="E10" s="157">
        <f t="shared" si="2"/>
        <v>16.98676899</v>
      </c>
      <c r="G10" s="97"/>
      <c r="H10" s="97"/>
      <c r="I10" s="97"/>
      <c r="J10" s="97"/>
      <c r="K10" s="97"/>
      <c r="L10" s="97"/>
      <c r="M10" s="97"/>
      <c r="N10" s="97"/>
      <c r="O10" s="97"/>
      <c r="P10" s="97"/>
      <c r="Q10" s="97"/>
      <c r="R10" s="97"/>
      <c r="S10" s="97"/>
      <c r="T10" s="97"/>
      <c r="U10" s="97"/>
      <c r="V10" s="97"/>
      <c r="W10" s="97"/>
      <c r="X10" s="97"/>
      <c r="Y10" s="97"/>
      <c r="Z10" s="97"/>
    </row>
    <row r="11">
      <c r="A11" s="66" t="s">
        <v>1385</v>
      </c>
      <c r="B11" s="66">
        <v>1.0</v>
      </c>
      <c r="C11" s="156">
        <f>VLOOKUP(A11,'Resumo alimentos'!$A:$G,'Resumo alimentos'!$G$2,FALSE)</f>
        <v>0.2670699205</v>
      </c>
      <c r="D11" s="74">
        <v>31.0</v>
      </c>
      <c r="E11" s="157">
        <f t="shared" si="2"/>
        <v>8.279167536</v>
      </c>
      <c r="G11" s="97"/>
      <c r="H11" s="97"/>
      <c r="I11" s="97"/>
      <c r="J11" s="97"/>
      <c r="K11" s="97"/>
      <c r="L11" s="97"/>
      <c r="M11" s="97"/>
      <c r="N11" s="97"/>
      <c r="O11" s="97"/>
      <c r="P11" s="97"/>
      <c r="Q11" s="97"/>
      <c r="R11" s="97"/>
      <c r="S11" s="97"/>
      <c r="T11" s="97"/>
      <c r="U11" s="97"/>
      <c r="V11" s="97"/>
      <c r="W11" s="97"/>
      <c r="X11" s="97"/>
      <c r="Y11" s="97"/>
      <c r="Z11" s="97"/>
    </row>
    <row r="12">
      <c r="A12" s="66" t="s">
        <v>1510</v>
      </c>
      <c r="B12" s="66">
        <v>1.0</v>
      </c>
      <c r="C12" s="156">
        <f>VLOOKUP(A12,'Resumo alimentos'!$A:$G,'Resumo alimentos'!$G$2,FALSE)</f>
        <v>0.9892482263</v>
      </c>
      <c r="D12" s="74">
        <v>31.0</v>
      </c>
      <c r="E12" s="157">
        <f t="shared" si="2"/>
        <v>30.66669502</v>
      </c>
    </row>
    <row r="13">
      <c r="A13" s="193" t="s">
        <v>1557</v>
      </c>
      <c r="B13" s="92"/>
      <c r="C13" s="92"/>
      <c r="D13" s="92"/>
      <c r="E13" s="257">
        <f>SUM(E7:E12)</f>
        <v>130.6912213</v>
      </c>
    </row>
    <row r="14">
      <c r="A14" s="158" t="s">
        <v>1558</v>
      </c>
      <c r="B14" s="92"/>
      <c r="C14" s="92"/>
      <c r="D14" s="92"/>
      <c r="E14" s="257">
        <f>E13/$G$5</f>
        <v>4.293756759</v>
      </c>
    </row>
    <row r="15">
      <c r="A15" s="97"/>
      <c r="B15" s="97"/>
      <c r="C15" s="97"/>
      <c r="D15" s="97"/>
      <c r="E15" s="97"/>
    </row>
    <row r="16">
      <c r="A16" s="249" t="s">
        <v>410</v>
      </c>
      <c r="B16" s="250"/>
      <c r="C16" s="250"/>
      <c r="D16" s="250"/>
      <c r="E16" s="251"/>
    </row>
    <row r="17">
      <c r="A17" s="160" t="s">
        <v>1348</v>
      </c>
      <c r="B17" s="153" t="s">
        <v>1346</v>
      </c>
      <c r="C17" s="155" t="s">
        <v>873</v>
      </c>
      <c r="D17" s="155" t="s">
        <v>1555</v>
      </c>
      <c r="E17" s="154" t="s">
        <v>1556</v>
      </c>
    </row>
    <row r="18">
      <c r="A18" s="66" t="s">
        <v>1546</v>
      </c>
      <c r="B18" s="66">
        <v>1.0</v>
      </c>
      <c r="C18" s="156">
        <f>VLOOKUP(A18,'Resumo alimentos'!$A:$G,'Resumo alimentos'!$G$2,FALSE)</f>
        <v>1.494761903</v>
      </c>
      <c r="D18" s="255">
        <f t="shared" ref="D18:D19" si="3">31/2</f>
        <v>15.5</v>
      </c>
      <c r="E18" s="157">
        <f t="shared" ref="E18:E19" si="4">C18*D18</f>
        <v>23.1688095</v>
      </c>
    </row>
    <row r="19">
      <c r="A19" s="258" t="s">
        <v>1510</v>
      </c>
      <c r="B19" s="66">
        <v>1.0</v>
      </c>
      <c r="C19" s="156">
        <f>VLOOKUP(A19,'Resumo alimentos'!$A:$G,'Resumo alimentos'!$G$2,FALSE)</f>
        <v>0.9892482263</v>
      </c>
      <c r="D19" s="255">
        <f t="shared" si="3"/>
        <v>15.5</v>
      </c>
      <c r="E19" s="157">
        <f t="shared" si="4"/>
        <v>15.33334751</v>
      </c>
    </row>
    <row r="20">
      <c r="A20" s="193" t="s">
        <v>1557</v>
      </c>
      <c r="B20" s="92"/>
      <c r="C20" s="92"/>
      <c r="D20" s="92"/>
      <c r="E20" s="257">
        <f>SUM(E18:E19)</f>
        <v>38.50215701</v>
      </c>
    </row>
    <row r="21">
      <c r="A21" s="158" t="s">
        <v>1558</v>
      </c>
      <c r="B21" s="92"/>
      <c r="C21" s="92"/>
      <c r="D21" s="92"/>
      <c r="E21" s="257">
        <f>E20/$G$5</f>
        <v>1.26495793</v>
      </c>
    </row>
    <row r="22">
      <c r="A22" s="97"/>
      <c r="B22" s="97"/>
      <c r="C22" s="97"/>
      <c r="D22" s="97"/>
      <c r="E22" s="97"/>
    </row>
    <row r="23">
      <c r="A23" s="249" t="s">
        <v>1559</v>
      </c>
      <c r="B23" s="250"/>
      <c r="C23" s="250"/>
      <c r="D23" s="250"/>
      <c r="E23" s="251"/>
    </row>
    <row r="24">
      <c r="A24" s="160" t="s">
        <v>1348</v>
      </c>
      <c r="B24" s="153" t="s">
        <v>1346</v>
      </c>
      <c r="C24" s="155" t="s">
        <v>873</v>
      </c>
      <c r="D24" s="155" t="s">
        <v>1555</v>
      </c>
      <c r="E24" s="154" t="s">
        <v>1556</v>
      </c>
    </row>
    <row r="25">
      <c r="A25" s="74" t="s">
        <v>1454</v>
      </c>
      <c r="B25" s="74" t="s">
        <v>1541</v>
      </c>
      <c r="C25" s="156">
        <f>VLOOKUP(A25,'Resumo alimentos'!$A:$G,'Resumo alimentos'!$G$2,FALSE)</f>
        <v>0.6838092492</v>
      </c>
      <c r="D25" s="207">
        <v>62.0</v>
      </c>
      <c r="E25" s="157">
        <f t="shared" ref="E25:E37" si="5">C25*D25</f>
        <v>42.39617345</v>
      </c>
    </row>
    <row r="26">
      <c r="A26" s="74" t="s">
        <v>1544</v>
      </c>
      <c r="B26" s="74" t="s">
        <v>1545</v>
      </c>
      <c r="C26" s="156">
        <f>VLOOKUP(A26,'Resumo alimentos'!$A:$G,'Resumo alimentos'!$G$2,FALSE)</f>
        <v>1.509380928</v>
      </c>
      <c r="D26" s="207">
        <v>62.0</v>
      </c>
      <c r="E26" s="157">
        <f t="shared" si="5"/>
        <v>93.58161754</v>
      </c>
    </row>
    <row r="27">
      <c r="A27" s="66" t="s">
        <v>1236</v>
      </c>
      <c r="B27" s="66">
        <v>1.0</v>
      </c>
      <c r="C27" s="156">
        <f>VLOOKUP(A27,'Resumo alimentos'!$A:$G,'Resumo alimentos'!$G$2,FALSE)</f>
        <v>6.080290452</v>
      </c>
      <c r="D27" s="207">
        <v>16.0</v>
      </c>
      <c r="E27" s="157">
        <f t="shared" si="5"/>
        <v>97.28464723</v>
      </c>
    </row>
    <row r="28">
      <c r="A28" s="66" t="s">
        <v>1238</v>
      </c>
      <c r="B28" s="66">
        <v>1.0</v>
      </c>
      <c r="C28" s="156">
        <f>VLOOKUP(A28,'Resumo alimentos'!$A:$G,'Resumo alimentos'!$G$2,FALSE)</f>
        <v>6.19404513</v>
      </c>
      <c r="D28" s="207">
        <v>6.0</v>
      </c>
      <c r="E28" s="157">
        <f t="shared" si="5"/>
        <v>37.16427078</v>
      </c>
    </row>
    <row r="29">
      <c r="A29" s="66" t="s">
        <v>1240</v>
      </c>
      <c r="B29" s="66">
        <v>1.0</v>
      </c>
      <c r="C29" s="156">
        <f>VLOOKUP(A29,'Resumo alimentos'!$A:$G,'Resumo alimentos'!$G$2,FALSE)</f>
        <v>0.2606268798</v>
      </c>
      <c r="D29" s="207">
        <v>6.0</v>
      </c>
      <c r="E29" s="157">
        <f t="shared" si="5"/>
        <v>1.563761279</v>
      </c>
    </row>
    <row r="30">
      <c r="A30" s="66" t="s">
        <v>1423</v>
      </c>
      <c r="B30" s="66">
        <v>1.0</v>
      </c>
      <c r="C30" s="156">
        <f>VLOOKUP(A30,'Resumo alimentos'!$A:$G,'Resumo alimentos'!$G$2,FALSE)</f>
        <v>2.795931748</v>
      </c>
      <c r="D30" s="207">
        <v>24.0</v>
      </c>
      <c r="E30" s="157">
        <f t="shared" si="5"/>
        <v>67.10236194</v>
      </c>
    </row>
    <row r="31">
      <c r="A31" s="66" t="s">
        <v>1506</v>
      </c>
      <c r="B31" s="66">
        <v>1.0</v>
      </c>
      <c r="C31" s="156">
        <f>VLOOKUP(A31,'Resumo alimentos'!$A:$G,'Resumo alimentos'!$G$2,FALSE)</f>
        <v>4.39144496</v>
      </c>
      <c r="D31" s="207">
        <v>10.0</v>
      </c>
      <c r="E31" s="157">
        <f t="shared" si="5"/>
        <v>43.9144496</v>
      </c>
    </row>
    <row r="32">
      <c r="A32" s="66" t="s">
        <v>1478</v>
      </c>
      <c r="B32" s="66">
        <v>1.0</v>
      </c>
      <c r="C32" s="156">
        <f>VLOOKUP(A32,'Resumo alimentos'!$A:$G,'Resumo alimentos'!$G$2,FALSE)</f>
        <v>0.33922605</v>
      </c>
      <c r="D32" s="207">
        <v>62.0</v>
      </c>
      <c r="E32" s="157">
        <f t="shared" si="5"/>
        <v>21.0320151</v>
      </c>
    </row>
    <row r="33">
      <c r="A33" s="74" t="s">
        <v>1501</v>
      </c>
      <c r="B33" s="74" t="s">
        <v>1473</v>
      </c>
      <c r="C33" s="156">
        <f>VLOOKUP(A33,'Resumo alimentos'!$A:$G,'Resumo alimentos'!$G$2,FALSE)</f>
        <v>0.08806648927</v>
      </c>
      <c r="D33" s="207">
        <v>62.0</v>
      </c>
      <c r="E33" s="157">
        <f t="shared" si="5"/>
        <v>5.460122335</v>
      </c>
    </row>
    <row r="34">
      <c r="A34" s="66" t="s">
        <v>1311</v>
      </c>
      <c r="B34" s="74" t="s">
        <v>1541</v>
      </c>
      <c r="C34" s="156">
        <f>VLOOKUP(A34,'Resumo alimentos'!$A:$G,'Resumo alimentos'!$G$2,FALSE)</f>
        <v>0.2883606702</v>
      </c>
      <c r="D34" s="207">
        <v>62.0</v>
      </c>
      <c r="E34" s="157">
        <f t="shared" si="5"/>
        <v>17.87836155</v>
      </c>
    </row>
    <row r="35">
      <c r="A35" s="74" t="s">
        <v>1510</v>
      </c>
      <c r="B35" s="66">
        <v>1.0</v>
      </c>
      <c r="C35" s="156">
        <f>VLOOKUP(A35,'Resumo alimentos'!$A:$G,'Resumo alimentos'!$G$2,FALSE)</f>
        <v>0.9892482263</v>
      </c>
      <c r="D35" s="207">
        <v>42.0</v>
      </c>
      <c r="E35" s="157">
        <f t="shared" si="5"/>
        <v>41.5484255</v>
      </c>
    </row>
    <row r="36">
      <c r="A36" s="258" t="s">
        <v>1442</v>
      </c>
      <c r="B36" s="66">
        <v>1.0</v>
      </c>
      <c r="C36" s="156">
        <f>VLOOKUP(A36,'Resumo alimentos'!$A:$G,'Resumo alimentos'!$G$2,FALSE)</f>
        <v>0.9534</v>
      </c>
      <c r="D36" s="207">
        <v>20.0</v>
      </c>
      <c r="E36" s="157">
        <f t="shared" si="5"/>
        <v>19.068</v>
      </c>
    </row>
    <row r="37">
      <c r="A37" s="66" t="s">
        <v>1546</v>
      </c>
      <c r="B37" s="66">
        <v>1.0</v>
      </c>
      <c r="C37" s="156">
        <f>VLOOKUP(A37,'Resumo alimentos'!$A:$G,'Resumo alimentos'!$G$2,FALSE)</f>
        <v>1.494761903</v>
      </c>
      <c r="D37" s="207">
        <f>42+20</f>
        <v>62</v>
      </c>
      <c r="E37" s="157">
        <f t="shared" si="5"/>
        <v>92.67523801</v>
      </c>
    </row>
    <row r="38">
      <c r="A38" s="193" t="s">
        <v>1557</v>
      </c>
      <c r="B38" s="92"/>
      <c r="C38" s="92"/>
      <c r="D38" s="92"/>
      <c r="E38" s="257">
        <f>SUM(E25:E37)</f>
        <v>580.6694443</v>
      </c>
    </row>
    <row r="39">
      <c r="A39" s="158" t="s">
        <v>1558</v>
      </c>
      <c r="B39" s="92"/>
      <c r="C39" s="92"/>
      <c r="D39" s="92"/>
      <c r="E39" s="257">
        <f>E38/$G$5/2</f>
        <v>9.538717771</v>
      </c>
    </row>
    <row r="40">
      <c r="A40" s="97"/>
      <c r="B40" s="97"/>
      <c r="C40" s="97"/>
      <c r="D40" s="97"/>
      <c r="E40" s="97"/>
    </row>
    <row r="41">
      <c r="A41" s="249" t="s">
        <v>1560</v>
      </c>
      <c r="B41" s="250"/>
      <c r="C41" s="250"/>
      <c r="D41" s="250"/>
      <c r="E41" s="251"/>
    </row>
    <row r="42">
      <c r="A42" s="160" t="s">
        <v>1348</v>
      </c>
      <c r="B42" s="153" t="s">
        <v>1346</v>
      </c>
      <c r="C42" s="155" t="s">
        <v>873</v>
      </c>
      <c r="D42" s="155" t="s">
        <v>1555</v>
      </c>
      <c r="E42" s="154" t="s">
        <v>1556</v>
      </c>
    </row>
    <row r="43">
      <c r="A43" s="66" t="s">
        <v>1345</v>
      </c>
      <c r="B43" s="66">
        <v>1.0</v>
      </c>
      <c r="C43" s="156">
        <f>VLOOKUP(A43,'Resumo alimentos'!$A:$G,'Resumo alimentos'!$G$2,FALSE)</f>
        <v>0.37656672</v>
      </c>
      <c r="D43" s="256">
        <f t="shared" ref="D43:D46" si="6">62/4</f>
        <v>15.5</v>
      </c>
      <c r="E43" s="157">
        <f t="shared" ref="E43:E50" si="7">C43*D43</f>
        <v>5.83678416</v>
      </c>
    </row>
    <row r="44">
      <c r="A44" s="66" t="s">
        <v>1355</v>
      </c>
      <c r="B44" s="66">
        <v>1.0</v>
      </c>
      <c r="C44" s="156">
        <f>VLOOKUP(A44,'Resumo alimentos'!$A:$G,'Resumo alimentos'!$G$2,FALSE)</f>
        <v>5.363373616</v>
      </c>
      <c r="D44" s="256">
        <f t="shared" si="6"/>
        <v>15.5</v>
      </c>
      <c r="E44" s="157">
        <f t="shared" si="7"/>
        <v>83.13229105</v>
      </c>
    </row>
    <row r="45">
      <c r="A45" s="66" t="s">
        <v>1546</v>
      </c>
      <c r="B45" s="66">
        <v>1.0</v>
      </c>
      <c r="C45" s="156">
        <f>VLOOKUP(A45,'Resumo alimentos'!$A:$G,'Resumo alimentos'!$G$2,FALSE)</f>
        <v>1.494761903</v>
      </c>
      <c r="D45" s="256">
        <f t="shared" si="6"/>
        <v>15.5</v>
      </c>
      <c r="E45" s="157">
        <f t="shared" si="7"/>
        <v>23.1688095</v>
      </c>
    </row>
    <row r="46">
      <c r="A46" s="258" t="s">
        <v>1510</v>
      </c>
      <c r="B46" s="66">
        <v>1.0</v>
      </c>
      <c r="C46" s="156">
        <f>VLOOKUP(A46,'Resumo alimentos'!$A:$G,'Resumo alimentos'!$G$2,FALSE)</f>
        <v>0.9892482263</v>
      </c>
      <c r="D46" s="256">
        <f t="shared" si="6"/>
        <v>15.5</v>
      </c>
      <c r="E46" s="157">
        <f t="shared" si="7"/>
        <v>15.33334751</v>
      </c>
    </row>
    <row r="47">
      <c r="A47" s="221" t="s">
        <v>1534</v>
      </c>
      <c r="B47" s="66">
        <v>1.0</v>
      </c>
      <c r="C47" s="156">
        <f>VLOOKUP(A47,'Resumo alimentos'!$A:$G,'Resumo alimentos'!$G$2,FALSE)</f>
        <v>0.54796029</v>
      </c>
      <c r="D47" s="74">
        <v>62.0</v>
      </c>
      <c r="E47" s="157">
        <f t="shared" si="7"/>
        <v>33.97353798</v>
      </c>
    </row>
    <row r="48">
      <c r="A48" s="66" t="s">
        <v>1385</v>
      </c>
      <c r="B48" s="66">
        <v>1.0</v>
      </c>
      <c r="C48" s="156">
        <f>VLOOKUP(A48,'Resumo alimentos'!$A:$G,'Resumo alimentos'!$G$2,FALSE)</f>
        <v>0.2670699205</v>
      </c>
      <c r="D48" s="255">
        <f t="shared" ref="D48:D50" si="8">62/3</f>
        <v>20.66666667</v>
      </c>
      <c r="E48" s="157">
        <f t="shared" si="7"/>
        <v>5.519445024</v>
      </c>
    </row>
    <row r="49">
      <c r="A49" s="66" t="s">
        <v>1438</v>
      </c>
      <c r="B49" s="66">
        <v>1.0</v>
      </c>
      <c r="C49" s="156">
        <f>VLOOKUP(A49,'Resumo alimentos'!$A:$G,'Resumo alimentos'!$G$2,FALSE)</f>
        <v>0.405</v>
      </c>
      <c r="D49" s="255">
        <f t="shared" si="8"/>
        <v>20.66666667</v>
      </c>
      <c r="E49" s="157">
        <f t="shared" si="7"/>
        <v>8.37</v>
      </c>
    </row>
    <row r="50">
      <c r="A50" s="66" t="s">
        <v>1263</v>
      </c>
      <c r="B50" s="74" t="s">
        <v>1474</v>
      </c>
      <c r="C50" s="156">
        <f>VLOOKUP(A50,'Resumo alimentos'!$A:$G,'Resumo alimentos'!$G$2,FALSE)</f>
        <v>1.2253333</v>
      </c>
      <c r="D50" s="255">
        <f t="shared" si="8"/>
        <v>20.66666667</v>
      </c>
      <c r="E50" s="157">
        <f t="shared" si="7"/>
        <v>25.32355487</v>
      </c>
    </row>
    <row r="51">
      <c r="A51" s="193" t="s">
        <v>1557</v>
      </c>
      <c r="B51" s="92"/>
      <c r="C51" s="92"/>
      <c r="D51" s="92"/>
      <c r="E51" s="257">
        <f>SUM(E43:E48)</f>
        <v>166.9642152</v>
      </c>
    </row>
    <row r="52">
      <c r="A52" s="158" t="s">
        <v>1558</v>
      </c>
      <c r="B52" s="92"/>
      <c r="C52" s="92"/>
      <c r="D52" s="92"/>
      <c r="E52" s="257">
        <f>E51/$G$5/2</f>
        <v>2.742738648</v>
      </c>
    </row>
    <row r="53">
      <c r="A53" s="97"/>
      <c r="B53" s="97"/>
      <c r="C53" s="97"/>
      <c r="D53" s="97"/>
      <c r="E53" s="97"/>
    </row>
    <row r="54">
      <c r="A54" s="97"/>
      <c r="B54" s="97"/>
      <c r="C54" s="97"/>
      <c r="D54" s="97"/>
      <c r="E54" s="97"/>
    </row>
    <row r="55">
      <c r="A55" s="97"/>
      <c r="B55" s="97"/>
      <c r="C55" s="97"/>
      <c r="D55" s="97"/>
      <c r="E55" s="97"/>
    </row>
    <row r="56">
      <c r="A56" s="97"/>
      <c r="B56" s="97"/>
      <c r="C56" s="97"/>
      <c r="D56" s="97"/>
      <c r="E56" s="97"/>
    </row>
    <row r="57" ht="15.75" customHeight="1">
      <c r="A57" s="97"/>
      <c r="B57" s="97"/>
      <c r="C57" s="97"/>
      <c r="D57" s="97"/>
      <c r="E57" s="97"/>
    </row>
    <row r="58" ht="15.75" customHeight="1">
      <c r="A58" s="97"/>
      <c r="B58" s="97"/>
      <c r="C58" s="97"/>
      <c r="D58" s="97"/>
      <c r="E58" s="97"/>
    </row>
    <row r="59" ht="15.75" customHeight="1">
      <c r="A59" s="97"/>
      <c r="B59" s="97"/>
      <c r="C59" s="97"/>
      <c r="D59" s="97"/>
      <c r="E59" s="97"/>
    </row>
    <row r="60" ht="15.75" customHeight="1">
      <c r="A60" s="97"/>
      <c r="B60" s="97"/>
      <c r="C60" s="97"/>
      <c r="D60" s="97"/>
      <c r="E60" s="97"/>
    </row>
    <row r="61" ht="15.75" customHeight="1">
      <c r="A61" s="97"/>
      <c r="B61" s="97"/>
      <c r="C61" s="97"/>
      <c r="D61" s="97"/>
      <c r="E61" s="97"/>
    </row>
    <row r="62" ht="15.75" customHeight="1">
      <c r="A62" s="97"/>
      <c r="B62" s="97"/>
      <c r="C62" s="97"/>
      <c r="D62" s="97"/>
      <c r="E62" s="97"/>
    </row>
    <row r="63" ht="15.75" customHeight="1">
      <c r="A63" s="97"/>
      <c r="B63" s="97"/>
      <c r="C63" s="97"/>
      <c r="D63" s="97"/>
      <c r="E63" s="97"/>
    </row>
    <row r="64" ht="15.75" customHeight="1">
      <c r="A64" s="97"/>
      <c r="B64" s="97"/>
      <c r="C64" s="97"/>
      <c r="D64" s="97"/>
      <c r="E64" s="97"/>
    </row>
    <row r="65" ht="15.75" customHeight="1">
      <c r="A65" s="97"/>
      <c r="B65" s="97"/>
      <c r="C65" s="97"/>
      <c r="D65" s="97"/>
      <c r="E65" s="97"/>
    </row>
    <row r="66" ht="15.75" customHeight="1">
      <c r="A66" s="97"/>
      <c r="B66" s="97"/>
      <c r="C66" s="97"/>
      <c r="D66" s="97"/>
      <c r="E66" s="97"/>
    </row>
    <row r="67" ht="15.75" customHeight="1">
      <c r="A67" s="97"/>
      <c r="B67" s="97"/>
      <c r="C67" s="97"/>
      <c r="D67" s="97"/>
      <c r="E67" s="97"/>
    </row>
    <row r="68" ht="15.75" customHeight="1">
      <c r="A68" s="97"/>
      <c r="B68" s="97"/>
      <c r="C68" s="97"/>
      <c r="D68" s="97"/>
      <c r="E68" s="97"/>
    </row>
    <row r="69" ht="15.75" customHeight="1">
      <c r="A69" s="97"/>
      <c r="B69" s="97"/>
      <c r="C69" s="97"/>
      <c r="D69" s="97"/>
      <c r="E69" s="97"/>
    </row>
    <row r="70" ht="15.75" customHeight="1">
      <c r="A70" s="97"/>
      <c r="B70" s="97"/>
      <c r="C70" s="97"/>
      <c r="D70" s="97"/>
      <c r="E70" s="97"/>
    </row>
    <row r="71" ht="15.75" customHeight="1">
      <c r="A71" s="97"/>
      <c r="B71" s="97"/>
      <c r="C71" s="97"/>
      <c r="D71" s="97"/>
      <c r="E71" s="97"/>
    </row>
    <row r="72" ht="15.75" customHeight="1">
      <c r="A72" s="97"/>
      <c r="B72" s="97"/>
      <c r="C72" s="97"/>
      <c r="D72" s="97"/>
      <c r="E72" s="97"/>
    </row>
    <row r="73" ht="15.75" customHeight="1">
      <c r="A73" s="97"/>
      <c r="B73" s="97"/>
      <c r="C73" s="97"/>
      <c r="D73" s="97"/>
      <c r="E73" s="97"/>
    </row>
    <row r="74" ht="15.75" customHeight="1">
      <c r="A74" s="97"/>
      <c r="B74" s="97"/>
      <c r="C74" s="97"/>
      <c r="D74" s="97"/>
      <c r="E74" s="97"/>
    </row>
    <row r="75" ht="15.75" customHeight="1">
      <c r="A75" s="97"/>
      <c r="B75" s="97"/>
      <c r="C75" s="97"/>
      <c r="D75" s="97"/>
      <c r="E75" s="97"/>
    </row>
    <row r="76" ht="15.75" customHeight="1">
      <c r="A76" s="97"/>
      <c r="B76" s="97"/>
      <c r="C76" s="97"/>
      <c r="D76" s="97"/>
      <c r="E76" s="97"/>
    </row>
    <row r="77" ht="15.75" customHeight="1">
      <c r="A77" s="97"/>
      <c r="B77" s="97"/>
      <c r="C77" s="97"/>
      <c r="D77" s="97"/>
      <c r="E77" s="97"/>
    </row>
    <row r="78" ht="15.75" customHeight="1">
      <c r="A78" s="97"/>
      <c r="B78" s="97"/>
      <c r="C78" s="97"/>
      <c r="D78" s="97"/>
      <c r="E78" s="97"/>
    </row>
    <row r="79" ht="15.75" customHeight="1">
      <c r="A79" s="97"/>
      <c r="B79" s="97"/>
      <c r="C79" s="97"/>
      <c r="D79" s="97"/>
      <c r="E79" s="97"/>
    </row>
    <row r="80" ht="15.75" customHeight="1">
      <c r="A80" s="97"/>
      <c r="B80" s="97"/>
      <c r="C80" s="97"/>
      <c r="D80" s="97"/>
      <c r="E80" s="97"/>
    </row>
    <row r="81" ht="15.75" customHeight="1">
      <c r="A81" s="97"/>
      <c r="B81" s="97"/>
      <c r="C81" s="97"/>
      <c r="D81" s="97"/>
      <c r="E81" s="97"/>
    </row>
    <row r="82" ht="15.75" customHeight="1">
      <c r="A82" s="97"/>
      <c r="B82" s="97"/>
      <c r="C82" s="97"/>
      <c r="D82" s="97"/>
      <c r="E82" s="97"/>
    </row>
    <row r="83" ht="15.75" customHeight="1">
      <c r="A83" s="97"/>
      <c r="B83" s="97"/>
      <c r="C83" s="97"/>
      <c r="D83" s="97"/>
      <c r="E83" s="97"/>
    </row>
    <row r="84" ht="15.75" customHeight="1">
      <c r="A84" s="97"/>
      <c r="B84" s="97"/>
      <c r="C84" s="97"/>
      <c r="D84" s="97"/>
      <c r="E84" s="97"/>
    </row>
    <row r="85" ht="15.75" customHeight="1">
      <c r="A85" s="97"/>
      <c r="B85" s="97"/>
      <c r="C85" s="97"/>
      <c r="D85" s="97"/>
      <c r="E85" s="97"/>
    </row>
    <row r="86" ht="15.75" customHeight="1">
      <c r="A86" s="97"/>
      <c r="B86" s="97"/>
      <c r="C86" s="97"/>
      <c r="D86" s="97"/>
      <c r="E86" s="97"/>
    </row>
    <row r="87" ht="15.75" customHeight="1">
      <c r="A87" s="97"/>
      <c r="B87" s="97"/>
      <c r="C87" s="97"/>
      <c r="D87" s="97"/>
      <c r="E87" s="97"/>
    </row>
    <row r="88" ht="15.75" customHeight="1">
      <c r="A88" s="97"/>
      <c r="B88" s="97"/>
      <c r="C88" s="97"/>
      <c r="D88" s="97"/>
      <c r="E88" s="97"/>
    </row>
    <row r="89" ht="15.75" customHeight="1">
      <c r="A89" s="97"/>
      <c r="B89" s="97"/>
      <c r="C89" s="97"/>
      <c r="D89" s="97"/>
      <c r="E89" s="97"/>
    </row>
    <row r="90" ht="15.75" customHeight="1">
      <c r="A90" s="97"/>
      <c r="B90" s="97"/>
      <c r="C90" s="97"/>
      <c r="D90" s="97"/>
      <c r="E90" s="97"/>
    </row>
    <row r="91" ht="15.75" customHeight="1">
      <c r="A91" s="97"/>
      <c r="B91" s="97"/>
      <c r="C91" s="97"/>
      <c r="D91" s="97"/>
      <c r="E91" s="97"/>
    </row>
    <row r="92" ht="15.75" customHeight="1">
      <c r="A92" s="97"/>
      <c r="B92" s="97"/>
      <c r="C92" s="97"/>
      <c r="D92" s="97"/>
      <c r="E92" s="97"/>
    </row>
    <row r="93" ht="15.75" customHeight="1">
      <c r="A93" s="97"/>
      <c r="B93" s="97"/>
      <c r="C93" s="97"/>
      <c r="D93" s="97"/>
      <c r="E93" s="97"/>
    </row>
    <row r="94" ht="15.75" customHeight="1">
      <c r="A94" s="97"/>
      <c r="B94" s="97"/>
      <c r="C94" s="97"/>
      <c r="D94" s="97"/>
      <c r="E94" s="97"/>
    </row>
    <row r="95" ht="15.75" customHeight="1">
      <c r="A95" s="97"/>
      <c r="B95" s="97"/>
      <c r="C95" s="97"/>
      <c r="D95" s="97"/>
      <c r="E95" s="97"/>
    </row>
    <row r="96" ht="15.75" customHeight="1">
      <c r="A96" s="97"/>
      <c r="B96" s="97"/>
      <c r="C96" s="97"/>
      <c r="D96" s="97"/>
      <c r="E96" s="97"/>
    </row>
    <row r="97" ht="15.75" customHeight="1">
      <c r="A97" s="97"/>
      <c r="B97" s="97"/>
      <c r="C97" s="97"/>
      <c r="D97" s="97"/>
      <c r="E97" s="97"/>
    </row>
    <row r="98" ht="15.75" customHeight="1">
      <c r="A98" s="97"/>
      <c r="B98" s="97"/>
      <c r="C98" s="97"/>
      <c r="D98" s="97"/>
      <c r="E98" s="97"/>
    </row>
    <row r="99" ht="15.75" customHeight="1">
      <c r="A99" s="97"/>
      <c r="B99" s="97"/>
      <c r="C99" s="97"/>
      <c r="D99" s="97"/>
      <c r="E99" s="97"/>
    </row>
    <row r="100" ht="15.75" customHeight="1">
      <c r="A100" s="97"/>
      <c r="B100" s="97"/>
      <c r="C100" s="97"/>
      <c r="D100" s="97"/>
      <c r="E100" s="97"/>
    </row>
    <row r="101" ht="15.75" customHeight="1">
      <c r="A101" s="97"/>
      <c r="B101" s="97"/>
      <c r="C101" s="97"/>
      <c r="D101" s="97"/>
      <c r="E101" s="97"/>
    </row>
    <row r="102" ht="15.75" customHeight="1">
      <c r="A102" s="97"/>
      <c r="B102" s="97"/>
      <c r="C102" s="97"/>
      <c r="D102" s="97"/>
      <c r="E102" s="97"/>
    </row>
    <row r="103" ht="15.75" customHeight="1">
      <c r="A103" s="97"/>
      <c r="B103" s="97"/>
      <c r="C103" s="97"/>
      <c r="D103" s="97"/>
      <c r="E103" s="97"/>
    </row>
    <row r="104" ht="15.75" customHeight="1">
      <c r="A104" s="97"/>
      <c r="B104" s="97"/>
      <c r="C104" s="97"/>
      <c r="D104" s="97"/>
      <c r="E104" s="97"/>
    </row>
    <row r="105" ht="15.75" customHeight="1">
      <c r="A105" s="97"/>
      <c r="B105" s="97"/>
      <c r="C105" s="97"/>
      <c r="D105" s="97"/>
      <c r="E105" s="97"/>
    </row>
    <row r="106" ht="15.75" customHeight="1">
      <c r="A106" s="97"/>
      <c r="B106" s="97"/>
      <c r="C106" s="97"/>
      <c r="D106" s="97"/>
      <c r="E106" s="97"/>
    </row>
    <row r="107" ht="15.75" customHeight="1">
      <c r="A107" s="97"/>
      <c r="B107" s="97"/>
      <c r="C107" s="97"/>
      <c r="D107" s="97"/>
      <c r="E107" s="97"/>
    </row>
    <row r="108" ht="15.75" customHeight="1">
      <c r="A108" s="97"/>
      <c r="B108" s="97"/>
      <c r="C108" s="97"/>
      <c r="D108" s="97"/>
      <c r="E108" s="97"/>
    </row>
    <row r="109" ht="15.75" customHeight="1">
      <c r="A109" s="97"/>
      <c r="B109" s="97"/>
      <c r="C109" s="97"/>
      <c r="D109" s="97"/>
      <c r="E109" s="97"/>
    </row>
    <row r="110" ht="15.75" customHeight="1">
      <c r="A110" s="97"/>
      <c r="B110" s="97"/>
      <c r="C110" s="97"/>
      <c r="D110" s="97"/>
      <c r="E110" s="97"/>
    </row>
    <row r="111" ht="15.75" customHeight="1">
      <c r="A111" s="97"/>
      <c r="B111" s="97"/>
      <c r="C111" s="97"/>
      <c r="D111" s="97"/>
      <c r="E111" s="97"/>
    </row>
    <row r="112" ht="15.75" customHeight="1">
      <c r="A112" s="97"/>
      <c r="B112" s="97"/>
      <c r="C112" s="97"/>
      <c r="D112" s="97"/>
      <c r="E112" s="97"/>
    </row>
    <row r="113" ht="15.75" customHeight="1">
      <c r="A113" s="97"/>
      <c r="B113" s="97"/>
      <c r="C113" s="97"/>
      <c r="D113" s="97"/>
      <c r="E113" s="97"/>
    </row>
    <row r="114" ht="15.75" customHeight="1">
      <c r="A114" s="97"/>
      <c r="B114" s="97"/>
      <c r="C114" s="97"/>
      <c r="D114" s="97"/>
      <c r="E114" s="97"/>
    </row>
    <row r="115" ht="15.75" customHeight="1">
      <c r="A115" s="97"/>
      <c r="B115" s="97"/>
      <c r="C115" s="97"/>
      <c r="D115" s="97"/>
      <c r="E115" s="97"/>
    </row>
    <row r="116" ht="15.75" customHeight="1">
      <c r="A116" s="97"/>
      <c r="B116" s="97"/>
      <c r="C116" s="97"/>
      <c r="D116" s="97"/>
      <c r="E116" s="97"/>
    </row>
    <row r="117" ht="15.75" customHeight="1">
      <c r="A117" s="97"/>
      <c r="B117" s="97"/>
      <c r="C117" s="97"/>
      <c r="D117" s="97"/>
      <c r="E117" s="97"/>
    </row>
    <row r="118" ht="15.75" customHeight="1">
      <c r="A118" s="97"/>
      <c r="B118" s="97"/>
      <c r="C118" s="97"/>
      <c r="D118" s="97"/>
      <c r="E118" s="97"/>
    </row>
    <row r="119" ht="15.75" customHeight="1">
      <c r="A119" s="97"/>
      <c r="B119" s="97"/>
      <c r="C119" s="97"/>
      <c r="D119" s="97"/>
      <c r="E119" s="97"/>
    </row>
    <row r="120" ht="15.75" customHeight="1">
      <c r="A120" s="97"/>
      <c r="B120" s="97"/>
      <c r="C120" s="97"/>
      <c r="D120" s="97"/>
      <c r="E120" s="97"/>
    </row>
    <row r="121" ht="15.75" customHeight="1">
      <c r="A121" s="97"/>
      <c r="B121" s="97"/>
      <c r="C121" s="97"/>
      <c r="D121" s="97"/>
      <c r="E121" s="97"/>
    </row>
    <row r="122" ht="15.75" customHeight="1">
      <c r="A122" s="97"/>
      <c r="B122" s="97"/>
      <c r="C122" s="97"/>
      <c r="D122" s="97"/>
      <c r="E122" s="97"/>
    </row>
    <row r="123" ht="15.75" customHeight="1">
      <c r="A123" s="97"/>
      <c r="B123" s="97"/>
      <c r="C123" s="97"/>
      <c r="D123" s="97"/>
      <c r="E123" s="97"/>
    </row>
    <row r="124" ht="15.75" customHeight="1">
      <c r="A124" s="97"/>
      <c r="B124" s="97"/>
      <c r="C124" s="97"/>
      <c r="D124" s="97"/>
      <c r="E124" s="97"/>
    </row>
    <row r="125" ht="15.75" customHeight="1">
      <c r="A125" s="97"/>
      <c r="B125" s="97"/>
      <c r="C125" s="97"/>
      <c r="D125" s="97"/>
      <c r="E125" s="97"/>
    </row>
    <row r="126" ht="15.75" customHeight="1">
      <c r="A126" s="97"/>
      <c r="B126" s="97"/>
      <c r="C126" s="97"/>
      <c r="D126" s="97"/>
      <c r="E126" s="97"/>
    </row>
    <row r="127" ht="15.75" customHeight="1">
      <c r="A127" s="97"/>
      <c r="B127" s="97"/>
      <c r="C127" s="97"/>
      <c r="D127" s="97"/>
      <c r="E127" s="97"/>
    </row>
    <row r="128" ht="15.75" customHeight="1">
      <c r="A128" s="97"/>
      <c r="B128" s="97"/>
      <c r="C128" s="97"/>
      <c r="D128" s="97"/>
      <c r="E128" s="97"/>
    </row>
    <row r="129" ht="15.75" customHeight="1">
      <c r="A129" s="97"/>
      <c r="B129" s="97"/>
      <c r="C129" s="97"/>
      <c r="D129" s="97"/>
      <c r="E129" s="97"/>
    </row>
    <row r="130" ht="15.75" customHeight="1">
      <c r="A130" s="97"/>
      <c r="B130" s="97"/>
      <c r="C130" s="97"/>
      <c r="D130" s="97"/>
      <c r="E130" s="97"/>
    </row>
    <row r="131" ht="15.75" customHeight="1">
      <c r="A131" s="97"/>
      <c r="B131" s="97"/>
      <c r="C131" s="97"/>
      <c r="D131" s="97"/>
      <c r="E131" s="97"/>
    </row>
    <row r="132" ht="15.75" customHeight="1">
      <c r="A132" s="97"/>
      <c r="B132" s="97"/>
      <c r="C132" s="97"/>
      <c r="D132" s="97"/>
      <c r="E132" s="97"/>
    </row>
    <row r="133" ht="15.75" customHeight="1">
      <c r="A133" s="97"/>
      <c r="B133" s="97"/>
      <c r="C133" s="97"/>
      <c r="D133" s="97"/>
      <c r="E133" s="97"/>
    </row>
    <row r="134" ht="15.75" customHeight="1">
      <c r="A134" s="97"/>
      <c r="B134" s="97"/>
      <c r="C134" s="97"/>
      <c r="D134" s="97"/>
      <c r="E134" s="97"/>
    </row>
    <row r="135" ht="15.75" customHeight="1">
      <c r="A135" s="97"/>
      <c r="B135" s="97"/>
      <c r="C135" s="97"/>
      <c r="D135" s="97"/>
      <c r="E135" s="97"/>
    </row>
    <row r="136" ht="15.75" customHeight="1">
      <c r="A136" s="97"/>
      <c r="B136" s="97"/>
      <c r="C136" s="97"/>
      <c r="D136" s="97"/>
      <c r="E136" s="97"/>
    </row>
    <row r="137" ht="15.75" customHeight="1">
      <c r="A137" s="97"/>
      <c r="B137" s="97"/>
      <c r="C137" s="97"/>
      <c r="D137" s="97"/>
      <c r="E137" s="97"/>
    </row>
    <row r="138" ht="15.75" customHeight="1">
      <c r="A138" s="97"/>
      <c r="B138" s="97"/>
      <c r="C138" s="97"/>
      <c r="D138" s="97"/>
      <c r="E138" s="97"/>
    </row>
    <row r="139" ht="15.75" customHeight="1">
      <c r="A139" s="97"/>
      <c r="B139" s="97"/>
      <c r="C139" s="97"/>
      <c r="D139" s="97"/>
      <c r="E139" s="97"/>
    </row>
    <row r="140" ht="15.75" customHeight="1">
      <c r="A140" s="97"/>
      <c r="B140" s="97"/>
      <c r="C140" s="97"/>
      <c r="D140" s="97"/>
      <c r="E140" s="97"/>
    </row>
    <row r="141" ht="15.75" customHeight="1">
      <c r="A141" s="97"/>
      <c r="B141" s="97"/>
      <c r="C141" s="97"/>
      <c r="D141" s="97"/>
      <c r="E141" s="97"/>
    </row>
    <row r="142" ht="15.75" customHeight="1">
      <c r="A142" s="97"/>
      <c r="B142" s="97"/>
      <c r="C142" s="97"/>
      <c r="D142" s="97"/>
      <c r="E142" s="97"/>
    </row>
    <row r="143" ht="15.75" customHeight="1">
      <c r="A143" s="97"/>
      <c r="B143" s="97"/>
      <c r="C143" s="97"/>
      <c r="D143" s="97"/>
      <c r="E143" s="97"/>
    </row>
    <row r="144" ht="15.75" customHeight="1">
      <c r="A144" s="97"/>
      <c r="B144" s="97"/>
      <c r="C144" s="97"/>
      <c r="D144" s="97"/>
      <c r="E144" s="97"/>
    </row>
    <row r="145" ht="15.75" customHeight="1">
      <c r="A145" s="97"/>
      <c r="B145" s="97"/>
      <c r="C145" s="97"/>
      <c r="D145" s="97"/>
      <c r="E145" s="97"/>
    </row>
    <row r="146" ht="15.75" customHeight="1">
      <c r="A146" s="97"/>
      <c r="B146" s="97"/>
      <c r="C146" s="97"/>
      <c r="D146" s="97"/>
      <c r="E146" s="97"/>
    </row>
    <row r="147" ht="15.75" customHeight="1">
      <c r="A147" s="97"/>
      <c r="B147" s="97"/>
      <c r="C147" s="97"/>
      <c r="D147" s="97"/>
      <c r="E147" s="97"/>
    </row>
    <row r="148" ht="15.75" customHeight="1">
      <c r="A148" s="97"/>
      <c r="B148" s="97"/>
      <c r="C148" s="97"/>
      <c r="D148" s="97"/>
      <c r="E148" s="97"/>
    </row>
    <row r="149" ht="15.75" customHeight="1">
      <c r="A149" s="97"/>
      <c r="B149" s="97"/>
      <c r="C149" s="97"/>
      <c r="D149" s="97"/>
      <c r="E149" s="97"/>
    </row>
    <row r="150" ht="15.75" customHeight="1">
      <c r="A150" s="97"/>
      <c r="B150" s="97"/>
      <c r="C150" s="97"/>
      <c r="D150" s="97"/>
      <c r="E150" s="97"/>
    </row>
    <row r="151" ht="15.75" customHeight="1">
      <c r="A151" s="97"/>
      <c r="B151" s="97"/>
      <c r="C151" s="97"/>
      <c r="D151" s="97"/>
      <c r="E151" s="97"/>
    </row>
    <row r="152" ht="15.75" customHeight="1">
      <c r="A152" s="97"/>
      <c r="B152" s="97"/>
      <c r="C152" s="97"/>
      <c r="D152" s="97"/>
      <c r="E152" s="97"/>
    </row>
    <row r="153" ht="15.75" customHeight="1">
      <c r="A153" s="97"/>
      <c r="B153" s="97"/>
      <c r="C153" s="97"/>
      <c r="D153" s="97"/>
      <c r="E153" s="97"/>
    </row>
    <row r="154" ht="15.75" customHeight="1">
      <c r="A154" s="97"/>
      <c r="B154" s="97"/>
      <c r="C154" s="97"/>
      <c r="D154" s="97"/>
      <c r="E154" s="97"/>
    </row>
    <row r="155" ht="15.75" customHeight="1">
      <c r="A155" s="97"/>
      <c r="B155" s="97"/>
      <c r="C155" s="97"/>
      <c r="D155" s="97"/>
      <c r="E155" s="97"/>
    </row>
    <row r="156" ht="15.75" customHeight="1">
      <c r="A156" s="97"/>
      <c r="B156" s="97"/>
      <c r="C156" s="97"/>
      <c r="D156" s="97"/>
      <c r="E156" s="97"/>
    </row>
    <row r="157" ht="15.75" customHeight="1">
      <c r="A157" s="97"/>
      <c r="B157" s="97"/>
      <c r="C157" s="97"/>
      <c r="D157" s="97"/>
      <c r="E157" s="97"/>
    </row>
    <row r="158" ht="15.75" customHeight="1">
      <c r="A158" s="97"/>
      <c r="B158" s="97"/>
      <c r="C158" s="97"/>
      <c r="D158" s="97"/>
      <c r="E158" s="97"/>
    </row>
    <row r="159" ht="15.75" customHeight="1">
      <c r="A159" s="97"/>
      <c r="B159" s="97"/>
      <c r="C159" s="97"/>
      <c r="D159" s="97"/>
      <c r="E159" s="97"/>
    </row>
    <row r="160" ht="15.75" customHeight="1">
      <c r="A160" s="97"/>
      <c r="B160" s="97"/>
      <c r="C160" s="97"/>
      <c r="D160" s="97"/>
      <c r="E160" s="97"/>
    </row>
    <row r="161" ht="15.75" customHeight="1">
      <c r="A161" s="97"/>
      <c r="B161" s="97"/>
      <c r="C161" s="97"/>
      <c r="D161" s="97"/>
      <c r="E161" s="97"/>
    </row>
    <row r="162" ht="15.75" customHeight="1">
      <c r="A162" s="97"/>
      <c r="B162" s="97"/>
      <c r="C162" s="97"/>
      <c r="D162" s="97"/>
      <c r="E162" s="97"/>
    </row>
    <row r="163" ht="15.75" customHeight="1">
      <c r="A163" s="97"/>
      <c r="B163" s="97"/>
      <c r="C163" s="97"/>
      <c r="D163" s="97"/>
      <c r="E163" s="97"/>
    </row>
    <row r="164" ht="15.75" customHeight="1">
      <c r="A164" s="97"/>
      <c r="B164" s="97"/>
      <c r="C164" s="97"/>
      <c r="D164" s="97"/>
      <c r="E164" s="97"/>
    </row>
    <row r="165" ht="15.75" customHeight="1">
      <c r="A165" s="97"/>
      <c r="B165" s="97"/>
      <c r="C165" s="97"/>
      <c r="D165" s="97"/>
      <c r="E165" s="97"/>
    </row>
    <row r="166" ht="15.75" customHeight="1">
      <c r="A166" s="97"/>
      <c r="B166" s="97"/>
      <c r="C166" s="97"/>
      <c r="D166" s="97"/>
      <c r="E166" s="97"/>
    </row>
    <row r="167" ht="15.75" customHeight="1">
      <c r="A167" s="97"/>
      <c r="B167" s="97"/>
      <c r="C167" s="97"/>
      <c r="D167" s="97"/>
      <c r="E167" s="97"/>
    </row>
    <row r="168" ht="15.75" customHeight="1">
      <c r="A168" s="97"/>
      <c r="B168" s="97"/>
      <c r="C168" s="97"/>
      <c r="D168" s="97"/>
      <c r="E168" s="97"/>
    </row>
    <row r="169" ht="15.75" customHeight="1">
      <c r="A169" s="97"/>
      <c r="B169" s="97"/>
      <c r="C169" s="97"/>
      <c r="D169" s="97"/>
      <c r="E169" s="97"/>
    </row>
    <row r="170" ht="15.75" customHeight="1">
      <c r="A170" s="97"/>
      <c r="B170" s="97"/>
      <c r="C170" s="97"/>
      <c r="D170" s="97"/>
      <c r="E170" s="97"/>
    </row>
    <row r="171" ht="15.75" customHeight="1">
      <c r="A171" s="97"/>
      <c r="B171" s="97"/>
      <c r="C171" s="97"/>
      <c r="D171" s="97"/>
      <c r="E171" s="97"/>
    </row>
    <row r="172" ht="15.75" customHeight="1">
      <c r="A172" s="97"/>
      <c r="B172" s="97"/>
      <c r="C172" s="97"/>
      <c r="D172" s="97"/>
      <c r="E172" s="97"/>
    </row>
    <row r="173" ht="15.75" customHeight="1">
      <c r="A173" s="97"/>
      <c r="B173" s="97"/>
      <c r="C173" s="97"/>
      <c r="D173" s="97"/>
      <c r="E173" s="97"/>
    </row>
    <row r="174" ht="15.75" customHeight="1">
      <c r="A174" s="97"/>
      <c r="B174" s="97"/>
      <c r="C174" s="97"/>
      <c r="D174" s="97"/>
      <c r="E174" s="97"/>
    </row>
    <row r="175" ht="15.75" customHeight="1">
      <c r="A175" s="97"/>
      <c r="B175" s="97"/>
      <c r="C175" s="97"/>
      <c r="D175" s="97"/>
      <c r="E175" s="97"/>
    </row>
    <row r="176" ht="15.75" customHeight="1">
      <c r="A176" s="97"/>
      <c r="B176" s="97"/>
      <c r="C176" s="97"/>
      <c r="D176" s="97"/>
      <c r="E176" s="97"/>
    </row>
    <row r="177" ht="15.75" customHeight="1">
      <c r="A177" s="97"/>
      <c r="B177" s="97"/>
      <c r="C177" s="97"/>
      <c r="D177" s="97"/>
      <c r="E177" s="97"/>
    </row>
    <row r="178" ht="15.75" customHeight="1">
      <c r="A178" s="97"/>
      <c r="B178" s="97"/>
      <c r="C178" s="97"/>
      <c r="D178" s="97"/>
      <c r="E178" s="97"/>
    </row>
    <row r="179" ht="15.75" customHeight="1">
      <c r="A179" s="97"/>
      <c r="B179" s="97"/>
      <c r="C179" s="97"/>
      <c r="D179" s="97"/>
      <c r="E179" s="97"/>
    </row>
    <row r="180" ht="15.75" customHeight="1">
      <c r="A180" s="97"/>
      <c r="B180" s="97"/>
      <c r="C180" s="97"/>
      <c r="D180" s="97"/>
      <c r="E180" s="97"/>
    </row>
    <row r="181" ht="15.75" customHeight="1">
      <c r="A181" s="97"/>
      <c r="B181" s="97"/>
      <c r="C181" s="97"/>
      <c r="D181" s="97"/>
      <c r="E181" s="97"/>
    </row>
    <row r="182" ht="15.75" customHeight="1">
      <c r="A182" s="97"/>
      <c r="B182" s="97"/>
      <c r="C182" s="97"/>
      <c r="D182" s="97"/>
      <c r="E182" s="97"/>
    </row>
    <row r="183" ht="15.75" customHeight="1">
      <c r="A183" s="97"/>
      <c r="B183" s="97"/>
      <c r="C183" s="97"/>
      <c r="D183" s="97"/>
      <c r="E183" s="97"/>
    </row>
    <row r="184" ht="15.75" customHeight="1">
      <c r="A184" s="97"/>
      <c r="B184" s="97"/>
      <c r="C184" s="97"/>
      <c r="D184" s="97"/>
      <c r="E184" s="97"/>
    </row>
    <row r="185" ht="15.75" customHeight="1">
      <c r="A185" s="97"/>
      <c r="B185" s="97"/>
      <c r="C185" s="97"/>
      <c r="D185" s="97"/>
      <c r="E185" s="97"/>
    </row>
    <row r="186" ht="15.75" customHeight="1">
      <c r="A186" s="97"/>
      <c r="B186" s="97"/>
      <c r="C186" s="97"/>
      <c r="D186" s="97"/>
      <c r="E186" s="97"/>
    </row>
    <row r="187" ht="15.75" customHeight="1">
      <c r="A187" s="97"/>
      <c r="B187" s="97"/>
      <c r="C187" s="97"/>
      <c r="D187" s="97"/>
      <c r="E187" s="97"/>
    </row>
    <row r="188" ht="15.75" customHeight="1">
      <c r="A188" s="97"/>
      <c r="B188" s="97"/>
      <c r="C188" s="97"/>
      <c r="D188" s="97"/>
      <c r="E188" s="97"/>
    </row>
    <row r="189" ht="15.75" customHeight="1">
      <c r="A189" s="97"/>
      <c r="B189" s="97"/>
      <c r="C189" s="97"/>
      <c r="D189" s="97"/>
      <c r="E189" s="97"/>
    </row>
    <row r="190" ht="15.75" customHeight="1">
      <c r="A190" s="97"/>
      <c r="B190" s="97"/>
      <c r="C190" s="97"/>
      <c r="D190" s="97"/>
      <c r="E190" s="97"/>
    </row>
    <row r="191" ht="15.75" customHeight="1">
      <c r="A191" s="97"/>
      <c r="B191" s="97"/>
      <c r="C191" s="97"/>
      <c r="D191" s="97"/>
      <c r="E191" s="97"/>
    </row>
    <row r="192" ht="15.75" customHeight="1">
      <c r="A192" s="97"/>
      <c r="B192" s="97"/>
      <c r="C192" s="97"/>
      <c r="D192" s="97"/>
      <c r="E192" s="97"/>
    </row>
    <row r="193" ht="15.75" customHeight="1">
      <c r="A193" s="97"/>
      <c r="B193" s="97"/>
      <c r="C193" s="97"/>
      <c r="D193" s="97"/>
      <c r="E193" s="97"/>
    </row>
    <row r="194" ht="15.75" customHeight="1">
      <c r="A194" s="97"/>
      <c r="B194" s="97"/>
      <c r="C194" s="97"/>
      <c r="D194" s="97"/>
      <c r="E194" s="97"/>
    </row>
    <row r="195" ht="15.75" customHeight="1">
      <c r="A195" s="97"/>
      <c r="B195" s="97"/>
      <c r="C195" s="97"/>
      <c r="D195" s="97"/>
      <c r="E195" s="97"/>
    </row>
    <row r="196" ht="15.75" customHeight="1">
      <c r="A196" s="97"/>
      <c r="B196" s="97"/>
      <c r="C196" s="97"/>
      <c r="D196" s="97"/>
      <c r="E196" s="97"/>
    </row>
    <row r="197" ht="15.75" customHeight="1">
      <c r="A197" s="97"/>
      <c r="B197" s="97"/>
      <c r="C197" s="97"/>
      <c r="D197" s="97"/>
      <c r="E197" s="97"/>
    </row>
    <row r="198" ht="15.75" customHeight="1">
      <c r="A198" s="97"/>
      <c r="B198" s="97"/>
      <c r="C198" s="97"/>
      <c r="D198" s="97"/>
      <c r="E198" s="97"/>
    </row>
    <row r="199" ht="15.75" customHeight="1">
      <c r="A199" s="97"/>
      <c r="B199" s="97"/>
      <c r="C199" s="97"/>
      <c r="D199" s="97"/>
      <c r="E199" s="97"/>
    </row>
    <row r="200" ht="15.75" customHeight="1">
      <c r="A200" s="97"/>
      <c r="B200" s="97"/>
      <c r="C200" s="97"/>
      <c r="D200" s="97"/>
      <c r="E200" s="97"/>
    </row>
    <row r="201" ht="15.75" customHeight="1">
      <c r="A201" s="97"/>
      <c r="B201" s="97"/>
      <c r="C201" s="97"/>
      <c r="D201" s="97"/>
      <c r="E201" s="97"/>
    </row>
    <row r="202" ht="15.75" customHeight="1">
      <c r="A202" s="97"/>
      <c r="B202" s="97"/>
      <c r="C202" s="97"/>
      <c r="D202" s="97"/>
      <c r="E202" s="97"/>
    </row>
    <row r="203" ht="15.75" customHeight="1">
      <c r="A203" s="97"/>
      <c r="B203" s="97"/>
      <c r="C203" s="97"/>
      <c r="D203" s="97"/>
      <c r="E203" s="97"/>
    </row>
    <row r="204" ht="15.75" customHeight="1">
      <c r="A204" s="97"/>
      <c r="B204" s="97"/>
      <c r="C204" s="97"/>
      <c r="D204" s="97"/>
      <c r="E204" s="97"/>
    </row>
    <row r="205" ht="15.75" customHeight="1">
      <c r="A205" s="97"/>
      <c r="B205" s="97"/>
      <c r="C205" s="97"/>
      <c r="D205" s="97"/>
      <c r="E205" s="97"/>
    </row>
    <row r="206" ht="15.75" customHeight="1">
      <c r="A206" s="97"/>
      <c r="B206" s="97"/>
      <c r="C206" s="97"/>
      <c r="D206" s="97"/>
      <c r="E206" s="97"/>
    </row>
    <row r="207" ht="15.75" customHeight="1">
      <c r="A207" s="97"/>
      <c r="B207" s="97"/>
      <c r="C207" s="97"/>
      <c r="D207" s="97"/>
      <c r="E207" s="97"/>
    </row>
    <row r="208" ht="15.75" customHeight="1">
      <c r="A208" s="97"/>
      <c r="B208" s="97"/>
      <c r="C208" s="97"/>
      <c r="D208" s="97"/>
      <c r="E208" s="97"/>
    </row>
    <row r="209" ht="15.75" customHeight="1">
      <c r="A209" s="97"/>
      <c r="B209" s="97"/>
      <c r="C209" s="97"/>
      <c r="D209" s="97"/>
      <c r="E209" s="97"/>
    </row>
    <row r="210" ht="15.75" customHeight="1">
      <c r="A210" s="97"/>
      <c r="B210" s="97"/>
      <c r="C210" s="97"/>
      <c r="D210" s="97"/>
      <c r="E210" s="97"/>
    </row>
    <row r="211" ht="15.75" customHeight="1">
      <c r="A211" s="97"/>
      <c r="B211" s="97"/>
      <c r="C211" s="97"/>
      <c r="D211" s="97"/>
      <c r="E211" s="97"/>
    </row>
    <row r="212" ht="15.75" customHeight="1">
      <c r="A212" s="97"/>
      <c r="B212" s="97"/>
      <c r="C212" s="97"/>
      <c r="D212" s="97"/>
      <c r="E212" s="97"/>
    </row>
    <row r="213" ht="15.75" customHeight="1">
      <c r="A213" s="97"/>
      <c r="B213" s="97"/>
      <c r="C213" s="97"/>
      <c r="D213" s="97"/>
      <c r="E213" s="97"/>
    </row>
    <row r="214" ht="15.75" customHeight="1">
      <c r="A214" s="97"/>
      <c r="B214" s="97"/>
      <c r="C214" s="97"/>
      <c r="D214" s="97"/>
      <c r="E214" s="97"/>
    </row>
    <row r="215" ht="15.75" customHeight="1">
      <c r="A215" s="97"/>
      <c r="B215" s="97"/>
      <c r="C215" s="97"/>
      <c r="D215" s="97"/>
      <c r="E215" s="97"/>
    </row>
    <row r="216" ht="15.75" customHeight="1">
      <c r="A216" s="97"/>
      <c r="B216" s="97"/>
      <c r="C216" s="97"/>
      <c r="D216" s="97"/>
      <c r="E216" s="97"/>
    </row>
    <row r="217" ht="15.75" customHeight="1">
      <c r="A217" s="97"/>
      <c r="B217" s="97"/>
      <c r="C217" s="97"/>
      <c r="D217" s="97"/>
      <c r="E217" s="97"/>
    </row>
    <row r="218" ht="15.75" customHeight="1">
      <c r="A218" s="97"/>
      <c r="B218" s="97"/>
      <c r="C218" s="97"/>
      <c r="D218" s="97"/>
      <c r="E218" s="97"/>
    </row>
    <row r="219" ht="15.75" customHeight="1">
      <c r="A219" s="97"/>
      <c r="B219" s="97"/>
      <c r="C219" s="97"/>
      <c r="D219" s="97"/>
      <c r="E219" s="97"/>
    </row>
    <row r="220" ht="15.75" customHeight="1">
      <c r="A220" s="97"/>
      <c r="B220" s="97"/>
      <c r="C220" s="97"/>
      <c r="D220" s="97"/>
      <c r="E220" s="97"/>
    </row>
    <row r="221" ht="15.75" customHeight="1">
      <c r="A221" s="97"/>
      <c r="B221" s="97"/>
      <c r="C221" s="97"/>
      <c r="D221" s="97"/>
      <c r="E221" s="97"/>
    </row>
    <row r="222" ht="15.75" customHeight="1">
      <c r="A222" s="97"/>
      <c r="B222" s="97"/>
      <c r="C222" s="97"/>
      <c r="D222" s="97"/>
      <c r="E222" s="97"/>
    </row>
    <row r="223" ht="15.75" customHeight="1">
      <c r="A223" s="97"/>
      <c r="B223" s="97"/>
      <c r="C223" s="97"/>
      <c r="D223" s="97"/>
      <c r="E223" s="97"/>
    </row>
    <row r="224" ht="15.75" customHeight="1">
      <c r="A224" s="97"/>
      <c r="B224" s="97"/>
      <c r="C224" s="97"/>
      <c r="D224" s="97"/>
      <c r="E224" s="97"/>
    </row>
    <row r="225" ht="15.75" customHeight="1">
      <c r="A225" s="97"/>
      <c r="B225" s="97"/>
      <c r="C225" s="97"/>
      <c r="D225" s="97"/>
      <c r="E225" s="97"/>
    </row>
    <row r="226" ht="15.75" customHeight="1">
      <c r="A226" s="97"/>
      <c r="B226" s="97"/>
      <c r="C226" s="97"/>
      <c r="D226" s="97"/>
      <c r="E226" s="97"/>
    </row>
    <row r="227" ht="15.75" customHeight="1">
      <c r="A227" s="97"/>
      <c r="B227" s="97"/>
      <c r="C227" s="97"/>
      <c r="D227" s="97"/>
      <c r="E227" s="97"/>
    </row>
    <row r="228" ht="15.75" customHeight="1">
      <c r="A228" s="97"/>
      <c r="B228" s="97"/>
      <c r="C228" s="97"/>
      <c r="D228" s="97"/>
      <c r="E228" s="97"/>
    </row>
    <row r="229" ht="15.75" customHeight="1">
      <c r="A229" s="97"/>
      <c r="B229" s="97"/>
      <c r="C229" s="97"/>
      <c r="D229" s="97"/>
      <c r="E229" s="97"/>
    </row>
    <row r="230" ht="15.75" customHeight="1">
      <c r="A230" s="97"/>
      <c r="B230" s="97"/>
      <c r="C230" s="97"/>
      <c r="D230" s="97"/>
      <c r="E230" s="97"/>
    </row>
    <row r="231" ht="15.75" customHeight="1">
      <c r="A231" s="97"/>
      <c r="B231" s="97"/>
      <c r="C231" s="97"/>
      <c r="D231" s="97"/>
      <c r="E231" s="97"/>
    </row>
    <row r="232" ht="15.75" customHeight="1">
      <c r="A232" s="97"/>
      <c r="B232" s="97"/>
      <c r="C232" s="97"/>
      <c r="D232" s="97"/>
      <c r="E232" s="97"/>
    </row>
    <row r="233" ht="15.75" customHeight="1">
      <c r="A233" s="97"/>
      <c r="B233" s="97"/>
      <c r="C233" s="97"/>
      <c r="D233" s="97"/>
      <c r="E233" s="97"/>
    </row>
    <row r="234" ht="15.75" customHeight="1">
      <c r="A234" s="97"/>
      <c r="B234" s="97"/>
      <c r="C234" s="97"/>
      <c r="D234" s="97"/>
      <c r="E234" s="97"/>
    </row>
    <row r="235" ht="15.75" customHeight="1">
      <c r="A235" s="97"/>
      <c r="B235" s="97"/>
      <c r="C235" s="97"/>
      <c r="D235" s="97"/>
      <c r="E235" s="97"/>
    </row>
    <row r="236" ht="15.75" customHeight="1">
      <c r="A236" s="97"/>
      <c r="B236" s="97"/>
      <c r="C236" s="97"/>
      <c r="D236" s="97"/>
      <c r="E236" s="97"/>
    </row>
    <row r="237" ht="15.75" customHeight="1">
      <c r="A237" s="97"/>
      <c r="B237" s="97"/>
      <c r="C237" s="97"/>
      <c r="D237" s="97"/>
      <c r="E237" s="97"/>
    </row>
    <row r="238" ht="15.75" customHeight="1">
      <c r="A238" s="97"/>
      <c r="B238" s="97"/>
      <c r="C238" s="97"/>
      <c r="D238" s="97"/>
      <c r="E238" s="97"/>
    </row>
    <row r="239" ht="15.75" customHeight="1">
      <c r="A239" s="97"/>
      <c r="B239" s="97"/>
      <c r="C239" s="97"/>
      <c r="D239" s="97"/>
      <c r="E239" s="97"/>
    </row>
    <row r="240" ht="15.75" customHeight="1">
      <c r="A240" s="97"/>
      <c r="B240" s="97"/>
      <c r="C240" s="97"/>
      <c r="D240" s="97"/>
      <c r="E240" s="97"/>
    </row>
    <row r="241" ht="15.75" customHeight="1">
      <c r="A241" s="97"/>
      <c r="B241" s="97"/>
      <c r="C241" s="97"/>
      <c r="D241" s="97"/>
      <c r="E241" s="97"/>
    </row>
    <row r="242" ht="15.75" customHeight="1">
      <c r="A242" s="97"/>
      <c r="B242" s="97"/>
      <c r="C242" s="97"/>
      <c r="D242" s="97"/>
      <c r="E242" s="97"/>
    </row>
    <row r="243" ht="15.75" customHeight="1">
      <c r="A243" s="97"/>
      <c r="B243" s="97"/>
      <c r="C243" s="97"/>
      <c r="D243" s="97"/>
      <c r="E243" s="97"/>
    </row>
    <row r="244" ht="15.75" customHeight="1">
      <c r="A244" s="97"/>
      <c r="B244" s="97"/>
      <c r="C244" s="97"/>
      <c r="D244" s="97"/>
      <c r="E244" s="97"/>
    </row>
    <row r="245" ht="15.75" customHeight="1">
      <c r="A245" s="97"/>
      <c r="B245" s="97"/>
      <c r="C245" s="97"/>
      <c r="D245" s="97"/>
      <c r="E245" s="97"/>
    </row>
    <row r="246" ht="15.75" customHeight="1">
      <c r="A246" s="97"/>
      <c r="B246" s="97"/>
      <c r="C246" s="97"/>
      <c r="D246" s="97"/>
      <c r="E246" s="97"/>
    </row>
    <row r="247" ht="15.75" customHeight="1">
      <c r="A247" s="97"/>
      <c r="B247" s="97"/>
      <c r="C247" s="97"/>
      <c r="D247" s="97"/>
      <c r="E247" s="97"/>
    </row>
    <row r="248" ht="15.75" customHeight="1">
      <c r="A248" s="97"/>
      <c r="B248" s="97"/>
      <c r="C248" s="97"/>
      <c r="D248" s="97"/>
      <c r="E248" s="97"/>
    </row>
    <row r="249" ht="15.75" customHeight="1">
      <c r="A249" s="97"/>
      <c r="B249" s="97"/>
      <c r="C249" s="97"/>
      <c r="D249" s="97"/>
      <c r="E249" s="97"/>
    </row>
    <row r="250" ht="15.75" customHeight="1">
      <c r="A250" s="97"/>
      <c r="B250" s="97"/>
      <c r="C250" s="97"/>
      <c r="D250" s="97"/>
      <c r="E250" s="97"/>
    </row>
    <row r="251" ht="15.75" customHeight="1">
      <c r="A251" s="97"/>
      <c r="B251" s="97"/>
      <c r="C251" s="97"/>
      <c r="D251" s="97"/>
      <c r="E251" s="97"/>
    </row>
    <row r="252" ht="15.75" customHeight="1">
      <c r="A252" s="97"/>
      <c r="B252" s="97"/>
      <c r="C252" s="97"/>
      <c r="D252" s="97"/>
      <c r="E252" s="97"/>
    </row>
    <row r="253" ht="15.75" customHeight="1">
      <c r="A253" s="97"/>
      <c r="B253" s="97"/>
      <c r="C253" s="97"/>
      <c r="D253" s="97"/>
      <c r="E253" s="97"/>
    </row>
    <row r="254" ht="15.75" customHeight="1">
      <c r="A254" s="97"/>
      <c r="B254" s="97"/>
      <c r="C254" s="97"/>
      <c r="D254" s="97"/>
      <c r="E254" s="97"/>
    </row>
    <row r="255" ht="15.75" customHeight="1">
      <c r="A255" s="97"/>
      <c r="B255" s="97"/>
      <c r="C255" s="97"/>
      <c r="D255" s="97"/>
      <c r="E255" s="97"/>
    </row>
    <row r="256" ht="15.75" customHeight="1">
      <c r="A256" s="97"/>
      <c r="B256" s="97"/>
      <c r="C256" s="97"/>
      <c r="D256" s="97"/>
      <c r="E256" s="97"/>
    </row>
    <row r="257" ht="15.75" customHeight="1">
      <c r="A257" s="97"/>
      <c r="B257" s="97"/>
      <c r="C257" s="97"/>
      <c r="D257" s="97"/>
      <c r="E257" s="97"/>
    </row>
    <row r="258" ht="15.75" customHeight="1">
      <c r="A258" s="97"/>
      <c r="B258" s="97"/>
      <c r="C258" s="97"/>
      <c r="D258" s="97"/>
      <c r="E258" s="97"/>
    </row>
    <row r="259" ht="15.75" customHeight="1">
      <c r="A259" s="97"/>
      <c r="B259" s="97"/>
      <c r="C259" s="97"/>
      <c r="D259" s="97"/>
      <c r="E259" s="97"/>
    </row>
    <row r="260" ht="15.75" customHeight="1">
      <c r="A260" s="97"/>
      <c r="B260" s="97"/>
      <c r="C260" s="97"/>
      <c r="D260" s="97"/>
      <c r="E260" s="97"/>
    </row>
    <row r="261" ht="15.75" customHeight="1">
      <c r="A261" s="97"/>
      <c r="B261" s="97"/>
      <c r="C261" s="97"/>
      <c r="D261" s="97"/>
      <c r="E261" s="97"/>
    </row>
    <row r="262" ht="15.75" customHeight="1">
      <c r="A262" s="97"/>
      <c r="B262" s="97"/>
      <c r="C262" s="97"/>
      <c r="D262" s="97"/>
      <c r="E262" s="97"/>
    </row>
    <row r="263" ht="15.75" customHeight="1">
      <c r="A263" s="97"/>
      <c r="B263" s="97"/>
      <c r="C263" s="97"/>
      <c r="D263" s="97"/>
      <c r="E263" s="97"/>
    </row>
    <row r="264" ht="15.75" customHeight="1">
      <c r="A264" s="97"/>
      <c r="B264" s="97"/>
      <c r="C264" s="97"/>
      <c r="D264" s="97"/>
      <c r="E264" s="97"/>
    </row>
    <row r="265" ht="15.75" customHeight="1">
      <c r="A265" s="97"/>
      <c r="B265" s="97"/>
      <c r="C265" s="97"/>
      <c r="D265" s="97"/>
      <c r="E265" s="97"/>
    </row>
    <row r="266" ht="15.75" customHeight="1">
      <c r="A266" s="97"/>
      <c r="B266" s="97"/>
      <c r="C266" s="97"/>
      <c r="D266" s="97"/>
      <c r="E266" s="97"/>
    </row>
    <row r="267" ht="15.75" customHeight="1">
      <c r="A267" s="97"/>
      <c r="B267" s="97"/>
      <c r="C267" s="97"/>
      <c r="D267" s="97"/>
      <c r="E267" s="97"/>
    </row>
    <row r="268" ht="15.75" customHeight="1">
      <c r="A268" s="97"/>
      <c r="B268" s="97"/>
      <c r="C268" s="97"/>
      <c r="D268" s="97"/>
      <c r="E268" s="97"/>
    </row>
    <row r="269" ht="15.75" customHeight="1">
      <c r="A269" s="97"/>
      <c r="B269" s="97"/>
      <c r="C269" s="97"/>
      <c r="D269" s="97"/>
      <c r="E269" s="97"/>
    </row>
    <row r="270" ht="15.75" customHeight="1">
      <c r="A270" s="97"/>
      <c r="B270" s="97"/>
      <c r="C270" s="97"/>
      <c r="D270" s="97"/>
      <c r="E270" s="97"/>
    </row>
    <row r="271" ht="15.75" customHeight="1">
      <c r="A271" s="97"/>
      <c r="B271" s="97"/>
      <c r="C271" s="97"/>
      <c r="D271" s="97"/>
      <c r="E271" s="97"/>
    </row>
    <row r="272" ht="15.75" customHeight="1">
      <c r="A272" s="97"/>
      <c r="B272" s="97"/>
      <c r="C272" s="97"/>
      <c r="D272" s="97"/>
      <c r="E272" s="97"/>
    </row>
    <row r="273" ht="15.75" customHeight="1">
      <c r="A273" s="97"/>
      <c r="B273" s="97"/>
      <c r="C273" s="97"/>
      <c r="D273" s="97"/>
      <c r="E273" s="97"/>
    </row>
    <row r="274" ht="15.75" customHeight="1">
      <c r="A274" s="97"/>
      <c r="B274" s="97"/>
      <c r="C274" s="97"/>
      <c r="D274" s="97"/>
      <c r="E274" s="97"/>
    </row>
    <row r="275" ht="15.75" customHeight="1">
      <c r="A275" s="97"/>
      <c r="B275" s="97"/>
      <c r="C275" s="97"/>
      <c r="D275" s="97"/>
      <c r="E275" s="97"/>
    </row>
    <row r="276" ht="15.75" customHeight="1">
      <c r="A276" s="97"/>
      <c r="B276" s="97"/>
      <c r="C276" s="97"/>
      <c r="D276" s="97"/>
      <c r="E276" s="97"/>
    </row>
    <row r="277" ht="15.75" customHeight="1">
      <c r="A277" s="97"/>
      <c r="B277" s="97"/>
      <c r="C277" s="97"/>
      <c r="D277" s="97"/>
      <c r="E277" s="97"/>
    </row>
    <row r="278" ht="15.75" customHeight="1">
      <c r="A278" s="97"/>
      <c r="B278" s="97"/>
      <c r="C278" s="97"/>
      <c r="D278" s="97"/>
      <c r="E278" s="97"/>
    </row>
    <row r="279" ht="15.75" customHeight="1">
      <c r="A279" s="97"/>
      <c r="B279" s="97"/>
      <c r="C279" s="97"/>
      <c r="D279" s="97"/>
      <c r="E279" s="97"/>
    </row>
    <row r="280" ht="15.75" customHeight="1">
      <c r="A280" s="97"/>
      <c r="B280" s="97"/>
      <c r="C280" s="97"/>
      <c r="D280" s="97"/>
      <c r="E280" s="97"/>
    </row>
    <row r="281" ht="15.75" customHeight="1">
      <c r="A281" s="97"/>
      <c r="B281" s="97"/>
      <c r="C281" s="97"/>
      <c r="D281" s="97"/>
      <c r="E281" s="97"/>
    </row>
    <row r="282" ht="15.75" customHeight="1">
      <c r="A282" s="97"/>
      <c r="B282" s="97"/>
      <c r="C282" s="97"/>
      <c r="D282" s="97"/>
      <c r="E282" s="97"/>
    </row>
    <row r="283" ht="15.75" customHeight="1">
      <c r="A283" s="97"/>
      <c r="B283" s="97"/>
      <c r="C283" s="97"/>
      <c r="D283" s="97"/>
      <c r="E283" s="97"/>
    </row>
    <row r="284" ht="15.75" customHeight="1">
      <c r="A284" s="97"/>
      <c r="B284" s="97"/>
      <c r="C284" s="97"/>
      <c r="D284" s="97"/>
      <c r="E284" s="97"/>
    </row>
    <row r="285" ht="15.75" customHeight="1">
      <c r="A285" s="97"/>
      <c r="B285" s="97"/>
      <c r="C285" s="97"/>
      <c r="D285" s="97"/>
      <c r="E285" s="97"/>
    </row>
    <row r="286" ht="15.75" customHeight="1">
      <c r="A286" s="97"/>
      <c r="B286" s="97"/>
      <c r="C286" s="97"/>
      <c r="D286" s="97"/>
      <c r="E286" s="97"/>
    </row>
    <row r="287" ht="15.75" customHeight="1">
      <c r="A287" s="97"/>
      <c r="B287" s="97"/>
      <c r="C287" s="97"/>
      <c r="D287" s="97"/>
      <c r="E287" s="97"/>
    </row>
    <row r="288" ht="15.75" customHeight="1">
      <c r="A288" s="97"/>
      <c r="B288" s="97"/>
      <c r="C288" s="97"/>
      <c r="D288" s="97"/>
      <c r="E288" s="97"/>
    </row>
    <row r="289" ht="15.75" customHeight="1">
      <c r="A289" s="97"/>
      <c r="B289" s="97"/>
      <c r="C289" s="97"/>
      <c r="D289" s="97"/>
      <c r="E289" s="97"/>
    </row>
    <row r="290" ht="15.75" customHeight="1">
      <c r="A290" s="97"/>
      <c r="B290" s="97"/>
      <c r="C290" s="97"/>
      <c r="D290" s="97"/>
      <c r="E290" s="97"/>
    </row>
    <row r="291" ht="15.75" customHeight="1">
      <c r="A291" s="97"/>
      <c r="B291" s="97"/>
      <c r="C291" s="97"/>
      <c r="D291" s="97"/>
      <c r="E291" s="97"/>
    </row>
    <row r="292" ht="15.75" customHeight="1">
      <c r="A292" s="97"/>
      <c r="B292" s="97"/>
      <c r="C292" s="97"/>
      <c r="D292" s="97"/>
      <c r="E292" s="97"/>
    </row>
    <row r="293" ht="15.75" customHeight="1">
      <c r="A293" s="97"/>
      <c r="B293" s="97"/>
      <c r="C293" s="97"/>
      <c r="D293" s="97"/>
      <c r="E293" s="97"/>
    </row>
    <row r="294" ht="15.75" customHeight="1">
      <c r="A294" s="97"/>
      <c r="B294" s="97"/>
      <c r="C294" s="97"/>
      <c r="D294" s="97"/>
      <c r="E294" s="97"/>
    </row>
    <row r="295" ht="15.75" customHeight="1">
      <c r="A295" s="97"/>
      <c r="B295" s="97"/>
      <c r="C295" s="97"/>
      <c r="D295" s="97"/>
      <c r="E295" s="97"/>
    </row>
    <row r="296" ht="15.75" customHeight="1">
      <c r="A296" s="97"/>
      <c r="B296" s="97"/>
      <c r="C296" s="97"/>
      <c r="D296" s="97"/>
      <c r="E296" s="97"/>
    </row>
    <row r="297" ht="15.75" customHeight="1">
      <c r="A297" s="97"/>
      <c r="B297" s="97"/>
      <c r="C297" s="97"/>
      <c r="D297" s="97"/>
      <c r="E297" s="97"/>
    </row>
    <row r="298" ht="15.75" customHeight="1">
      <c r="A298" s="97"/>
      <c r="B298" s="97"/>
      <c r="C298" s="97"/>
      <c r="D298" s="97"/>
      <c r="E298" s="97"/>
    </row>
    <row r="299" ht="15.75" customHeight="1">
      <c r="A299" s="97"/>
      <c r="B299" s="97"/>
      <c r="C299" s="97"/>
      <c r="D299" s="97"/>
      <c r="E299" s="97"/>
    </row>
    <row r="300" ht="15.75" customHeight="1">
      <c r="A300" s="97"/>
      <c r="B300" s="97"/>
      <c r="C300" s="97"/>
      <c r="D300" s="97"/>
      <c r="E300" s="97"/>
    </row>
    <row r="301" ht="15.75" customHeight="1">
      <c r="A301" s="97"/>
      <c r="B301" s="97"/>
      <c r="C301" s="97"/>
      <c r="D301" s="97"/>
      <c r="E301" s="97"/>
    </row>
    <row r="302" ht="15.75" customHeight="1">
      <c r="A302" s="97"/>
      <c r="B302" s="97"/>
      <c r="C302" s="97"/>
      <c r="D302" s="97"/>
      <c r="E302" s="97"/>
    </row>
    <row r="303" ht="15.75" customHeight="1">
      <c r="A303" s="97"/>
      <c r="B303" s="97"/>
      <c r="C303" s="97"/>
      <c r="D303" s="97"/>
      <c r="E303" s="97"/>
    </row>
    <row r="304" ht="15.75" customHeight="1">
      <c r="A304" s="97"/>
      <c r="B304" s="97"/>
      <c r="C304" s="97"/>
      <c r="D304" s="97"/>
      <c r="E304" s="97"/>
    </row>
    <row r="305" ht="15.75" customHeight="1">
      <c r="A305" s="97"/>
      <c r="B305" s="97"/>
      <c r="C305" s="97"/>
      <c r="D305" s="97"/>
      <c r="E305" s="97"/>
    </row>
    <row r="306" ht="15.75" customHeight="1">
      <c r="A306" s="97"/>
      <c r="B306" s="97"/>
      <c r="C306" s="97"/>
      <c r="D306" s="97"/>
      <c r="E306" s="97"/>
    </row>
    <row r="307" ht="15.75" customHeight="1">
      <c r="A307" s="97"/>
      <c r="B307" s="97"/>
      <c r="C307" s="97"/>
      <c r="D307" s="97"/>
      <c r="E307" s="97"/>
    </row>
    <row r="308" ht="15.75" customHeight="1">
      <c r="A308" s="97"/>
      <c r="B308" s="97"/>
      <c r="C308" s="97"/>
      <c r="D308" s="97"/>
      <c r="E308" s="97"/>
    </row>
    <row r="309" ht="15.75" customHeight="1">
      <c r="A309" s="97"/>
      <c r="B309" s="97"/>
      <c r="C309" s="97"/>
      <c r="D309" s="97"/>
      <c r="E309" s="97"/>
    </row>
    <row r="310" ht="15.75" customHeight="1">
      <c r="A310" s="97"/>
      <c r="B310" s="97"/>
      <c r="C310" s="97"/>
      <c r="D310" s="97"/>
      <c r="E310" s="97"/>
    </row>
    <row r="311" ht="15.75" customHeight="1">
      <c r="A311" s="97"/>
      <c r="B311" s="97"/>
      <c r="C311" s="97"/>
      <c r="D311" s="97"/>
      <c r="E311" s="97"/>
    </row>
    <row r="312" ht="15.75" customHeight="1">
      <c r="A312" s="97"/>
      <c r="B312" s="97"/>
      <c r="C312" s="97"/>
      <c r="D312" s="97"/>
      <c r="E312" s="97"/>
    </row>
    <row r="313" ht="15.75" customHeight="1">
      <c r="A313" s="97"/>
      <c r="B313" s="97"/>
      <c r="C313" s="97"/>
      <c r="D313" s="97"/>
      <c r="E313" s="97"/>
    </row>
    <row r="314" ht="15.75" customHeight="1">
      <c r="A314" s="97"/>
      <c r="B314" s="97"/>
      <c r="C314" s="97"/>
      <c r="D314" s="97"/>
      <c r="E314" s="97"/>
    </row>
    <row r="315" ht="15.75" customHeight="1">
      <c r="A315" s="97"/>
      <c r="B315" s="97"/>
      <c r="C315" s="97"/>
      <c r="D315" s="97"/>
      <c r="E315" s="97"/>
    </row>
    <row r="316" ht="15.75" customHeight="1">
      <c r="A316" s="97"/>
      <c r="B316" s="97"/>
      <c r="C316" s="97"/>
      <c r="D316" s="97"/>
      <c r="E316" s="97"/>
    </row>
    <row r="317" ht="15.75" customHeight="1">
      <c r="A317" s="97"/>
      <c r="B317" s="97"/>
      <c r="C317" s="97"/>
      <c r="D317" s="97"/>
      <c r="E317" s="97"/>
    </row>
    <row r="318" ht="15.75" customHeight="1">
      <c r="A318" s="97"/>
      <c r="B318" s="97"/>
      <c r="C318" s="97"/>
      <c r="D318" s="97"/>
      <c r="E318" s="97"/>
    </row>
    <row r="319" ht="15.75" customHeight="1">
      <c r="A319" s="97"/>
      <c r="B319" s="97"/>
      <c r="C319" s="97"/>
      <c r="D319" s="97"/>
      <c r="E319" s="97"/>
    </row>
    <row r="320" ht="15.75" customHeight="1">
      <c r="A320" s="97"/>
      <c r="B320" s="97"/>
      <c r="C320" s="97"/>
      <c r="D320" s="97"/>
      <c r="E320" s="97"/>
    </row>
    <row r="321" ht="15.75" customHeight="1">
      <c r="A321" s="97"/>
      <c r="B321" s="97"/>
      <c r="C321" s="97"/>
      <c r="D321" s="97"/>
      <c r="E321" s="97"/>
    </row>
    <row r="322" ht="15.75" customHeight="1">
      <c r="A322" s="97"/>
      <c r="B322" s="97"/>
      <c r="C322" s="97"/>
      <c r="D322" s="97"/>
      <c r="E322" s="97"/>
    </row>
    <row r="323" ht="15.75" customHeight="1">
      <c r="A323" s="97"/>
      <c r="B323" s="97"/>
      <c r="C323" s="97"/>
      <c r="D323" s="97"/>
      <c r="E323" s="97"/>
    </row>
    <row r="324" ht="15.75" customHeight="1">
      <c r="A324" s="97"/>
      <c r="B324" s="97"/>
      <c r="C324" s="97"/>
      <c r="D324" s="97"/>
      <c r="E324" s="97"/>
    </row>
    <row r="325" ht="15.75" customHeight="1">
      <c r="A325" s="97"/>
      <c r="B325" s="97"/>
      <c r="C325" s="97"/>
      <c r="D325" s="97"/>
      <c r="E325" s="97"/>
    </row>
    <row r="326" ht="15.75" customHeight="1">
      <c r="A326" s="97"/>
      <c r="B326" s="97"/>
      <c r="C326" s="97"/>
      <c r="D326" s="97"/>
      <c r="E326" s="97"/>
    </row>
    <row r="327" ht="15.75" customHeight="1">
      <c r="A327" s="97"/>
      <c r="B327" s="97"/>
      <c r="C327" s="97"/>
      <c r="D327" s="97"/>
      <c r="E327" s="97"/>
    </row>
    <row r="328" ht="15.75" customHeight="1">
      <c r="A328" s="97"/>
      <c r="B328" s="97"/>
      <c r="C328" s="97"/>
      <c r="D328" s="97"/>
      <c r="E328" s="97"/>
    </row>
    <row r="329" ht="15.75" customHeight="1">
      <c r="A329" s="97"/>
      <c r="B329" s="97"/>
      <c r="C329" s="97"/>
      <c r="D329" s="97"/>
      <c r="E329" s="97"/>
    </row>
    <row r="330" ht="15.75" customHeight="1">
      <c r="A330" s="97"/>
      <c r="B330" s="97"/>
      <c r="C330" s="97"/>
      <c r="D330" s="97"/>
      <c r="E330" s="97"/>
    </row>
    <row r="331" ht="15.75" customHeight="1">
      <c r="A331" s="97"/>
      <c r="B331" s="97"/>
      <c r="C331" s="97"/>
      <c r="D331" s="97"/>
      <c r="E331" s="97"/>
    </row>
    <row r="332" ht="15.75" customHeight="1">
      <c r="A332" s="97"/>
      <c r="B332" s="97"/>
      <c r="C332" s="97"/>
      <c r="D332" s="97"/>
      <c r="E332" s="97"/>
    </row>
    <row r="333" ht="15.75" customHeight="1">
      <c r="A333" s="97"/>
      <c r="B333" s="97"/>
      <c r="C333" s="97"/>
      <c r="D333" s="97"/>
      <c r="E333" s="97"/>
    </row>
    <row r="334" ht="15.75" customHeight="1">
      <c r="A334" s="97"/>
      <c r="B334" s="97"/>
      <c r="C334" s="97"/>
      <c r="D334" s="97"/>
      <c r="E334" s="97"/>
    </row>
    <row r="335" ht="15.75" customHeight="1">
      <c r="A335" s="97"/>
      <c r="B335" s="97"/>
      <c r="C335" s="97"/>
      <c r="D335" s="97"/>
      <c r="E335" s="97"/>
    </row>
    <row r="336" ht="15.75" customHeight="1">
      <c r="A336" s="97"/>
      <c r="B336" s="97"/>
      <c r="C336" s="97"/>
      <c r="D336" s="97"/>
      <c r="E336" s="97"/>
    </row>
    <row r="337" ht="15.75" customHeight="1">
      <c r="A337" s="97"/>
      <c r="B337" s="97"/>
      <c r="C337" s="97"/>
      <c r="D337" s="97"/>
      <c r="E337" s="97"/>
    </row>
    <row r="338" ht="15.75" customHeight="1">
      <c r="A338" s="97"/>
      <c r="B338" s="97"/>
      <c r="C338" s="97"/>
      <c r="D338" s="97"/>
      <c r="E338" s="97"/>
    </row>
    <row r="339" ht="15.75" customHeight="1">
      <c r="A339" s="97"/>
      <c r="B339" s="97"/>
      <c r="C339" s="97"/>
      <c r="D339" s="97"/>
      <c r="E339" s="97"/>
    </row>
    <row r="340" ht="15.75" customHeight="1">
      <c r="A340" s="97"/>
      <c r="B340" s="97"/>
      <c r="C340" s="97"/>
      <c r="D340" s="97"/>
      <c r="E340" s="97"/>
    </row>
    <row r="341" ht="15.75" customHeight="1">
      <c r="A341" s="97"/>
      <c r="B341" s="97"/>
      <c r="C341" s="97"/>
      <c r="D341" s="97"/>
      <c r="E341" s="97"/>
    </row>
    <row r="342" ht="15.75" customHeight="1">
      <c r="A342" s="97"/>
      <c r="B342" s="97"/>
      <c r="C342" s="97"/>
      <c r="D342" s="97"/>
      <c r="E342" s="97"/>
    </row>
    <row r="343" ht="15.75" customHeight="1">
      <c r="A343" s="97"/>
      <c r="B343" s="97"/>
      <c r="C343" s="97"/>
      <c r="D343" s="97"/>
      <c r="E343" s="97"/>
    </row>
    <row r="344" ht="15.75" customHeight="1">
      <c r="A344" s="97"/>
      <c r="B344" s="97"/>
      <c r="C344" s="97"/>
      <c r="D344" s="97"/>
      <c r="E344" s="97"/>
    </row>
    <row r="345" ht="15.75" customHeight="1">
      <c r="A345" s="97"/>
      <c r="B345" s="97"/>
      <c r="C345" s="97"/>
      <c r="D345" s="97"/>
      <c r="E345" s="97"/>
    </row>
    <row r="346" ht="15.75" customHeight="1">
      <c r="A346" s="97"/>
      <c r="B346" s="97"/>
      <c r="C346" s="97"/>
      <c r="D346" s="97"/>
      <c r="E346" s="97"/>
    </row>
    <row r="347" ht="15.75" customHeight="1">
      <c r="A347" s="97"/>
      <c r="B347" s="97"/>
      <c r="C347" s="97"/>
      <c r="D347" s="97"/>
      <c r="E347" s="97"/>
    </row>
    <row r="348" ht="15.75" customHeight="1">
      <c r="A348" s="97"/>
      <c r="B348" s="97"/>
      <c r="C348" s="97"/>
      <c r="D348" s="97"/>
      <c r="E348" s="97"/>
    </row>
    <row r="349" ht="15.75" customHeight="1">
      <c r="A349" s="97"/>
      <c r="B349" s="97"/>
      <c r="C349" s="97"/>
      <c r="D349" s="97"/>
      <c r="E349" s="97"/>
    </row>
    <row r="350" ht="15.75" customHeight="1">
      <c r="A350" s="97"/>
      <c r="B350" s="97"/>
      <c r="C350" s="97"/>
      <c r="D350" s="97"/>
      <c r="E350" s="97"/>
    </row>
    <row r="351" ht="15.75" customHeight="1">
      <c r="A351" s="97"/>
      <c r="B351" s="97"/>
      <c r="C351" s="97"/>
      <c r="D351" s="97"/>
      <c r="E351" s="97"/>
    </row>
    <row r="352" ht="15.75" customHeight="1">
      <c r="A352" s="97"/>
      <c r="B352" s="97"/>
      <c r="C352" s="97"/>
      <c r="D352" s="97"/>
      <c r="E352" s="97"/>
    </row>
    <row r="353" ht="15.75" customHeight="1">
      <c r="A353" s="97"/>
      <c r="B353" s="97"/>
      <c r="C353" s="97"/>
      <c r="D353" s="97"/>
      <c r="E353" s="97"/>
    </row>
    <row r="354" ht="15.75" customHeight="1">
      <c r="A354" s="97"/>
      <c r="B354" s="97"/>
      <c r="C354" s="97"/>
      <c r="D354" s="97"/>
      <c r="E354" s="97"/>
    </row>
    <row r="355" ht="15.75" customHeight="1">
      <c r="A355" s="97"/>
      <c r="B355" s="97"/>
      <c r="C355" s="97"/>
      <c r="D355" s="97"/>
      <c r="E355" s="97"/>
    </row>
    <row r="356" ht="15.75" customHeight="1">
      <c r="A356" s="97"/>
      <c r="B356" s="97"/>
      <c r="C356" s="97"/>
      <c r="D356" s="97"/>
      <c r="E356" s="97"/>
    </row>
    <row r="357" ht="15.75" customHeight="1">
      <c r="A357" s="97"/>
      <c r="B357" s="97"/>
      <c r="C357" s="97"/>
      <c r="D357" s="97"/>
      <c r="E357" s="97"/>
    </row>
    <row r="358" ht="15.75" customHeight="1">
      <c r="A358" s="97"/>
      <c r="B358" s="97"/>
      <c r="C358" s="97"/>
      <c r="D358" s="97"/>
      <c r="E358" s="97"/>
    </row>
    <row r="359" ht="15.75" customHeight="1">
      <c r="A359" s="97"/>
      <c r="B359" s="97"/>
      <c r="C359" s="97"/>
      <c r="D359" s="97"/>
      <c r="E359" s="97"/>
    </row>
    <row r="360" ht="15.75" customHeight="1">
      <c r="A360" s="97"/>
      <c r="B360" s="97"/>
      <c r="C360" s="97"/>
      <c r="D360" s="97"/>
      <c r="E360" s="97"/>
    </row>
    <row r="361" ht="15.75" customHeight="1">
      <c r="A361" s="97"/>
      <c r="B361" s="97"/>
      <c r="C361" s="97"/>
      <c r="D361" s="97"/>
      <c r="E361" s="97"/>
    </row>
    <row r="362" ht="15.75" customHeight="1">
      <c r="A362" s="97"/>
      <c r="B362" s="97"/>
      <c r="C362" s="97"/>
      <c r="D362" s="97"/>
      <c r="E362" s="97"/>
    </row>
    <row r="363" ht="15.75" customHeight="1">
      <c r="A363" s="97"/>
      <c r="B363" s="97"/>
      <c r="C363" s="97"/>
      <c r="D363" s="97"/>
      <c r="E363" s="97"/>
    </row>
    <row r="364" ht="15.75" customHeight="1">
      <c r="A364" s="97"/>
      <c r="B364" s="97"/>
      <c r="C364" s="97"/>
      <c r="D364" s="97"/>
      <c r="E364" s="97"/>
    </row>
    <row r="365" ht="15.75" customHeight="1">
      <c r="A365" s="97"/>
      <c r="B365" s="97"/>
      <c r="C365" s="97"/>
      <c r="D365" s="97"/>
      <c r="E365" s="97"/>
    </row>
    <row r="366" ht="15.75" customHeight="1">
      <c r="A366" s="97"/>
      <c r="B366" s="97"/>
      <c r="C366" s="97"/>
      <c r="D366" s="97"/>
      <c r="E366" s="97"/>
    </row>
    <row r="367" ht="15.75" customHeight="1">
      <c r="A367" s="97"/>
      <c r="B367" s="97"/>
      <c r="C367" s="97"/>
      <c r="D367" s="97"/>
      <c r="E367" s="97"/>
    </row>
    <row r="368" ht="15.75" customHeight="1">
      <c r="A368" s="97"/>
      <c r="B368" s="97"/>
      <c r="C368" s="97"/>
      <c r="D368" s="97"/>
      <c r="E368" s="97"/>
    </row>
    <row r="369" ht="15.75" customHeight="1">
      <c r="A369" s="97"/>
      <c r="B369" s="97"/>
      <c r="C369" s="97"/>
      <c r="D369" s="97"/>
      <c r="E369" s="97"/>
    </row>
    <row r="370" ht="15.75" customHeight="1">
      <c r="A370" s="97"/>
      <c r="B370" s="97"/>
      <c r="C370" s="97"/>
      <c r="D370" s="97"/>
      <c r="E370" s="97"/>
    </row>
    <row r="371" ht="15.75" customHeight="1">
      <c r="A371" s="97"/>
      <c r="B371" s="97"/>
      <c r="C371" s="97"/>
      <c r="D371" s="97"/>
      <c r="E371" s="97"/>
    </row>
    <row r="372" ht="15.75" customHeight="1">
      <c r="A372" s="97"/>
      <c r="B372" s="97"/>
      <c r="C372" s="97"/>
      <c r="D372" s="97"/>
      <c r="E372" s="97"/>
    </row>
    <row r="373" ht="15.75" customHeight="1">
      <c r="A373" s="97"/>
      <c r="B373" s="97"/>
      <c r="C373" s="97"/>
      <c r="D373" s="97"/>
      <c r="E373" s="97"/>
    </row>
    <row r="374" ht="15.75" customHeight="1">
      <c r="A374" s="97"/>
      <c r="B374" s="97"/>
      <c r="C374" s="97"/>
      <c r="D374" s="97"/>
      <c r="E374" s="97"/>
    </row>
    <row r="375" ht="15.75" customHeight="1">
      <c r="A375" s="97"/>
      <c r="B375" s="97"/>
      <c r="C375" s="97"/>
      <c r="D375" s="97"/>
      <c r="E375" s="97"/>
    </row>
    <row r="376" ht="15.75" customHeight="1">
      <c r="A376" s="97"/>
      <c r="B376" s="97"/>
      <c r="C376" s="97"/>
      <c r="D376" s="97"/>
      <c r="E376" s="97"/>
    </row>
    <row r="377" ht="15.75" customHeight="1">
      <c r="A377" s="97"/>
      <c r="B377" s="97"/>
      <c r="C377" s="97"/>
      <c r="D377" s="97"/>
      <c r="E377" s="97"/>
    </row>
    <row r="378" ht="15.75" customHeight="1">
      <c r="A378" s="97"/>
      <c r="B378" s="97"/>
      <c r="C378" s="97"/>
      <c r="D378" s="97"/>
      <c r="E378" s="97"/>
    </row>
    <row r="379" ht="15.75" customHeight="1">
      <c r="A379" s="97"/>
      <c r="B379" s="97"/>
      <c r="C379" s="97"/>
      <c r="D379" s="97"/>
      <c r="E379" s="97"/>
    </row>
    <row r="380" ht="15.75" customHeight="1">
      <c r="A380" s="97"/>
      <c r="B380" s="97"/>
      <c r="C380" s="97"/>
      <c r="D380" s="97"/>
      <c r="E380" s="97"/>
    </row>
    <row r="381" ht="15.75" customHeight="1">
      <c r="A381" s="97"/>
      <c r="B381" s="97"/>
      <c r="C381" s="97"/>
      <c r="D381" s="97"/>
      <c r="E381" s="97"/>
    </row>
    <row r="382" ht="15.75" customHeight="1">
      <c r="A382" s="97"/>
      <c r="B382" s="97"/>
      <c r="C382" s="97"/>
      <c r="D382" s="97"/>
      <c r="E382" s="97"/>
    </row>
    <row r="383" ht="15.75" customHeight="1">
      <c r="A383" s="97"/>
      <c r="B383" s="97"/>
      <c r="C383" s="97"/>
      <c r="D383" s="97"/>
      <c r="E383" s="97"/>
    </row>
    <row r="384" ht="15.75" customHeight="1">
      <c r="A384" s="97"/>
      <c r="B384" s="97"/>
      <c r="C384" s="97"/>
      <c r="D384" s="97"/>
      <c r="E384" s="97"/>
    </row>
    <row r="385" ht="15.75" customHeight="1">
      <c r="A385" s="97"/>
      <c r="B385" s="97"/>
      <c r="C385" s="97"/>
      <c r="D385" s="97"/>
      <c r="E385" s="97"/>
    </row>
    <row r="386" ht="15.75" customHeight="1">
      <c r="A386" s="97"/>
      <c r="B386" s="97"/>
      <c r="C386" s="97"/>
      <c r="D386" s="97"/>
      <c r="E386" s="97"/>
    </row>
    <row r="387" ht="15.75" customHeight="1">
      <c r="A387" s="97"/>
      <c r="B387" s="97"/>
      <c r="C387" s="97"/>
      <c r="D387" s="97"/>
      <c r="E387" s="97"/>
    </row>
    <row r="388" ht="15.75" customHeight="1">
      <c r="A388" s="97"/>
      <c r="B388" s="97"/>
      <c r="C388" s="97"/>
      <c r="D388" s="97"/>
      <c r="E388" s="97"/>
    </row>
    <row r="389" ht="15.75" customHeight="1">
      <c r="A389" s="97"/>
      <c r="B389" s="97"/>
      <c r="C389" s="97"/>
      <c r="D389" s="97"/>
      <c r="E389" s="97"/>
    </row>
    <row r="390" ht="15.75" customHeight="1">
      <c r="A390" s="97"/>
      <c r="B390" s="97"/>
      <c r="C390" s="97"/>
      <c r="D390" s="97"/>
      <c r="E390" s="97"/>
    </row>
    <row r="391" ht="15.75" customHeight="1">
      <c r="A391" s="97"/>
      <c r="B391" s="97"/>
      <c r="C391" s="97"/>
      <c r="D391" s="97"/>
      <c r="E391" s="97"/>
    </row>
    <row r="392" ht="15.75" customHeight="1">
      <c r="A392" s="97"/>
      <c r="B392" s="97"/>
      <c r="C392" s="97"/>
      <c r="D392" s="97"/>
      <c r="E392" s="97"/>
    </row>
    <row r="393" ht="15.75" customHeight="1">
      <c r="A393" s="97"/>
      <c r="B393" s="97"/>
      <c r="C393" s="97"/>
      <c r="D393" s="97"/>
      <c r="E393" s="97"/>
    </row>
    <row r="394" ht="15.75" customHeight="1">
      <c r="A394" s="97"/>
      <c r="B394" s="97"/>
      <c r="C394" s="97"/>
      <c r="D394" s="97"/>
      <c r="E394" s="97"/>
    </row>
    <row r="395" ht="15.75" customHeight="1">
      <c r="A395" s="97"/>
      <c r="B395" s="97"/>
      <c r="C395" s="97"/>
      <c r="D395" s="97"/>
      <c r="E395" s="97"/>
    </row>
    <row r="396" ht="15.75" customHeight="1">
      <c r="A396" s="97"/>
      <c r="B396" s="97"/>
      <c r="C396" s="97"/>
      <c r="D396" s="97"/>
      <c r="E396" s="97"/>
    </row>
    <row r="397" ht="15.75" customHeight="1">
      <c r="A397" s="97"/>
      <c r="B397" s="97"/>
      <c r="C397" s="97"/>
      <c r="D397" s="97"/>
      <c r="E397" s="97"/>
    </row>
    <row r="398" ht="15.75" customHeight="1">
      <c r="A398" s="97"/>
      <c r="B398" s="97"/>
      <c r="C398" s="97"/>
      <c r="D398" s="97"/>
      <c r="E398" s="97"/>
    </row>
    <row r="399" ht="15.75" customHeight="1">
      <c r="A399" s="97"/>
      <c r="B399" s="97"/>
      <c r="C399" s="97"/>
      <c r="D399" s="97"/>
      <c r="E399" s="97"/>
    </row>
    <row r="400" ht="15.75" customHeight="1">
      <c r="A400" s="97"/>
      <c r="B400" s="97"/>
      <c r="C400" s="97"/>
      <c r="D400" s="97"/>
      <c r="E400" s="97"/>
    </row>
    <row r="401" ht="15.75" customHeight="1">
      <c r="A401" s="97"/>
      <c r="B401" s="97"/>
      <c r="C401" s="97"/>
      <c r="D401" s="97"/>
      <c r="E401" s="97"/>
    </row>
    <row r="402" ht="15.75" customHeight="1">
      <c r="A402" s="97"/>
      <c r="B402" s="97"/>
      <c r="C402" s="97"/>
      <c r="D402" s="97"/>
      <c r="E402" s="97"/>
    </row>
    <row r="403" ht="15.75" customHeight="1">
      <c r="A403" s="97"/>
      <c r="B403" s="97"/>
      <c r="C403" s="97"/>
      <c r="D403" s="97"/>
      <c r="E403" s="97"/>
    </row>
    <row r="404" ht="15.75" customHeight="1">
      <c r="A404" s="97"/>
      <c r="B404" s="97"/>
      <c r="C404" s="97"/>
      <c r="D404" s="97"/>
      <c r="E404" s="97"/>
    </row>
    <row r="405" ht="15.75" customHeight="1">
      <c r="A405" s="97"/>
      <c r="B405" s="97"/>
      <c r="C405" s="97"/>
      <c r="D405" s="97"/>
      <c r="E405" s="97"/>
    </row>
    <row r="406" ht="15.75" customHeight="1">
      <c r="A406" s="97"/>
      <c r="B406" s="97"/>
      <c r="C406" s="97"/>
      <c r="D406" s="97"/>
      <c r="E406" s="97"/>
    </row>
    <row r="407" ht="15.75" customHeight="1">
      <c r="A407" s="97"/>
      <c r="B407" s="97"/>
      <c r="C407" s="97"/>
      <c r="D407" s="97"/>
      <c r="E407" s="97"/>
    </row>
    <row r="408" ht="15.75" customHeight="1">
      <c r="A408" s="97"/>
      <c r="B408" s="97"/>
      <c r="C408" s="97"/>
      <c r="D408" s="97"/>
      <c r="E408" s="97"/>
    </row>
    <row r="409" ht="15.75" customHeight="1">
      <c r="A409" s="97"/>
      <c r="B409" s="97"/>
      <c r="C409" s="97"/>
      <c r="D409" s="97"/>
      <c r="E409" s="97"/>
    </row>
    <row r="410" ht="15.75" customHeight="1">
      <c r="A410" s="97"/>
      <c r="B410" s="97"/>
      <c r="C410" s="97"/>
      <c r="D410" s="97"/>
      <c r="E410" s="97"/>
    </row>
    <row r="411" ht="15.75" customHeight="1">
      <c r="A411" s="97"/>
      <c r="B411" s="97"/>
      <c r="C411" s="97"/>
      <c r="D411" s="97"/>
      <c r="E411" s="97"/>
    </row>
    <row r="412" ht="15.75" customHeight="1">
      <c r="A412" s="97"/>
      <c r="B412" s="97"/>
      <c r="C412" s="97"/>
      <c r="D412" s="97"/>
      <c r="E412" s="97"/>
    </row>
    <row r="413" ht="15.75" customHeight="1">
      <c r="A413" s="97"/>
      <c r="B413" s="97"/>
      <c r="C413" s="97"/>
      <c r="D413" s="97"/>
      <c r="E413" s="97"/>
    </row>
    <row r="414" ht="15.75" customHeight="1">
      <c r="A414" s="97"/>
      <c r="B414" s="97"/>
      <c r="C414" s="97"/>
      <c r="D414" s="97"/>
      <c r="E414" s="97"/>
    </row>
    <row r="415" ht="15.75" customHeight="1">
      <c r="A415" s="97"/>
      <c r="B415" s="97"/>
      <c r="C415" s="97"/>
      <c r="D415" s="97"/>
      <c r="E415" s="97"/>
    </row>
    <row r="416" ht="15.75" customHeight="1">
      <c r="A416" s="97"/>
      <c r="B416" s="97"/>
      <c r="C416" s="97"/>
      <c r="D416" s="97"/>
      <c r="E416" s="97"/>
    </row>
    <row r="417" ht="15.75" customHeight="1">
      <c r="A417" s="97"/>
      <c r="B417" s="97"/>
      <c r="C417" s="97"/>
      <c r="D417" s="97"/>
      <c r="E417" s="97"/>
    </row>
    <row r="418" ht="15.75" customHeight="1">
      <c r="A418" s="97"/>
      <c r="B418" s="97"/>
      <c r="C418" s="97"/>
      <c r="D418" s="97"/>
      <c r="E418" s="97"/>
    </row>
    <row r="419" ht="15.75" customHeight="1">
      <c r="A419" s="97"/>
      <c r="B419" s="97"/>
      <c r="C419" s="97"/>
      <c r="D419" s="97"/>
      <c r="E419" s="97"/>
    </row>
    <row r="420" ht="15.75" customHeight="1">
      <c r="A420" s="97"/>
      <c r="B420" s="97"/>
      <c r="C420" s="97"/>
      <c r="D420" s="97"/>
      <c r="E420" s="97"/>
    </row>
    <row r="421" ht="15.75" customHeight="1">
      <c r="A421" s="97"/>
      <c r="B421" s="97"/>
      <c r="C421" s="97"/>
      <c r="D421" s="97"/>
      <c r="E421" s="97"/>
    </row>
    <row r="422" ht="15.75" customHeight="1">
      <c r="A422" s="97"/>
      <c r="B422" s="97"/>
      <c r="C422" s="97"/>
      <c r="D422" s="97"/>
      <c r="E422" s="97"/>
    </row>
    <row r="423" ht="15.75" customHeight="1">
      <c r="A423" s="97"/>
      <c r="B423" s="97"/>
      <c r="C423" s="97"/>
      <c r="D423" s="97"/>
      <c r="E423" s="97"/>
    </row>
    <row r="424" ht="15.75" customHeight="1">
      <c r="A424" s="97"/>
      <c r="B424" s="97"/>
      <c r="C424" s="97"/>
      <c r="D424" s="97"/>
      <c r="E424" s="97"/>
    </row>
    <row r="425" ht="15.75" customHeight="1">
      <c r="A425" s="97"/>
      <c r="B425" s="97"/>
      <c r="C425" s="97"/>
      <c r="D425" s="97"/>
      <c r="E425" s="97"/>
    </row>
    <row r="426" ht="15.75" customHeight="1">
      <c r="A426" s="97"/>
      <c r="B426" s="97"/>
      <c r="C426" s="97"/>
      <c r="D426" s="97"/>
      <c r="E426" s="97"/>
    </row>
    <row r="427" ht="15.75" customHeight="1">
      <c r="A427" s="97"/>
      <c r="B427" s="97"/>
      <c r="C427" s="97"/>
      <c r="D427" s="97"/>
      <c r="E427" s="97"/>
    </row>
    <row r="428" ht="15.75" customHeight="1">
      <c r="A428" s="97"/>
      <c r="B428" s="97"/>
      <c r="C428" s="97"/>
      <c r="D428" s="97"/>
      <c r="E428" s="97"/>
    </row>
    <row r="429" ht="15.75" customHeight="1">
      <c r="A429" s="97"/>
      <c r="B429" s="97"/>
      <c r="C429" s="97"/>
      <c r="D429" s="97"/>
      <c r="E429" s="97"/>
    </row>
    <row r="430" ht="15.75" customHeight="1">
      <c r="A430" s="97"/>
      <c r="B430" s="97"/>
      <c r="C430" s="97"/>
      <c r="D430" s="97"/>
      <c r="E430" s="97"/>
    </row>
    <row r="431" ht="15.75" customHeight="1">
      <c r="A431" s="97"/>
      <c r="B431" s="97"/>
      <c r="C431" s="97"/>
      <c r="D431" s="97"/>
      <c r="E431" s="97"/>
    </row>
    <row r="432" ht="15.75" customHeight="1">
      <c r="A432" s="97"/>
      <c r="B432" s="97"/>
      <c r="C432" s="97"/>
      <c r="D432" s="97"/>
      <c r="E432" s="97"/>
    </row>
    <row r="433" ht="15.75" customHeight="1">
      <c r="A433" s="97"/>
      <c r="B433" s="97"/>
      <c r="C433" s="97"/>
      <c r="D433" s="97"/>
      <c r="E433" s="97"/>
    </row>
    <row r="434" ht="15.75" customHeight="1">
      <c r="A434" s="97"/>
      <c r="B434" s="97"/>
      <c r="C434" s="97"/>
      <c r="D434" s="97"/>
      <c r="E434" s="97"/>
    </row>
    <row r="435" ht="15.75" customHeight="1">
      <c r="A435" s="97"/>
      <c r="B435" s="97"/>
      <c r="C435" s="97"/>
      <c r="D435" s="97"/>
      <c r="E435" s="97"/>
    </row>
    <row r="436" ht="15.75" customHeight="1">
      <c r="A436" s="97"/>
      <c r="B436" s="97"/>
      <c r="C436" s="97"/>
      <c r="D436" s="97"/>
      <c r="E436" s="97"/>
    </row>
    <row r="437" ht="15.75" customHeight="1">
      <c r="A437" s="97"/>
      <c r="B437" s="97"/>
      <c r="C437" s="97"/>
      <c r="D437" s="97"/>
      <c r="E437" s="97"/>
    </row>
    <row r="438" ht="15.75" customHeight="1">
      <c r="A438" s="97"/>
      <c r="B438" s="97"/>
      <c r="C438" s="97"/>
      <c r="D438" s="97"/>
      <c r="E438" s="97"/>
    </row>
    <row r="439" ht="15.75" customHeight="1">
      <c r="A439" s="97"/>
      <c r="B439" s="97"/>
      <c r="C439" s="97"/>
      <c r="D439" s="97"/>
      <c r="E439" s="97"/>
    </row>
    <row r="440" ht="15.75" customHeight="1">
      <c r="A440" s="97"/>
      <c r="B440" s="97"/>
      <c r="C440" s="97"/>
      <c r="D440" s="97"/>
      <c r="E440" s="97"/>
    </row>
    <row r="441" ht="15.75" customHeight="1">
      <c r="A441" s="97"/>
      <c r="B441" s="97"/>
      <c r="C441" s="97"/>
      <c r="D441" s="97"/>
      <c r="E441" s="97"/>
    </row>
    <row r="442" ht="15.75" customHeight="1">
      <c r="A442" s="97"/>
      <c r="B442" s="97"/>
      <c r="C442" s="97"/>
      <c r="D442" s="97"/>
      <c r="E442" s="97"/>
    </row>
    <row r="443" ht="15.75" customHeight="1">
      <c r="A443" s="97"/>
      <c r="B443" s="97"/>
      <c r="C443" s="97"/>
      <c r="D443" s="97"/>
      <c r="E443" s="97"/>
    </row>
    <row r="444" ht="15.75" customHeight="1">
      <c r="A444" s="97"/>
      <c r="B444" s="97"/>
      <c r="C444" s="97"/>
      <c r="D444" s="97"/>
      <c r="E444" s="97"/>
    </row>
    <row r="445" ht="15.75" customHeight="1">
      <c r="A445" s="97"/>
      <c r="B445" s="97"/>
      <c r="C445" s="97"/>
      <c r="D445" s="97"/>
      <c r="E445" s="97"/>
    </row>
    <row r="446" ht="15.75" customHeight="1">
      <c r="A446" s="97"/>
      <c r="B446" s="97"/>
      <c r="C446" s="97"/>
      <c r="D446" s="97"/>
      <c r="E446" s="97"/>
    </row>
    <row r="447" ht="15.75" customHeight="1">
      <c r="A447" s="97"/>
      <c r="B447" s="97"/>
      <c r="C447" s="97"/>
      <c r="D447" s="97"/>
      <c r="E447" s="97"/>
    </row>
    <row r="448" ht="15.75" customHeight="1">
      <c r="A448" s="97"/>
      <c r="B448" s="97"/>
      <c r="C448" s="97"/>
      <c r="D448" s="97"/>
      <c r="E448" s="97"/>
    </row>
    <row r="449" ht="15.75" customHeight="1">
      <c r="A449" s="97"/>
      <c r="B449" s="97"/>
      <c r="C449" s="97"/>
      <c r="D449" s="97"/>
      <c r="E449" s="97"/>
    </row>
    <row r="450" ht="15.75" customHeight="1">
      <c r="A450" s="97"/>
      <c r="B450" s="97"/>
      <c r="C450" s="97"/>
      <c r="D450" s="97"/>
      <c r="E450" s="97"/>
    </row>
    <row r="451" ht="15.75" customHeight="1">
      <c r="A451" s="97"/>
      <c r="B451" s="97"/>
      <c r="C451" s="97"/>
      <c r="D451" s="97"/>
      <c r="E451" s="97"/>
    </row>
    <row r="452" ht="15.75" customHeight="1">
      <c r="A452" s="97"/>
      <c r="B452" s="97"/>
      <c r="C452" s="97"/>
      <c r="D452" s="97"/>
      <c r="E452" s="97"/>
    </row>
    <row r="453" ht="15.75" customHeight="1">
      <c r="A453" s="97"/>
      <c r="B453" s="97"/>
      <c r="C453" s="97"/>
      <c r="D453" s="97"/>
      <c r="E453" s="97"/>
    </row>
    <row r="454" ht="15.75" customHeight="1">
      <c r="A454" s="97"/>
      <c r="B454" s="97"/>
      <c r="C454" s="97"/>
      <c r="D454" s="97"/>
      <c r="E454" s="97"/>
    </row>
    <row r="455" ht="15.75" customHeight="1">
      <c r="A455" s="97"/>
      <c r="B455" s="97"/>
      <c r="C455" s="97"/>
      <c r="D455" s="97"/>
      <c r="E455" s="97"/>
    </row>
    <row r="456" ht="15.75" customHeight="1">
      <c r="A456" s="97"/>
      <c r="B456" s="97"/>
      <c r="C456" s="97"/>
      <c r="D456" s="97"/>
      <c r="E456" s="97"/>
    </row>
    <row r="457" ht="15.75" customHeight="1">
      <c r="A457" s="97"/>
      <c r="B457" s="97"/>
      <c r="C457" s="97"/>
      <c r="D457" s="97"/>
      <c r="E457" s="97"/>
    </row>
    <row r="458" ht="15.75" customHeight="1">
      <c r="A458" s="97"/>
      <c r="B458" s="97"/>
      <c r="C458" s="97"/>
      <c r="D458" s="97"/>
      <c r="E458" s="97"/>
    </row>
    <row r="459" ht="15.75" customHeight="1">
      <c r="A459" s="97"/>
      <c r="B459" s="97"/>
      <c r="C459" s="97"/>
      <c r="D459" s="97"/>
      <c r="E459" s="97"/>
    </row>
    <row r="460" ht="15.75" customHeight="1">
      <c r="A460" s="97"/>
      <c r="B460" s="97"/>
      <c r="C460" s="97"/>
      <c r="D460" s="97"/>
      <c r="E460" s="97"/>
    </row>
    <row r="461" ht="15.75" customHeight="1">
      <c r="A461" s="97"/>
      <c r="B461" s="97"/>
      <c r="C461" s="97"/>
      <c r="D461" s="97"/>
      <c r="E461" s="97"/>
    </row>
    <row r="462" ht="15.75" customHeight="1">
      <c r="A462" s="97"/>
      <c r="B462" s="97"/>
      <c r="C462" s="97"/>
      <c r="D462" s="97"/>
      <c r="E462" s="97"/>
    </row>
    <row r="463" ht="15.75" customHeight="1">
      <c r="A463" s="97"/>
      <c r="B463" s="97"/>
      <c r="C463" s="97"/>
      <c r="D463" s="97"/>
      <c r="E463" s="97"/>
    </row>
    <row r="464" ht="15.75" customHeight="1">
      <c r="A464" s="97"/>
      <c r="B464" s="97"/>
      <c r="C464" s="97"/>
      <c r="D464" s="97"/>
      <c r="E464" s="97"/>
    </row>
    <row r="465" ht="15.75" customHeight="1">
      <c r="A465" s="97"/>
      <c r="B465" s="97"/>
      <c r="C465" s="97"/>
      <c r="D465" s="97"/>
      <c r="E465" s="97"/>
    </row>
    <row r="466" ht="15.75" customHeight="1">
      <c r="A466" s="97"/>
      <c r="B466" s="97"/>
      <c r="C466" s="97"/>
      <c r="D466" s="97"/>
      <c r="E466" s="97"/>
    </row>
    <row r="467" ht="15.75" customHeight="1">
      <c r="A467" s="97"/>
      <c r="B467" s="97"/>
      <c r="C467" s="97"/>
      <c r="D467" s="97"/>
      <c r="E467" s="97"/>
    </row>
    <row r="468" ht="15.75" customHeight="1">
      <c r="A468" s="97"/>
      <c r="B468" s="97"/>
      <c r="C468" s="97"/>
      <c r="D468" s="97"/>
      <c r="E468" s="97"/>
    </row>
    <row r="469" ht="15.75" customHeight="1">
      <c r="A469" s="97"/>
      <c r="B469" s="97"/>
      <c r="C469" s="97"/>
      <c r="D469" s="97"/>
      <c r="E469" s="97"/>
    </row>
    <row r="470" ht="15.75" customHeight="1">
      <c r="A470" s="97"/>
      <c r="B470" s="97"/>
      <c r="C470" s="97"/>
      <c r="D470" s="97"/>
      <c r="E470" s="97"/>
    </row>
    <row r="471" ht="15.75" customHeight="1">
      <c r="A471" s="97"/>
      <c r="B471" s="97"/>
      <c r="C471" s="97"/>
      <c r="D471" s="97"/>
      <c r="E471" s="97"/>
    </row>
    <row r="472" ht="15.75" customHeight="1">
      <c r="A472" s="97"/>
      <c r="B472" s="97"/>
      <c r="C472" s="97"/>
      <c r="D472" s="97"/>
      <c r="E472" s="97"/>
    </row>
    <row r="473" ht="15.75" customHeight="1">
      <c r="A473" s="97"/>
      <c r="B473" s="97"/>
      <c r="C473" s="97"/>
      <c r="D473" s="97"/>
      <c r="E473" s="97"/>
    </row>
    <row r="474" ht="15.75" customHeight="1">
      <c r="A474" s="97"/>
      <c r="B474" s="97"/>
      <c r="C474" s="97"/>
      <c r="D474" s="97"/>
      <c r="E474" s="97"/>
    </row>
    <row r="475" ht="15.75" customHeight="1">
      <c r="A475" s="97"/>
      <c r="B475" s="97"/>
      <c r="C475" s="97"/>
      <c r="D475" s="97"/>
      <c r="E475" s="97"/>
    </row>
    <row r="476" ht="15.75" customHeight="1">
      <c r="A476" s="97"/>
      <c r="B476" s="97"/>
      <c r="C476" s="97"/>
      <c r="D476" s="97"/>
      <c r="E476" s="97"/>
    </row>
    <row r="477" ht="15.75" customHeight="1">
      <c r="A477" s="97"/>
      <c r="B477" s="97"/>
      <c r="C477" s="97"/>
      <c r="D477" s="97"/>
      <c r="E477" s="97"/>
    </row>
    <row r="478" ht="15.75" customHeight="1">
      <c r="A478" s="97"/>
      <c r="B478" s="97"/>
      <c r="C478" s="97"/>
      <c r="D478" s="97"/>
      <c r="E478" s="97"/>
    </row>
    <row r="479" ht="15.75" customHeight="1">
      <c r="A479" s="97"/>
      <c r="B479" s="97"/>
      <c r="C479" s="97"/>
      <c r="D479" s="97"/>
      <c r="E479" s="97"/>
    </row>
    <row r="480" ht="15.75" customHeight="1">
      <c r="A480" s="97"/>
      <c r="B480" s="97"/>
      <c r="C480" s="97"/>
      <c r="D480" s="97"/>
      <c r="E480" s="97"/>
    </row>
    <row r="481" ht="15.75" customHeight="1">
      <c r="A481" s="97"/>
      <c r="B481" s="97"/>
      <c r="C481" s="97"/>
      <c r="D481" s="97"/>
      <c r="E481" s="97"/>
    </row>
    <row r="482" ht="15.75" customHeight="1">
      <c r="A482" s="97"/>
      <c r="B482" s="97"/>
      <c r="C482" s="97"/>
      <c r="D482" s="97"/>
      <c r="E482" s="97"/>
    </row>
    <row r="483" ht="15.75" customHeight="1">
      <c r="A483" s="97"/>
      <c r="B483" s="97"/>
      <c r="C483" s="97"/>
      <c r="D483" s="97"/>
      <c r="E483" s="97"/>
    </row>
    <row r="484" ht="15.75" customHeight="1">
      <c r="A484" s="97"/>
      <c r="B484" s="97"/>
      <c r="C484" s="97"/>
      <c r="D484" s="97"/>
      <c r="E484" s="97"/>
    </row>
    <row r="485" ht="15.75" customHeight="1">
      <c r="A485" s="97"/>
      <c r="B485" s="97"/>
      <c r="C485" s="97"/>
      <c r="D485" s="97"/>
      <c r="E485" s="97"/>
    </row>
    <row r="486" ht="15.75" customHeight="1">
      <c r="A486" s="97"/>
      <c r="B486" s="97"/>
      <c r="C486" s="97"/>
      <c r="D486" s="97"/>
      <c r="E486" s="97"/>
    </row>
    <row r="487" ht="15.75" customHeight="1">
      <c r="A487" s="97"/>
      <c r="B487" s="97"/>
      <c r="C487" s="97"/>
      <c r="D487" s="97"/>
      <c r="E487" s="97"/>
    </row>
    <row r="488" ht="15.75" customHeight="1">
      <c r="A488" s="97"/>
      <c r="B488" s="97"/>
      <c r="C488" s="97"/>
      <c r="D488" s="97"/>
      <c r="E488" s="97"/>
    </row>
    <row r="489" ht="15.75" customHeight="1">
      <c r="A489" s="97"/>
      <c r="B489" s="97"/>
      <c r="C489" s="97"/>
      <c r="D489" s="97"/>
      <c r="E489" s="97"/>
    </row>
    <row r="490" ht="15.75" customHeight="1">
      <c r="A490" s="97"/>
      <c r="B490" s="97"/>
      <c r="C490" s="97"/>
      <c r="D490" s="97"/>
      <c r="E490" s="97"/>
    </row>
    <row r="491" ht="15.75" customHeight="1">
      <c r="A491" s="97"/>
      <c r="B491" s="97"/>
      <c r="C491" s="97"/>
      <c r="D491" s="97"/>
      <c r="E491" s="97"/>
    </row>
    <row r="492" ht="15.75" customHeight="1">
      <c r="A492" s="97"/>
      <c r="B492" s="97"/>
      <c r="C492" s="97"/>
      <c r="D492" s="97"/>
      <c r="E492" s="97"/>
    </row>
    <row r="493" ht="15.75" customHeight="1">
      <c r="A493" s="97"/>
      <c r="B493" s="97"/>
      <c r="C493" s="97"/>
      <c r="D493" s="97"/>
      <c r="E493" s="97"/>
    </row>
    <row r="494" ht="15.75" customHeight="1">
      <c r="A494" s="97"/>
      <c r="B494" s="97"/>
      <c r="C494" s="97"/>
      <c r="D494" s="97"/>
      <c r="E494" s="97"/>
    </row>
    <row r="495" ht="15.75" customHeight="1">
      <c r="A495" s="97"/>
      <c r="B495" s="97"/>
      <c r="C495" s="97"/>
      <c r="D495" s="97"/>
      <c r="E495" s="97"/>
    </row>
    <row r="496" ht="15.75" customHeight="1">
      <c r="A496" s="97"/>
      <c r="B496" s="97"/>
      <c r="C496" s="97"/>
      <c r="D496" s="97"/>
      <c r="E496" s="97"/>
    </row>
    <row r="497" ht="15.75" customHeight="1">
      <c r="A497" s="97"/>
      <c r="B497" s="97"/>
      <c r="C497" s="97"/>
      <c r="D497" s="97"/>
      <c r="E497" s="97"/>
    </row>
    <row r="498" ht="15.75" customHeight="1">
      <c r="A498" s="97"/>
      <c r="B498" s="97"/>
      <c r="C498" s="97"/>
      <c r="D498" s="97"/>
      <c r="E498" s="97"/>
    </row>
    <row r="499" ht="15.75" customHeight="1">
      <c r="A499" s="97"/>
      <c r="B499" s="97"/>
      <c r="C499" s="97"/>
      <c r="D499" s="97"/>
      <c r="E499" s="97"/>
    </row>
    <row r="500" ht="15.75" customHeight="1">
      <c r="A500" s="97"/>
      <c r="B500" s="97"/>
      <c r="C500" s="97"/>
      <c r="D500" s="97"/>
      <c r="E500" s="97"/>
    </row>
    <row r="501" ht="15.75" customHeight="1">
      <c r="A501" s="97"/>
      <c r="B501" s="97"/>
      <c r="C501" s="97"/>
      <c r="D501" s="97"/>
      <c r="E501" s="97"/>
    </row>
    <row r="502" ht="15.75" customHeight="1">
      <c r="A502" s="97"/>
      <c r="B502" s="97"/>
      <c r="C502" s="97"/>
      <c r="D502" s="97"/>
      <c r="E502" s="97"/>
    </row>
    <row r="503" ht="15.75" customHeight="1">
      <c r="A503" s="97"/>
      <c r="B503" s="97"/>
      <c r="C503" s="97"/>
      <c r="D503" s="97"/>
      <c r="E503" s="97"/>
    </row>
    <row r="504" ht="15.75" customHeight="1">
      <c r="A504" s="97"/>
      <c r="B504" s="97"/>
      <c r="C504" s="97"/>
      <c r="D504" s="97"/>
      <c r="E504" s="97"/>
    </row>
    <row r="505" ht="15.75" customHeight="1">
      <c r="A505" s="97"/>
      <c r="B505" s="97"/>
      <c r="C505" s="97"/>
      <c r="D505" s="97"/>
      <c r="E505" s="97"/>
    </row>
    <row r="506" ht="15.75" customHeight="1">
      <c r="A506" s="97"/>
      <c r="B506" s="97"/>
      <c r="C506" s="97"/>
      <c r="D506" s="97"/>
      <c r="E506" s="97"/>
    </row>
    <row r="507" ht="15.75" customHeight="1">
      <c r="A507" s="97"/>
      <c r="B507" s="97"/>
      <c r="C507" s="97"/>
      <c r="D507" s="97"/>
      <c r="E507" s="97"/>
    </row>
    <row r="508" ht="15.75" customHeight="1">
      <c r="A508" s="97"/>
      <c r="B508" s="97"/>
      <c r="C508" s="97"/>
      <c r="D508" s="97"/>
      <c r="E508" s="97"/>
    </row>
    <row r="509" ht="15.75" customHeight="1">
      <c r="A509" s="97"/>
      <c r="B509" s="97"/>
      <c r="C509" s="97"/>
      <c r="D509" s="97"/>
      <c r="E509" s="97"/>
    </row>
    <row r="510" ht="15.75" customHeight="1">
      <c r="A510" s="97"/>
      <c r="B510" s="97"/>
      <c r="C510" s="97"/>
      <c r="D510" s="97"/>
      <c r="E510" s="97"/>
    </row>
    <row r="511" ht="15.75" customHeight="1">
      <c r="A511" s="97"/>
      <c r="B511" s="97"/>
      <c r="C511" s="97"/>
      <c r="D511" s="97"/>
      <c r="E511" s="97"/>
    </row>
    <row r="512" ht="15.75" customHeight="1">
      <c r="A512" s="97"/>
      <c r="B512" s="97"/>
      <c r="C512" s="97"/>
      <c r="D512" s="97"/>
      <c r="E512" s="97"/>
    </row>
    <row r="513" ht="15.75" customHeight="1">
      <c r="A513" s="97"/>
      <c r="B513" s="97"/>
      <c r="C513" s="97"/>
      <c r="D513" s="97"/>
      <c r="E513" s="97"/>
    </row>
    <row r="514" ht="15.75" customHeight="1">
      <c r="A514" s="97"/>
      <c r="B514" s="97"/>
      <c r="C514" s="97"/>
      <c r="D514" s="97"/>
      <c r="E514" s="97"/>
    </row>
    <row r="515" ht="15.75" customHeight="1">
      <c r="A515" s="97"/>
      <c r="B515" s="97"/>
      <c r="C515" s="97"/>
      <c r="D515" s="97"/>
      <c r="E515" s="97"/>
    </row>
    <row r="516" ht="15.75" customHeight="1">
      <c r="A516" s="97"/>
      <c r="B516" s="97"/>
      <c r="C516" s="97"/>
      <c r="D516" s="97"/>
      <c r="E516" s="97"/>
    </row>
    <row r="517" ht="15.75" customHeight="1">
      <c r="A517" s="97"/>
      <c r="B517" s="97"/>
      <c r="C517" s="97"/>
      <c r="D517" s="97"/>
      <c r="E517" s="97"/>
    </row>
    <row r="518" ht="15.75" customHeight="1">
      <c r="A518" s="97"/>
      <c r="B518" s="97"/>
      <c r="C518" s="97"/>
      <c r="D518" s="97"/>
      <c r="E518" s="97"/>
    </row>
    <row r="519" ht="15.75" customHeight="1">
      <c r="A519" s="97"/>
      <c r="B519" s="97"/>
      <c r="C519" s="97"/>
      <c r="D519" s="97"/>
      <c r="E519" s="97"/>
    </row>
    <row r="520" ht="15.75" customHeight="1">
      <c r="A520" s="97"/>
      <c r="B520" s="97"/>
      <c r="C520" s="97"/>
      <c r="D520" s="97"/>
      <c r="E520" s="97"/>
    </row>
    <row r="521" ht="15.75" customHeight="1">
      <c r="A521" s="97"/>
      <c r="B521" s="97"/>
      <c r="C521" s="97"/>
      <c r="D521" s="97"/>
      <c r="E521" s="97"/>
    </row>
    <row r="522" ht="15.75" customHeight="1">
      <c r="A522" s="97"/>
      <c r="B522" s="97"/>
      <c r="C522" s="97"/>
      <c r="D522" s="97"/>
      <c r="E522" s="97"/>
    </row>
    <row r="523" ht="15.75" customHeight="1">
      <c r="A523" s="97"/>
      <c r="B523" s="97"/>
      <c r="C523" s="97"/>
      <c r="D523" s="97"/>
      <c r="E523" s="97"/>
    </row>
    <row r="524" ht="15.75" customHeight="1">
      <c r="A524" s="97"/>
      <c r="B524" s="97"/>
      <c r="C524" s="97"/>
      <c r="D524" s="97"/>
      <c r="E524" s="97"/>
    </row>
    <row r="525" ht="15.75" customHeight="1">
      <c r="A525" s="97"/>
      <c r="B525" s="97"/>
      <c r="C525" s="97"/>
      <c r="D525" s="97"/>
      <c r="E525" s="97"/>
    </row>
    <row r="526" ht="15.75" customHeight="1">
      <c r="A526" s="97"/>
      <c r="B526" s="97"/>
      <c r="C526" s="97"/>
      <c r="D526" s="97"/>
      <c r="E526" s="97"/>
    </row>
    <row r="527" ht="15.75" customHeight="1">
      <c r="A527" s="97"/>
      <c r="B527" s="97"/>
      <c r="C527" s="97"/>
      <c r="D527" s="97"/>
      <c r="E527" s="97"/>
    </row>
    <row r="528" ht="15.75" customHeight="1">
      <c r="A528" s="97"/>
      <c r="B528" s="97"/>
      <c r="C528" s="97"/>
      <c r="D528" s="97"/>
      <c r="E528" s="97"/>
    </row>
    <row r="529" ht="15.75" customHeight="1">
      <c r="A529" s="97"/>
      <c r="B529" s="97"/>
      <c r="C529" s="97"/>
      <c r="D529" s="97"/>
      <c r="E529" s="97"/>
    </row>
    <row r="530" ht="15.75" customHeight="1">
      <c r="A530" s="97"/>
      <c r="B530" s="97"/>
      <c r="C530" s="97"/>
      <c r="D530" s="97"/>
      <c r="E530" s="97"/>
    </row>
    <row r="531" ht="15.75" customHeight="1">
      <c r="A531" s="97"/>
      <c r="B531" s="97"/>
      <c r="C531" s="97"/>
      <c r="D531" s="97"/>
      <c r="E531" s="97"/>
    </row>
    <row r="532" ht="15.75" customHeight="1">
      <c r="A532" s="97"/>
      <c r="B532" s="97"/>
      <c r="C532" s="97"/>
      <c r="D532" s="97"/>
      <c r="E532" s="97"/>
    </row>
    <row r="533" ht="15.75" customHeight="1">
      <c r="A533" s="97"/>
      <c r="B533" s="97"/>
      <c r="C533" s="97"/>
      <c r="D533" s="97"/>
      <c r="E533" s="97"/>
    </row>
    <row r="534" ht="15.75" customHeight="1">
      <c r="A534" s="97"/>
      <c r="B534" s="97"/>
      <c r="C534" s="97"/>
      <c r="D534" s="97"/>
      <c r="E534" s="97"/>
    </row>
    <row r="535" ht="15.75" customHeight="1">
      <c r="A535" s="97"/>
      <c r="B535" s="97"/>
      <c r="C535" s="97"/>
      <c r="D535" s="97"/>
      <c r="E535" s="97"/>
    </row>
    <row r="536" ht="15.75" customHeight="1">
      <c r="A536" s="97"/>
      <c r="B536" s="97"/>
      <c r="C536" s="97"/>
      <c r="D536" s="97"/>
      <c r="E536" s="97"/>
    </row>
    <row r="537" ht="15.75" customHeight="1">
      <c r="A537" s="97"/>
      <c r="B537" s="97"/>
      <c r="C537" s="97"/>
      <c r="D537" s="97"/>
      <c r="E537" s="97"/>
    </row>
    <row r="538" ht="15.75" customHeight="1">
      <c r="A538" s="97"/>
      <c r="B538" s="97"/>
      <c r="C538" s="97"/>
      <c r="D538" s="97"/>
      <c r="E538" s="97"/>
    </row>
    <row r="539" ht="15.75" customHeight="1">
      <c r="A539" s="97"/>
      <c r="B539" s="97"/>
      <c r="C539" s="97"/>
      <c r="D539" s="97"/>
      <c r="E539" s="97"/>
    </row>
    <row r="540" ht="15.75" customHeight="1">
      <c r="A540" s="97"/>
      <c r="B540" s="97"/>
      <c r="C540" s="97"/>
      <c r="D540" s="97"/>
      <c r="E540" s="97"/>
    </row>
    <row r="541" ht="15.75" customHeight="1">
      <c r="A541" s="97"/>
      <c r="B541" s="97"/>
      <c r="C541" s="97"/>
      <c r="D541" s="97"/>
      <c r="E541" s="97"/>
    </row>
    <row r="542" ht="15.75" customHeight="1">
      <c r="A542" s="97"/>
      <c r="B542" s="97"/>
      <c r="C542" s="97"/>
      <c r="D542" s="97"/>
      <c r="E542" s="97"/>
    </row>
    <row r="543" ht="15.75" customHeight="1">
      <c r="A543" s="97"/>
      <c r="B543" s="97"/>
      <c r="C543" s="97"/>
      <c r="D543" s="97"/>
      <c r="E543" s="97"/>
    </row>
    <row r="544" ht="15.75" customHeight="1">
      <c r="A544" s="97"/>
      <c r="B544" s="97"/>
      <c r="C544" s="97"/>
      <c r="D544" s="97"/>
      <c r="E544" s="97"/>
    </row>
    <row r="545" ht="15.75" customHeight="1">
      <c r="A545" s="97"/>
      <c r="B545" s="97"/>
      <c r="C545" s="97"/>
      <c r="D545" s="97"/>
      <c r="E545" s="97"/>
    </row>
    <row r="546" ht="15.75" customHeight="1">
      <c r="A546" s="97"/>
      <c r="B546" s="97"/>
      <c r="C546" s="97"/>
      <c r="D546" s="97"/>
      <c r="E546" s="97"/>
    </row>
    <row r="547" ht="15.75" customHeight="1">
      <c r="A547" s="97"/>
      <c r="B547" s="97"/>
      <c r="C547" s="97"/>
      <c r="D547" s="97"/>
      <c r="E547" s="97"/>
    </row>
    <row r="548" ht="15.75" customHeight="1">
      <c r="A548" s="97"/>
      <c r="B548" s="97"/>
      <c r="C548" s="97"/>
      <c r="D548" s="97"/>
      <c r="E548" s="97"/>
    </row>
    <row r="549" ht="15.75" customHeight="1">
      <c r="A549" s="97"/>
      <c r="B549" s="97"/>
      <c r="C549" s="97"/>
      <c r="D549" s="97"/>
      <c r="E549" s="97"/>
    </row>
    <row r="550" ht="15.75" customHeight="1">
      <c r="A550" s="97"/>
      <c r="B550" s="97"/>
      <c r="C550" s="97"/>
      <c r="D550" s="97"/>
      <c r="E550" s="97"/>
    </row>
    <row r="551" ht="15.75" customHeight="1">
      <c r="A551" s="97"/>
      <c r="B551" s="97"/>
      <c r="C551" s="97"/>
      <c r="D551" s="97"/>
      <c r="E551" s="97"/>
    </row>
    <row r="552" ht="15.75" customHeight="1">
      <c r="A552" s="97"/>
      <c r="B552" s="97"/>
      <c r="C552" s="97"/>
      <c r="D552" s="97"/>
      <c r="E552" s="97"/>
    </row>
    <row r="553" ht="15.75" customHeight="1">
      <c r="A553" s="97"/>
      <c r="B553" s="97"/>
      <c r="C553" s="97"/>
      <c r="D553" s="97"/>
      <c r="E553" s="97"/>
    </row>
    <row r="554" ht="15.75" customHeight="1">
      <c r="A554" s="97"/>
      <c r="B554" s="97"/>
      <c r="C554" s="97"/>
      <c r="D554" s="97"/>
      <c r="E554" s="97"/>
    </row>
    <row r="555" ht="15.75" customHeight="1">
      <c r="A555" s="97"/>
      <c r="B555" s="97"/>
      <c r="C555" s="97"/>
      <c r="D555" s="97"/>
      <c r="E555" s="97"/>
    </row>
    <row r="556" ht="15.75" customHeight="1">
      <c r="A556" s="97"/>
      <c r="B556" s="97"/>
      <c r="C556" s="97"/>
      <c r="D556" s="97"/>
      <c r="E556" s="97"/>
    </row>
    <row r="557" ht="15.75" customHeight="1">
      <c r="A557" s="97"/>
      <c r="B557" s="97"/>
      <c r="C557" s="97"/>
      <c r="D557" s="97"/>
      <c r="E557" s="97"/>
    </row>
    <row r="558" ht="15.75" customHeight="1">
      <c r="A558" s="97"/>
      <c r="B558" s="97"/>
      <c r="C558" s="97"/>
      <c r="D558" s="97"/>
      <c r="E558" s="97"/>
    </row>
    <row r="559" ht="15.75" customHeight="1">
      <c r="A559" s="97"/>
      <c r="B559" s="97"/>
      <c r="C559" s="97"/>
      <c r="D559" s="97"/>
      <c r="E559" s="97"/>
    </row>
    <row r="560" ht="15.75" customHeight="1">
      <c r="A560" s="97"/>
      <c r="B560" s="97"/>
      <c r="C560" s="97"/>
      <c r="D560" s="97"/>
      <c r="E560" s="97"/>
    </row>
    <row r="561" ht="15.75" customHeight="1">
      <c r="A561" s="97"/>
      <c r="B561" s="97"/>
      <c r="C561" s="97"/>
      <c r="D561" s="97"/>
      <c r="E561" s="97"/>
    </row>
    <row r="562" ht="15.75" customHeight="1">
      <c r="A562" s="97"/>
      <c r="B562" s="97"/>
      <c r="C562" s="97"/>
      <c r="D562" s="97"/>
      <c r="E562" s="97"/>
    </row>
    <row r="563" ht="15.75" customHeight="1">
      <c r="A563" s="97"/>
      <c r="B563" s="97"/>
      <c r="C563" s="97"/>
      <c r="D563" s="97"/>
      <c r="E563" s="97"/>
    </row>
    <row r="564" ht="15.75" customHeight="1">
      <c r="A564" s="97"/>
      <c r="B564" s="97"/>
      <c r="C564" s="97"/>
      <c r="D564" s="97"/>
      <c r="E564" s="97"/>
    </row>
    <row r="565" ht="15.75" customHeight="1">
      <c r="A565" s="97"/>
      <c r="B565" s="97"/>
      <c r="C565" s="97"/>
      <c r="D565" s="97"/>
      <c r="E565" s="97"/>
    </row>
    <row r="566" ht="15.75" customHeight="1">
      <c r="A566" s="97"/>
      <c r="B566" s="97"/>
      <c r="C566" s="97"/>
      <c r="D566" s="97"/>
      <c r="E566" s="97"/>
    </row>
    <row r="567" ht="15.75" customHeight="1">
      <c r="A567" s="97"/>
      <c r="B567" s="97"/>
      <c r="C567" s="97"/>
      <c r="D567" s="97"/>
      <c r="E567" s="97"/>
    </row>
    <row r="568" ht="15.75" customHeight="1">
      <c r="A568" s="97"/>
      <c r="B568" s="97"/>
      <c r="C568" s="97"/>
      <c r="D568" s="97"/>
      <c r="E568" s="97"/>
    </row>
    <row r="569" ht="15.75" customHeight="1">
      <c r="A569" s="97"/>
      <c r="B569" s="97"/>
      <c r="C569" s="97"/>
      <c r="D569" s="97"/>
      <c r="E569" s="97"/>
    </row>
    <row r="570" ht="15.75" customHeight="1">
      <c r="A570" s="97"/>
      <c r="B570" s="97"/>
      <c r="C570" s="97"/>
      <c r="D570" s="97"/>
      <c r="E570" s="97"/>
    </row>
    <row r="571" ht="15.75" customHeight="1">
      <c r="A571" s="97"/>
      <c r="B571" s="97"/>
      <c r="C571" s="97"/>
      <c r="D571" s="97"/>
      <c r="E571" s="97"/>
    </row>
    <row r="572" ht="15.75" customHeight="1">
      <c r="A572" s="97"/>
      <c r="B572" s="97"/>
      <c r="C572" s="97"/>
      <c r="D572" s="97"/>
      <c r="E572" s="97"/>
    </row>
    <row r="573" ht="15.75" customHeight="1">
      <c r="A573" s="97"/>
      <c r="B573" s="97"/>
      <c r="C573" s="97"/>
      <c r="D573" s="97"/>
      <c r="E573" s="97"/>
    </row>
    <row r="574" ht="15.75" customHeight="1">
      <c r="A574" s="97"/>
      <c r="B574" s="97"/>
      <c r="C574" s="97"/>
      <c r="D574" s="97"/>
      <c r="E574" s="97"/>
    </row>
    <row r="575" ht="15.75" customHeight="1">
      <c r="A575" s="97"/>
      <c r="B575" s="97"/>
      <c r="C575" s="97"/>
      <c r="D575" s="97"/>
      <c r="E575" s="97"/>
    </row>
    <row r="576" ht="15.75" customHeight="1">
      <c r="A576" s="97"/>
      <c r="B576" s="97"/>
      <c r="C576" s="97"/>
      <c r="D576" s="97"/>
      <c r="E576" s="97"/>
    </row>
    <row r="577" ht="15.75" customHeight="1">
      <c r="A577" s="97"/>
      <c r="B577" s="97"/>
      <c r="C577" s="97"/>
      <c r="D577" s="97"/>
      <c r="E577" s="97"/>
    </row>
    <row r="578" ht="15.75" customHeight="1">
      <c r="A578" s="97"/>
      <c r="B578" s="97"/>
      <c r="C578" s="97"/>
      <c r="D578" s="97"/>
      <c r="E578" s="97"/>
    </row>
    <row r="579" ht="15.75" customHeight="1">
      <c r="A579" s="97"/>
      <c r="B579" s="97"/>
      <c r="C579" s="97"/>
      <c r="D579" s="97"/>
      <c r="E579" s="97"/>
    </row>
    <row r="580" ht="15.75" customHeight="1">
      <c r="A580" s="97"/>
      <c r="B580" s="97"/>
      <c r="C580" s="97"/>
      <c r="D580" s="97"/>
      <c r="E580" s="97"/>
    </row>
    <row r="581" ht="15.75" customHeight="1">
      <c r="A581" s="97"/>
      <c r="B581" s="97"/>
      <c r="C581" s="97"/>
      <c r="D581" s="97"/>
      <c r="E581" s="97"/>
    </row>
    <row r="582" ht="15.75" customHeight="1">
      <c r="A582" s="97"/>
      <c r="B582" s="97"/>
      <c r="C582" s="97"/>
      <c r="D582" s="97"/>
      <c r="E582" s="97"/>
    </row>
    <row r="583" ht="15.75" customHeight="1">
      <c r="A583" s="97"/>
      <c r="B583" s="97"/>
      <c r="C583" s="97"/>
      <c r="D583" s="97"/>
      <c r="E583" s="97"/>
    </row>
    <row r="584" ht="15.75" customHeight="1">
      <c r="A584" s="97"/>
      <c r="B584" s="97"/>
      <c r="C584" s="97"/>
      <c r="D584" s="97"/>
      <c r="E584" s="97"/>
    </row>
    <row r="585" ht="15.75" customHeight="1">
      <c r="A585" s="97"/>
      <c r="B585" s="97"/>
      <c r="C585" s="97"/>
      <c r="D585" s="97"/>
      <c r="E585" s="97"/>
    </row>
    <row r="586" ht="15.75" customHeight="1">
      <c r="A586" s="97"/>
      <c r="B586" s="97"/>
      <c r="C586" s="97"/>
      <c r="D586" s="97"/>
      <c r="E586" s="97"/>
    </row>
    <row r="587" ht="15.75" customHeight="1">
      <c r="A587" s="97"/>
      <c r="B587" s="97"/>
      <c r="C587" s="97"/>
      <c r="D587" s="97"/>
      <c r="E587" s="97"/>
    </row>
    <row r="588" ht="15.75" customHeight="1">
      <c r="A588" s="97"/>
      <c r="B588" s="97"/>
      <c r="C588" s="97"/>
      <c r="D588" s="97"/>
      <c r="E588" s="97"/>
    </row>
    <row r="589" ht="15.75" customHeight="1">
      <c r="A589" s="97"/>
      <c r="B589" s="97"/>
      <c r="C589" s="97"/>
      <c r="D589" s="97"/>
      <c r="E589" s="97"/>
    </row>
    <row r="590" ht="15.75" customHeight="1">
      <c r="A590" s="97"/>
      <c r="B590" s="97"/>
      <c r="C590" s="97"/>
      <c r="D590" s="97"/>
      <c r="E590" s="97"/>
    </row>
    <row r="591" ht="15.75" customHeight="1">
      <c r="A591" s="97"/>
      <c r="B591" s="97"/>
      <c r="C591" s="97"/>
      <c r="D591" s="97"/>
      <c r="E591" s="97"/>
    </row>
    <row r="592" ht="15.75" customHeight="1">
      <c r="A592" s="97"/>
      <c r="B592" s="97"/>
      <c r="C592" s="97"/>
      <c r="D592" s="97"/>
      <c r="E592" s="97"/>
    </row>
    <row r="593" ht="15.75" customHeight="1">
      <c r="A593" s="97"/>
      <c r="B593" s="97"/>
      <c r="C593" s="97"/>
      <c r="D593" s="97"/>
      <c r="E593" s="97"/>
    </row>
    <row r="594" ht="15.75" customHeight="1">
      <c r="A594" s="97"/>
      <c r="B594" s="97"/>
      <c r="C594" s="97"/>
      <c r="D594" s="97"/>
      <c r="E594" s="97"/>
    </row>
    <row r="595" ht="15.75" customHeight="1">
      <c r="A595" s="97"/>
      <c r="B595" s="97"/>
      <c r="C595" s="97"/>
      <c r="D595" s="97"/>
      <c r="E595" s="97"/>
    </row>
    <row r="596" ht="15.75" customHeight="1">
      <c r="A596" s="97"/>
      <c r="B596" s="97"/>
      <c r="C596" s="97"/>
      <c r="D596" s="97"/>
      <c r="E596" s="97"/>
    </row>
    <row r="597" ht="15.75" customHeight="1">
      <c r="A597" s="97"/>
      <c r="B597" s="97"/>
      <c r="C597" s="97"/>
      <c r="D597" s="97"/>
      <c r="E597" s="97"/>
    </row>
    <row r="598" ht="15.75" customHeight="1">
      <c r="A598" s="97"/>
      <c r="B598" s="97"/>
      <c r="C598" s="97"/>
      <c r="D598" s="97"/>
      <c r="E598" s="97"/>
    </row>
    <row r="599" ht="15.75" customHeight="1">
      <c r="A599" s="97"/>
      <c r="B599" s="97"/>
      <c r="C599" s="97"/>
      <c r="D599" s="97"/>
      <c r="E599" s="97"/>
    </row>
    <row r="600" ht="15.75" customHeight="1">
      <c r="A600" s="97"/>
      <c r="B600" s="97"/>
      <c r="C600" s="97"/>
      <c r="D600" s="97"/>
      <c r="E600" s="97"/>
    </row>
    <row r="601" ht="15.75" customHeight="1">
      <c r="A601" s="97"/>
      <c r="B601" s="97"/>
      <c r="C601" s="97"/>
      <c r="D601" s="97"/>
      <c r="E601" s="97"/>
    </row>
    <row r="602" ht="15.75" customHeight="1">
      <c r="A602" s="97"/>
      <c r="B602" s="97"/>
      <c r="C602" s="97"/>
      <c r="D602" s="97"/>
      <c r="E602" s="97"/>
    </row>
    <row r="603" ht="15.75" customHeight="1">
      <c r="A603" s="97"/>
      <c r="B603" s="97"/>
      <c r="C603" s="97"/>
      <c r="D603" s="97"/>
      <c r="E603" s="97"/>
    </row>
    <row r="604" ht="15.75" customHeight="1">
      <c r="A604" s="97"/>
      <c r="B604" s="97"/>
      <c r="C604" s="97"/>
      <c r="D604" s="97"/>
      <c r="E604" s="97"/>
    </row>
    <row r="605" ht="15.75" customHeight="1">
      <c r="A605" s="97"/>
      <c r="B605" s="97"/>
      <c r="C605" s="97"/>
      <c r="D605" s="97"/>
      <c r="E605" s="97"/>
    </row>
    <row r="606" ht="15.75" customHeight="1">
      <c r="A606" s="97"/>
      <c r="B606" s="97"/>
      <c r="C606" s="97"/>
      <c r="D606" s="97"/>
      <c r="E606" s="97"/>
    </row>
    <row r="607" ht="15.75" customHeight="1">
      <c r="A607" s="97"/>
      <c r="B607" s="97"/>
      <c r="C607" s="97"/>
      <c r="D607" s="97"/>
      <c r="E607" s="97"/>
    </row>
    <row r="608" ht="15.75" customHeight="1">
      <c r="A608" s="97"/>
      <c r="B608" s="97"/>
      <c r="C608" s="97"/>
      <c r="D608" s="97"/>
      <c r="E608" s="97"/>
    </row>
    <row r="609" ht="15.75" customHeight="1">
      <c r="A609" s="97"/>
      <c r="B609" s="97"/>
      <c r="C609" s="97"/>
      <c r="D609" s="97"/>
      <c r="E609" s="97"/>
    </row>
    <row r="610" ht="15.75" customHeight="1">
      <c r="A610" s="97"/>
      <c r="B610" s="97"/>
      <c r="C610" s="97"/>
      <c r="D610" s="97"/>
      <c r="E610" s="97"/>
    </row>
    <row r="611" ht="15.75" customHeight="1">
      <c r="A611" s="97"/>
      <c r="B611" s="97"/>
      <c r="C611" s="97"/>
      <c r="D611" s="97"/>
      <c r="E611" s="97"/>
    </row>
    <row r="612" ht="15.75" customHeight="1">
      <c r="A612" s="97"/>
      <c r="B612" s="97"/>
      <c r="C612" s="97"/>
      <c r="D612" s="97"/>
      <c r="E612" s="97"/>
    </row>
    <row r="613" ht="15.75" customHeight="1">
      <c r="A613" s="97"/>
      <c r="B613" s="97"/>
      <c r="C613" s="97"/>
      <c r="D613" s="97"/>
      <c r="E613" s="97"/>
    </row>
    <row r="614" ht="15.75" customHeight="1">
      <c r="A614" s="97"/>
      <c r="B614" s="97"/>
      <c r="C614" s="97"/>
      <c r="D614" s="97"/>
      <c r="E614" s="97"/>
    </row>
    <row r="615" ht="15.75" customHeight="1">
      <c r="A615" s="97"/>
      <c r="B615" s="97"/>
      <c r="C615" s="97"/>
      <c r="D615" s="97"/>
      <c r="E615" s="97"/>
    </row>
    <row r="616" ht="15.75" customHeight="1">
      <c r="A616" s="97"/>
      <c r="B616" s="97"/>
      <c r="C616" s="97"/>
      <c r="D616" s="97"/>
      <c r="E616" s="97"/>
    </row>
    <row r="617" ht="15.75" customHeight="1">
      <c r="A617" s="97"/>
      <c r="B617" s="97"/>
      <c r="C617" s="97"/>
      <c r="D617" s="97"/>
      <c r="E617" s="97"/>
    </row>
    <row r="618" ht="15.75" customHeight="1">
      <c r="A618" s="97"/>
      <c r="B618" s="97"/>
      <c r="C618" s="97"/>
      <c r="D618" s="97"/>
      <c r="E618" s="97"/>
    </row>
    <row r="619" ht="15.75" customHeight="1">
      <c r="A619" s="97"/>
      <c r="B619" s="97"/>
      <c r="C619" s="97"/>
      <c r="D619" s="97"/>
      <c r="E619" s="97"/>
    </row>
    <row r="620" ht="15.75" customHeight="1">
      <c r="A620" s="97"/>
      <c r="B620" s="97"/>
      <c r="C620" s="97"/>
      <c r="D620" s="97"/>
      <c r="E620" s="97"/>
    </row>
    <row r="621" ht="15.75" customHeight="1">
      <c r="A621" s="97"/>
      <c r="B621" s="97"/>
      <c r="C621" s="97"/>
      <c r="D621" s="97"/>
      <c r="E621" s="97"/>
    </row>
    <row r="622" ht="15.75" customHeight="1">
      <c r="A622" s="97"/>
      <c r="B622" s="97"/>
      <c r="C622" s="97"/>
      <c r="D622" s="97"/>
      <c r="E622" s="97"/>
    </row>
    <row r="623" ht="15.75" customHeight="1">
      <c r="A623" s="97"/>
      <c r="B623" s="97"/>
      <c r="C623" s="97"/>
      <c r="D623" s="97"/>
      <c r="E623" s="97"/>
    </row>
    <row r="624" ht="15.75" customHeight="1">
      <c r="A624" s="97"/>
      <c r="B624" s="97"/>
      <c r="C624" s="97"/>
      <c r="D624" s="97"/>
      <c r="E624" s="97"/>
    </row>
    <row r="625" ht="15.75" customHeight="1">
      <c r="A625" s="97"/>
      <c r="B625" s="97"/>
      <c r="C625" s="97"/>
      <c r="D625" s="97"/>
      <c r="E625" s="97"/>
    </row>
    <row r="626" ht="15.75" customHeight="1">
      <c r="A626" s="97"/>
      <c r="B626" s="97"/>
      <c r="C626" s="97"/>
      <c r="D626" s="97"/>
      <c r="E626" s="97"/>
    </row>
    <row r="627" ht="15.75" customHeight="1">
      <c r="A627" s="97"/>
      <c r="B627" s="97"/>
      <c r="C627" s="97"/>
      <c r="D627" s="97"/>
      <c r="E627" s="97"/>
    </row>
    <row r="628" ht="15.75" customHeight="1">
      <c r="A628" s="97"/>
      <c r="B628" s="97"/>
      <c r="C628" s="97"/>
      <c r="D628" s="97"/>
      <c r="E628" s="97"/>
    </row>
    <row r="629" ht="15.75" customHeight="1">
      <c r="A629" s="97"/>
      <c r="B629" s="97"/>
      <c r="C629" s="97"/>
      <c r="D629" s="97"/>
      <c r="E629" s="97"/>
    </row>
    <row r="630" ht="15.75" customHeight="1">
      <c r="A630" s="97"/>
      <c r="B630" s="97"/>
      <c r="C630" s="97"/>
      <c r="D630" s="97"/>
      <c r="E630" s="97"/>
    </row>
    <row r="631" ht="15.75" customHeight="1">
      <c r="A631" s="97"/>
      <c r="B631" s="97"/>
      <c r="C631" s="97"/>
      <c r="D631" s="97"/>
      <c r="E631" s="97"/>
    </row>
    <row r="632" ht="15.75" customHeight="1">
      <c r="A632" s="97"/>
      <c r="B632" s="97"/>
      <c r="C632" s="97"/>
      <c r="D632" s="97"/>
      <c r="E632" s="97"/>
    </row>
    <row r="633" ht="15.75" customHeight="1">
      <c r="A633" s="97"/>
      <c r="B633" s="97"/>
      <c r="C633" s="97"/>
      <c r="D633" s="97"/>
      <c r="E633" s="97"/>
    </row>
    <row r="634" ht="15.75" customHeight="1">
      <c r="A634" s="97"/>
      <c r="B634" s="97"/>
      <c r="C634" s="97"/>
      <c r="D634" s="97"/>
      <c r="E634" s="97"/>
    </row>
    <row r="635" ht="15.75" customHeight="1">
      <c r="A635" s="97"/>
      <c r="B635" s="97"/>
      <c r="C635" s="97"/>
      <c r="D635" s="97"/>
      <c r="E635" s="97"/>
    </row>
    <row r="636" ht="15.75" customHeight="1">
      <c r="A636" s="97"/>
      <c r="B636" s="97"/>
      <c r="C636" s="97"/>
      <c r="D636" s="97"/>
      <c r="E636" s="97"/>
    </row>
    <row r="637" ht="15.75" customHeight="1">
      <c r="A637" s="97"/>
      <c r="B637" s="97"/>
      <c r="C637" s="97"/>
      <c r="D637" s="97"/>
      <c r="E637" s="97"/>
    </row>
    <row r="638" ht="15.75" customHeight="1">
      <c r="A638" s="97"/>
      <c r="B638" s="97"/>
      <c r="C638" s="97"/>
      <c r="D638" s="97"/>
      <c r="E638" s="97"/>
    </row>
    <row r="639" ht="15.75" customHeight="1">
      <c r="A639" s="97"/>
      <c r="B639" s="97"/>
      <c r="C639" s="97"/>
      <c r="D639" s="97"/>
      <c r="E639" s="97"/>
    </row>
    <row r="640" ht="15.75" customHeight="1">
      <c r="A640" s="97"/>
      <c r="B640" s="97"/>
      <c r="C640" s="97"/>
      <c r="D640" s="97"/>
      <c r="E640" s="97"/>
    </row>
    <row r="641" ht="15.75" customHeight="1">
      <c r="A641" s="97"/>
      <c r="B641" s="97"/>
      <c r="C641" s="97"/>
      <c r="D641" s="97"/>
      <c r="E641" s="97"/>
    </row>
    <row r="642" ht="15.75" customHeight="1">
      <c r="A642" s="97"/>
      <c r="B642" s="97"/>
      <c r="C642" s="97"/>
      <c r="D642" s="97"/>
      <c r="E642" s="97"/>
    </row>
    <row r="643" ht="15.75" customHeight="1">
      <c r="A643" s="97"/>
      <c r="B643" s="97"/>
      <c r="C643" s="97"/>
      <c r="D643" s="97"/>
      <c r="E643" s="97"/>
    </row>
    <row r="644" ht="15.75" customHeight="1">
      <c r="A644" s="97"/>
      <c r="B644" s="97"/>
      <c r="C644" s="97"/>
      <c r="D644" s="97"/>
      <c r="E644" s="97"/>
    </row>
    <row r="645" ht="15.75" customHeight="1">
      <c r="A645" s="97"/>
      <c r="B645" s="97"/>
      <c r="C645" s="97"/>
      <c r="D645" s="97"/>
      <c r="E645" s="97"/>
    </row>
    <row r="646" ht="15.75" customHeight="1">
      <c r="A646" s="97"/>
      <c r="B646" s="97"/>
      <c r="C646" s="97"/>
      <c r="D646" s="97"/>
      <c r="E646" s="97"/>
    </row>
    <row r="647" ht="15.75" customHeight="1">
      <c r="A647" s="97"/>
      <c r="B647" s="97"/>
      <c r="C647" s="97"/>
      <c r="D647" s="97"/>
      <c r="E647" s="97"/>
    </row>
    <row r="648" ht="15.75" customHeight="1">
      <c r="A648" s="97"/>
      <c r="B648" s="97"/>
      <c r="C648" s="97"/>
      <c r="D648" s="97"/>
      <c r="E648" s="97"/>
    </row>
    <row r="649" ht="15.75" customHeight="1">
      <c r="A649" s="97"/>
      <c r="B649" s="97"/>
      <c r="C649" s="97"/>
      <c r="D649" s="97"/>
      <c r="E649" s="97"/>
    </row>
    <row r="650" ht="15.75" customHeight="1">
      <c r="A650" s="97"/>
      <c r="B650" s="97"/>
      <c r="C650" s="97"/>
      <c r="D650" s="97"/>
      <c r="E650" s="97"/>
    </row>
    <row r="651" ht="15.75" customHeight="1">
      <c r="A651" s="97"/>
      <c r="B651" s="97"/>
      <c r="C651" s="97"/>
      <c r="D651" s="97"/>
      <c r="E651" s="97"/>
    </row>
    <row r="652" ht="15.75" customHeight="1">
      <c r="A652" s="97"/>
      <c r="B652" s="97"/>
      <c r="C652" s="97"/>
      <c r="D652" s="97"/>
      <c r="E652" s="97"/>
    </row>
    <row r="653" ht="15.75" customHeight="1">
      <c r="A653" s="97"/>
      <c r="B653" s="97"/>
      <c r="C653" s="97"/>
      <c r="D653" s="97"/>
      <c r="E653" s="97"/>
    </row>
    <row r="654" ht="15.75" customHeight="1">
      <c r="A654" s="97"/>
      <c r="B654" s="97"/>
      <c r="C654" s="97"/>
      <c r="D654" s="97"/>
      <c r="E654" s="97"/>
    </row>
    <row r="655" ht="15.75" customHeight="1">
      <c r="A655" s="97"/>
      <c r="B655" s="97"/>
      <c r="C655" s="97"/>
      <c r="D655" s="97"/>
      <c r="E655" s="97"/>
    </row>
    <row r="656" ht="15.75" customHeight="1">
      <c r="A656" s="97"/>
      <c r="B656" s="97"/>
      <c r="C656" s="97"/>
      <c r="D656" s="97"/>
      <c r="E656" s="97"/>
    </row>
    <row r="657" ht="15.75" customHeight="1">
      <c r="A657" s="97"/>
      <c r="B657" s="97"/>
      <c r="C657" s="97"/>
      <c r="D657" s="97"/>
      <c r="E657" s="97"/>
    </row>
    <row r="658" ht="15.75" customHeight="1">
      <c r="A658" s="97"/>
      <c r="B658" s="97"/>
      <c r="C658" s="97"/>
      <c r="D658" s="97"/>
      <c r="E658" s="97"/>
    </row>
    <row r="659" ht="15.75" customHeight="1">
      <c r="A659" s="97"/>
      <c r="B659" s="97"/>
      <c r="C659" s="97"/>
      <c r="D659" s="97"/>
      <c r="E659" s="97"/>
    </row>
    <row r="660" ht="15.75" customHeight="1">
      <c r="A660" s="97"/>
      <c r="B660" s="97"/>
      <c r="C660" s="97"/>
      <c r="D660" s="97"/>
      <c r="E660" s="97"/>
    </row>
    <row r="661" ht="15.75" customHeight="1">
      <c r="A661" s="97"/>
      <c r="B661" s="97"/>
      <c r="C661" s="97"/>
      <c r="D661" s="97"/>
      <c r="E661" s="97"/>
    </row>
    <row r="662" ht="15.75" customHeight="1">
      <c r="A662" s="97"/>
      <c r="B662" s="97"/>
      <c r="C662" s="97"/>
      <c r="D662" s="97"/>
      <c r="E662" s="97"/>
    </row>
    <row r="663" ht="15.75" customHeight="1">
      <c r="A663" s="97"/>
      <c r="B663" s="97"/>
      <c r="C663" s="97"/>
      <c r="D663" s="97"/>
      <c r="E663" s="97"/>
    </row>
    <row r="664" ht="15.75" customHeight="1">
      <c r="A664" s="97"/>
      <c r="B664" s="97"/>
      <c r="C664" s="97"/>
      <c r="D664" s="97"/>
      <c r="E664" s="97"/>
    </row>
    <row r="665" ht="15.75" customHeight="1">
      <c r="A665" s="97"/>
      <c r="B665" s="97"/>
      <c r="C665" s="97"/>
      <c r="D665" s="97"/>
      <c r="E665" s="97"/>
    </row>
    <row r="666" ht="15.75" customHeight="1">
      <c r="A666" s="97"/>
      <c r="B666" s="97"/>
      <c r="C666" s="97"/>
      <c r="D666" s="97"/>
      <c r="E666" s="97"/>
    </row>
    <row r="667" ht="15.75" customHeight="1">
      <c r="A667" s="97"/>
      <c r="B667" s="97"/>
      <c r="C667" s="97"/>
      <c r="D667" s="97"/>
      <c r="E667" s="97"/>
    </row>
    <row r="668" ht="15.75" customHeight="1">
      <c r="A668" s="97"/>
      <c r="B668" s="97"/>
      <c r="C668" s="97"/>
      <c r="D668" s="97"/>
      <c r="E668" s="97"/>
    </row>
    <row r="669" ht="15.75" customHeight="1">
      <c r="A669" s="97"/>
      <c r="B669" s="97"/>
      <c r="C669" s="97"/>
      <c r="D669" s="97"/>
      <c r="E669" s="97"/>
    </row>
    <row r="670" ht="15.75" customHeight="1">
      <c r="A670" s="97"/>
      <c r="B670" s="97"/>
      <c r="C670" s="97"/>
      <c r="D670" s="97"/>
      <c r="E670" s="97"/>
    </row>
    <row r="671" ht="15.75" customHeight="1">
      <c r="A671" s="97"/>
      <c r="B671" s="97"/>
      <c r="C671" s="97"/>
      <c r="D671" s="97"/>
      <c r="E671" s="97"/>
    </row>
    <row r="672" ht="15.75" customHeight="1">
      <c r="A672" s="97"/>
      <c r="B672" s="97"/>
      <c r="C672" s="97"/>
      <c r="D672" s="97"/>
      <c r="E672" s="97"/>
    </row>
    <row r="673" ht="15.75" customHeight="1">
      <c r="A673" s="97"/>
      <c r="B673" s="97"/>
      <c r="C673" s="97"/>
      <c r="D673" s="97"/>
      <c r="E673" s="97"/>
    </row>
    <row r="674" ht="15.75" customHeight="1">
      <c r="A674" s="97"/>
      <c r="B674" s="97"/>
      <c r="C674" s="97"/>
      <c r="D674" s="97"/>
      <c r="E674" s="97"/>
    </row>
    <row r="675" ht="15.75" customHeight="1">
      <c r="A675" s="97"/>
      <c r="B675" s="97"/>
      <c r="C675" s="97"/>
      <c r="D675" s="97"/>
      <c r="E675" s="97"/>
    </row>
    <row r="676" ht="15.75" customHeight="1">
      <c r="A676" s="97"/>
      <c r="B676" s="97"/>
      <c r="C676" s="97"/>
      <c r="D676" s="97"/>
      <c r="E676" s="97"/>
    </row>
    <row r="677" ht="15.75" customHeight="1">
      <c r="A677" s="97"/>
      <c r="B677" s="97"/>
      <c r="C677" s="97"/>
      <c r="D677" s="97"/>
      <c r="E677" s="97"/>
    </row>
    <row r="678" ht="15.75" customHeight="1">
      <c r="A678" s="97"/>
      <c r="B678" s="97"/>
      <c r="C678" s="97"/>
      <c r="D678" s="97"/>
      <c r="E678" s="97"/>
    </row>
    <row r="679" ht="15.75" customHeight="1">
      <c r="A679" s="97"/>
      <c r="B679" s="97"/>
      <c r="C679" s="97"/>
      <c r="D679" s="97"/>
      <c r="E679" s="97"/>
    </row>
    <row r="680" ht="15.75" customHeight="1">
      <c r="A680" s="97"/>
      <c r="B680" s="97"/>
      <c r="C680" s="97"/>
      <c r="D680" s="97"/>
      <c r="E680" s="97"/>
    </row>
    <row r="681" ht="15.75" customHeight="1">
      <c r="A681" s="97"/>
      <c r="B681" s="97"/>
      <c r="C681" s="97"/>
      <c r="D681" s="97"/>
      <c r="E681" s="97"/>
    </row>
    <row r="682" ht="15.75" customHeight="1">
      <c r="A682" s="97"/>
      <c r="B682" s="97"/>
      <c r="C682" s="97"/>
      <c r="D682" s="97"/>
      <c r="E682" s="97"/>
    </row>
    <row r="683" ht="15.75" customHeight="1">
      <c r="A683" s="97"/>
      <c r="B683" s="97"/>
      <c r="C683" s="97"/>
      <c r="D683" s="97"/>
      <c r="E683" s="97"/>
    </row>
    <row r="684" ht="15.75" customHeight="1">
      <c r="A684" s="97"/>
      <c r="B684" s="97"/>
      <c r="C684" s="97"/>
      <c r="D684" s="97"/>
      <c r="E684" s="97"/>
    </row>
    <row r="685" ht="15.75" customHeight="1">
      <c r="A685" s="97"/>
      <c r="B685" s="97"/>
      <c r="C685" s="97"/>
      <c r="D685" s="97"/>
      <c r="E685" s="97"/>
    </row>
    <row r="686" ht="15.75" customHeight="1">
      <c r="A686" s="97"/>
      <c r="B686" s="97"/>
      <c r="C686" s="97"/>
      <c r="D686" s="97"/>
      <c r="E686" s="97"/>
    </row>
    <row r="687" ht="15.75" customHeight="1">
      <c r="A687" s="97"/>
      <c r="B687" s="97"/>
      <c r="C687" s="97"/>
      <c r="D687" s="97"/>
      <c r="E687" s="97"/>
    </row>
    <row r="688" ht="15.75" customHeight="1">
      <c r="A688" s="97"/>
      <c r="B688" s="97"/>
      <c r="C688" s="97"/>
      <c r="D688" s="97"/>
      <c r="E688" s="97"/>
    </row>
    <row r="689" ht="15.75" customHeight="1">
      <c r="A689" s="97"/>
      <c r="B689" s="97"/>
      <c r="C689" s="97"/>
      <c r="D689" s="97"/>
      <c r="E689" s="97"/>
    </row>
    <row r="690" ht="15.75" customHeight="1">
      <c r="A690" s="97"/>
      <c r="B690" s="97"/>
      <c r="C690" s="97"/>
      <c r="D690" s="97"/>
      <c r="E690" s="97"/>
    </row>
    <row r="691" ht="15.75" customHeight="1">
      <c r="A691" s="97"/>
      <c r="B691" s="97"/>
      <c r="C691" s="97"/>
      <c r="D691" s="97"/>
      <c r="E691" s="97"/>
    </row>
    <row r="692" ht="15.75" customHeight="1">
      <c r="A692" s="97"/>
      <c r="B692" s="97"/>
      <c r="C692" s="97"/>
      <c r="D692" s="97"/>
      <c r="E692" s="97"/>
    </row>
    <row r="693" ht="15.75" customHeight="1">
      <c r="A693" s="97"/>
      <c r="B693" s="97"/>
      <c r="C693" s="97"/>
      <c r="D693" s="97"/>
      <c r="E693" s="97"/>
    </row>
    <row r="694" ht="15.75" customHeight="1">
      <c r="A694" s="97"/>
      <c r="B694" s="97"/>
      <c r="C694" s="97"/>
      <c r="D694" s="97"/>
      <c r="E694" s="97"/>
    </row>
    <row r="695" ht="15.75" customHeight="1">
      <c r="A695" s="97"/>
      <c r="B695" s="97"/>
      <c r="C695" s="97"/>
      <c r="D695" s="97"/>
      <c r="E695" s="97"/>
    </row>
    <row r="696" ht="15.75" customHeight="1">
      <c r="A696" s="97"/>
      <c r="B696" s="97"/>
      <c r="C696" s="97"/>
      <c r="D696" s="97"/>
      <c r="E696" s="97"/>
    </row>
    <row r="697" ht="15.75" customHeight="1">
      <c r="A697" s="97"/>
      <c r="B697" s="97"/>
      <c r="C697" s="97"/>
      <c r="D697" s="97"/>
      <c r="E697" s="97"/>
    </row>
    <row r="698" ht="15.75" customHeight="1">
      <c r="A698" s="97"/>
      <c r="B698" s="97"/>
      <c r="C698" s="97"/>
      <c r="D698" s="97"/>
      <c r="E698" s="97"/>
    </row>
    <row r="699" ht="15.75" customHeight="1">
      <c r="A699" s="97"/>
      <c r="B699" s="97"/>
      <c r="C699" s="97"/>
      <c r="D699" s="97"/>
      <c r="E699" s="97"/>
    </row>
    <row r="700" ht="15.75" customHeight="1">
      <c r="A700" s="97"/>
      <c r="B700" s="97"/>
      <c r="C700" s="97"/>
      <c r="D700" s="97"/>
      <c r="E700" s="97"/>
    </row>
    <row r="701" ht="15.75" customHeight="1">
      <c r="A701" s="97"/>
      <c r="B701" s="97"/>
      <c r="C701" s="97"/>
      <c r="D701" s="97"/>
      <c r="E701" s="97"/>
    </row>
    <row r="702" ht="15.75" customHeight="1">
      <c r="A702" s="97"/>
      <c r="B702" s="97"/>
      <c r="C702" s="97"/>
      <c r="D702" s="97"/>
      <c r="E702" s="97"/>
    </row>
    <row r="703" ht="15.75" customHeight="1">
      <c r="A703" s="97"/>
      <c r="B703" s="97"/>
      <c r="C703" s="97"/>
      <c r="D703" s="97"/>
      <c r="E703" s="97"/>
    </row>
    <row r="704" ht="15.75" customHeight="1">
      <c r="A704" s="97"/>
      <c r="B704" s="97"/>
      <c r="C704" s="97"/>
      <c r="D704" s="97"/>
      <c r="E704" s="97"/>
    </row>
    <row r="705" ht="15.75" customHeight="1">
      <c r="A705" s="97"/>
      <c r="B705" s="97"/>
      <c r="C705" s="97"/>
      <c r="D705" s="97"/>
      <c r="E705" s="97"/>
    </row>
    <row r="706" ht="15.75" customHeight="1">
      <c r="A706" s="97"/>
      <c r="B706" s="97"/>
      <c r="C706" s="97"/>
      <c r="D706" s="97"/>
      <c r="E706" s="97"/>
    </row>
    <row r="707" ht="15.75" customHeight="1">
      <c r="A707" s="97"/>
      <c r="B707" s="97"/>
      <c r="C707" s="97"/>
      <c r="D707" s="97"/>
      <c r="E707" s="97"/>
    </row>
    <row r="708" ht="15.75" customHeight="1">
      <c r="A708" s="97"/>
      <c r="B708" s="97"/>
      <c r="C708" s="97"/>
      <c r="D708" s="97"/>
      <c r="E708" s="97"/>
    </row>
    <row r="709" ht="15.75" customHeight="1">
      <c r="A709" s="97"/>
      <c r="B709" s="97"/>
      <c r="C709" s="97"/>
      <c r="D709" s="97"/>
      <c r="E709" s="97"/>
    </row>
    <row r="710" ht="15.75" customHeight="1">
      <c r="A710" s="97"/>
      <c r="B710" s="97"/>
      <c r="C710" s="97"/>
      <c r="D710" s="97"/>
      <c r="E710" s="97"/>
    </row>
    <row r="711" ht="15.75" customHeight="1">
      <c r="A711" s="97"/>
      <c r="B711" s="97"/>
      <c r="C711" s="97"/>
      <c r="D711" s="97"/>
      <c r="E711" s="97"/>
    </row>
    <row r="712" ht="15.75" customHeight="1">
      <c r="A712" s="97"/>
      <c r="B712" s="97"/>
      <c r="C712" s="97"/>
      <c r="D712" s="97"/>
      <c r="E712" s="97"/>
    </row>
    <row r="713" ht="15.75" customHeight="1">
      <c r="A713" s="97"/>
      <c r="B713" s="97"/>
      <c r="C713" s="97"/>
      <c r="D713" s="97"/>
      <c r="E713" s="97"/>
    </row>
    <row r="714" ht="15.75" customHeight="1">
      <c r="A714" s="97"/>
      <c r="B714" s="97"/>
      <c r="C714" s="97"/>
      <c r="D714" s="97"/>
      <c r="E714" s="97"/>
    </row>
    <row r="715" ht="15.75" customHeight="1">
      <c r="A715" s="97"/>
      <c r="B715" s="97"/>
      <c r="C715" s="97"/>
      <c r="D715" s="97"/>
      <c r="E715" s="97"/>
    </row>
    <row r="716" ht="15.75" customHeight="1">
      <c r="A716" s="97"/>
      <c r="B716" s="97"/>
      <c r="C716" s="97"/>
      <c r="D716" s="97"/>
      <c r="E716" s="97"/>
    </row>
    <row r="717" ht="15.75" customHeight="1">
      <c r="A717" s="97"/>
      <c r="B717" s="97"/>
      <c r="C717" s="97"/>
      <c r="D717" s="97"/>
      <c r="E717" s="97"/>
    </row>
    <row r="718" ht="15.75" customHeight="1">
      <c r="A718" s="97"/>
      <c r="B718" s="97"/>
      <c r="C718" s="97"/>
      <c r="D718" s="97"/>
      <c r="E718" s="97"/>
    </row>
    <row r="719" ht="15.75" customHeight="1">
      <c r="A719" s="97"/>
      <c r="B719" s="97"/>
      <c r="C719" s="97"/>
      <c r="D719" s="97"/>
      <c r="E719" s="97"/>
    </row>
    <row r="720" ht="15.75" customHeight="1">
      <c r="A720" s="97"/>
      <c r="B720" s="97"/>
      <c r="C720" s="97"/>
      <c r="D720" s="97"/>
      <c r="E720" s="97"/>
    </row>
    <row r="721" ht="15.75" customHeight="1">
      <c r="A721" s="97"/>
      <c r="B721" s="97"/>
      <c r="C721" s="97"/>
      <c r="D721" s="97"/>
      <c r="E721" s="97"/>
    </row>
    <row r="722" ht="15.75" customHeight="1">
      <c r="A722" s="97"/>
      <c r="B722" s="97"/>
      <c r="C722" s="97"/>
      <c r="D722" s="97"/>
      <c r="E722" s="97"/>
    </row>
    <row r="723" ht="15.75" customHeight="1">
      <c r="A723" s="97"/>
      <c r="B723" s="97"/>
      <c r="C723" s="97"/>
      <c r="D723" s="97"/>
      <c r="E723" s="97"/>
    </row>
    <row r="724" ht="15.75" customHeight="1">
      <c r="A724" s="97"/>
      <c r="B724" s="97"/>
      <c r="C724" s="97"/>
      <c r="D724" s="97"/>
      <c r="E724" s="97"/>
    </row>
    <row r="725" ht="15.75" customHeight="1">
      <c r="A725" s="97"/>
      <c r="B725" s="97"/>
      <c r="C725" s="97"/>
      <c r="D725" s="97"/>
      <c r="E725" s="97"/>
    </row>
    <row r="726" ht="15.75" customHeight="1">
      <c r="A726" s="97"/>
      <c r="B726" s="97"/>
      <c r="C726" s="97"/>
      <c r="D726" s="97"/>
      <c r="E726" s="97"/>
    </row>
    <row r="727" ht="15.75" customHeight="1">
      <c r="A727" s="97"/>
      <c r="B727" s="97"/>
      <c r="C727" s="97"/>
      <c r="D727" s="97"/>
      <c r="E727" s="97"/>
    </row>
    <row r="728" ht="15.75" customHeight="1">
      <c r="A728" s="97"/>
      <c r="B728" s="97"/>
      <c r="C728" s="97"/>
      <c r="D728" s="97"/>
      <c r="E728" s="97"/>
    </row>
    <row r="729" ht="15.75" customHeight="1">
      <c r="A729" s="97"/>
      <c r="B729" s="97"/>
      <c r="C729" s="97"/>
      <c r="D729" s="97"/>
      <c r="E729" s="97"/>
    </row>
    <row r="730" ht="15.75" customHeight="1">
      <c r="A730" s="97"/>
      <c r="B730" s="97"/>
      <c r="C730" s="97"/>
      <c r="D730" s="97"/>
      <c r="E730" s="97"/>
    </row>
    <row r="731" ht="15.75" customHeight="1">
      <c r="A731" s="97"/>
      <c r="B731" s="97"/>
      <c r="C731" s="97"/>
      <c r="D731" s="97"/>
      <c r="E731" s="97"/>
    </row>
    <row r="732" ht="15.75" customHeight="1">
      <c r="A732" s="97"/>
      <c r="B732" s="97"/>
      <c r="C732" s="97"/>
      <c r="D732" s="97"/>
      <c r="E732" s="97"/>
    </row>
    <row r="733" ht="15.75" customHeight="1">
      <c r="A733" s="97"/>
      <c r="B733" s="97"/>
      <c r="C733" s="97"/>
      <c r="D733" s="97"/>
      <c r="E733" s="97"/>
    </row>
    <row r="734" ht="15.75" customHeight="1">
      <c r="A734" s="97"/>
      <c r="B734" s="97"/>
      <c r="C734" s="97"/>
      <c r="D734" s="97"/>
      <c r="E734" s="97"/>
    </row>
    <row r="735" ht="15.75" customHeight="1">
      <c r="A735" s="97"/>
      <c r="B735" s="97"/>
      <c r="C735" s="97"/>
      <c r="D735" s="97"/>
      <c r="E735" s="97"/>
    </row>
    <row r="736" ht="15.75" customHeight="1">
      <c r="A736" s="97"/>
      <c r="B736" s="97"/>
      <c r="C736" s="97"/>
      <c r="D736" s="97"/>
      <c r="E736" s="97"/>
    </row>
    <row r="737" ht="15.75" customHeight="1">
      <c r="A737" s="97"/>
      <c r="B737" s="97"/>
      <c r="C737" s="97"/>
      <c r="D737" s="97"/>
      <c r="E737" s="97"/>
    </row>
    <row r="738" ht="15.75" customHeight="1">
      <c r="A738" s="97"/>
      <c r="B738" s="97"/>
      <c r="C738" s="97"/>
      <c r="D738" s="97"/>
      <c r="E738" s="97"/>
    </row>
    <row r="739" ht="15.75" customHeight="1">
      <c r="A739" s="97"/>
      <c r="B739" s="97"/>
      <c r="C739" s="97"/>
      <c r="D739" s="97"/>
      <c r="E739" s="97"/>
    </row>
    <row r="740" ht="15.75" customHeight="1">
      <c r="A740" s="97"/>
      <c r="B740" s="97"/>
      <c r="C740" s="97"/>
      <c r="D740" s="97"/>
      <c r="E740" s="97"/>
    </row>
    <row r="741" ht="15.75" customHeight="1">
      <c r="A741" s="97"/>
      <c r="B741" s="97"/>
      <c r="C741" s="97"/>
      <c r="D741" s="97"/>
      <c r="E741" s="97"/>
    </row>
    <row r="742" ht="15.75" customHeight="1">
      <c r="A742" s="97"/>
      <c r="B742" s="97"/>
      <c r="C742" s="97"/>
      <c r="D742" s="97"/>
      <c r="E742" s="97"/>
    </row>
    <row r="743" ht="15.75" customHeight="1">
      <c r="A743" s="97"/>
      <c r="B743" s="97"/>
      <c r="C743" s="97"/>
      <c r="D743" s="97"/>
      <c r="E743" s="97"/>
    </row>
    <row r="744" ht="15.75" customHeight="1">
      <c r="A744" s="97"/>
      <c r="B744" s="97"/>
      <c r="C744" s="97"/>
      <c r="D744" s="97"/>
      <c r="E744" s="97"/>
    </row>
    <row r="745" ht="15.75" customHeight="1">
      <c r="A745" s="97"/>
      <c r="B745" s="97"/>
      <c r="C745" s="97"/>
      <c r="D745" s="97"/>
      <c r="E745" s="97"/>
    </row>
    <row r="746" ht="15.75" customHeight="1">
      <c r="A746" s="97"/>
      <c r="B746" s="97"/>
      <c r="C746" s="97"/>
      <c r="D746" s="97"/>
      <c r="E746" s="97"/>
    </row>
    <row r="747" ht="15.75" customHeight="1">
      <c r="A747" s="97"/>
      <c r="B747" s="97"/>
      <c r="C747" s="97"/>
      <c r="D747" s="97"/>
      <c r="E747" s="97"/>
    </row>
    <row r="748" ht="15.75" customHeight="1">
      <c r="A748" s="97"/>
      <c r="B748" s="97"/>
      <c r="C748" s="97"/>
      <c r="D748" s="97"/>
      <c r="E748" s="97"/>
    </row>
    <row r="749" ht="15.75" customHeight="1">
      <c r="A749" s="97"/>
      <c r="B749" s="97"/>
      <c r="C749" s="97"/>
      <c r="D749" s="97"/>
      <c r="E749" s="97"/>
    </row>
    <row r="750" ht="15.75" customHeight="1">
      <c r="A750" s="97"/>
      <c r="B750" s="97"/>
      <c r="C750" s="97"/>
      <c r="D750" s="97"/>
      <c r="E750" s="97"/>
    </row>
    <row r="751" ht="15.75" customHeight="1">
      <c r="A751" s="97"/>
      <c r="B751" s="97"/>
      <c r="C751" s="97"/>
      <c r="D751" s="97"/>
      <c r="E751" s="97"/>
    </row>
    <row r="752" ht="15.75" customHeight="1">
      <c r="A752" s="97"/>
      <c r="B752" s="97"/>
      <c r="C752" s="97"/>
      <c r="D752" s="97"/>
      <c r="E752" s="97"/>
    </row>
    <row r="753" ht="15.75" customHeight="1">
      <c r="A753" s="97"/>
      <c r="B753" s="97"/>
      <c r="C753" s="97"/>
      <c r="D753" s="97"/>
      <c r="E753" s="97"/>
    </row>
    <row r="754" ht="15.75" customHeight="1">
      <c r="A754" s="97"/>
      <c r="B754" s="97"/>
      <c r="C754" s="97"/>
      <c r="D754" s="97"/>
      <c r="E754" s="97"/>
    </row>
    <row r="755" ht="15.75" customHeight="1">
      <c r="A755" s="97"/>
      <c r="B755" s="97"/>
      <c r="C755" s="97"/>
      <c r="D755" s="97"/>
      <c r="E755" s="97"/>
    </row>
    <row r="756" ht="15.75" customHeight="1">
      <c r="A756" s="97"/>
      <c r="B756" s="97"/>
      <c r="C756" s="97"/>
      <c r="D756" s="97"/>
      <c r="E756" s="97"/>
    </row>
    <row r="757" ht="15.75" customHeight="1">
      <c r="A757" s="97"/>
      <c r="B757" s="97"/>
      <c r="C757" s="97"/>
      <c r="D757" s="97"/>
      <c r="E757" s="97"/>
    </row>
    <row r="758" ht="15.75" customHeight="1">
      <c r="A758" s="97"/>
      <c r="B758" s="97"/>
      <c r="C758" s="97"/>
      <c r="D758" s="97"/>
      <c r="E758" s="97"/>
    </row>
    <row r="759" ht="15.75" customHeight="1">
      <c r="A759" s="97"/>
      <c r="B759" s="97"/>
      <c r="C759" s="97"/>
      <c r="D759" s="97"/>
      <c r="E759" s="97"/>
    </row>
    <row r="760" ht="15.75" customHeight="1">
      <c r="A760" s="97"/>
      <c r="B760" s="97"/>
      <c r="C760" s="97"/>
      <c r="D760" s="97"/>
      <c r="E760" s="97"/>
    </row>
    <row r="761" ht="15.75" customHeight="1">
      <c r="A761" s="97"/>
      <c r="B761" s="97"/>
      <c r="C761" s="97"/>
      <c r="D761" s="97"/>
      <c r="E761" s="97"/>
    </row>
    <row r="762" ht="15.75" customHeight="1">
      <c r="A762" s="97"/>
      <c r="B762" s="97"/>
      <c r="C762" s="97"/>
      <c r="D762" s="97"/>
      <c r="E762" s="97"/>
    </row>
    <row r="763" ht="15.75" customHeight="1">
      <c r="A763" s="97"/>
      <c r="B763" s="97"/>
      <c r="C763" s="97"/>
      <c r="D763" s="97"/>
      <c r="E763" s="97"/>
    </row>
    <row r="764" ht="15.75" customHeight="1">
      <c r="A764" s="97"/>
      <c r="B764" s="97"/>
      <c r="C764" s="97"/>
      <c r="D764" s="97"/>
      <c r="E764" s="97"/>
    </row>
    <row r="765" ht="15.75" customHeight="1">
      <c r="A765" s="97"/>
      <c r="B765" s="97"/>
      <c r="C765" s="97"/>
      <c r="D765" s="97"/>
      <c r="E765" s="97"/>
    </row>
    <row r="766" ht="15.75" customHeight="1">
      <c r="A766" s="97"/>
      <c r="B766" s="97"/>
      <c r="C766" s="97"/>
      <c r="D766" s="97"/>
      <c r="E766" s="97"/>
    </row>
    <row r="767" ht="15.75" customHeight="1">
      <c r="A767" s="97"/>
      <c r="B767" s="97"/>
      <c r="C767" s="97"/>
      <c r="D767" s="97"/>
      <c r="E767" s="97"/>
    </row>
    <row r="768" ht="15.75" customHeight="1">
      <c r="A768" s="97"/>
      <c r="B768" s="97"/>
      <c r="C768" s="97"/>
      <c r="D768" s="97"/>
      <c r="E768" s="97"/>
    </row>
    <row r="769" ht="15.75" customHeight="1">
      <c r="A769" s="97"/>
      <c r="B769" s="97"/>
      <c r="C769" s="97"/>
      <c r="D769" s="97"/>
      <c r="E769" s="97"/>
    </row>
    <row r="770" ht="15.75" customHeight="1">
      <c r="A770" s="97"/>
      <c r="B770" s="97"/>
      <c r="C770" s="97"/>
      <c r="D770" s="97"/>
      <c r="E770" s="97"/>
    </row>
    <row r="771" ht="15.75" customHeight="1">
      <c r="A771" s="97"/>
      <c r="B771" s="97"/>
      <c r="C771" s="97"/>
      <c r="D771" s="97"/>
      <c r="E771" s="97"/>
    </row>
    <row r="772" ht="15.75" customHeight="1">
      <c r="A772" s="97"/>
      <c r="B772" s="97"/>
      <c r="C772" s="97"/>
      <c r="D772" s="97"/>
      <c r="E772" s="97"/>
    </row>
    <row r="773" ht="15.75" customHeight="1">
      <c r="A773" s="97"/>
      <c r="B773" s="97"/>
      <c r="C773" s="97"/>
      <c r="D773" s="97"/>
      <c r="E773" s="97"/>
    </row>
    <row r="774" ht="15.75" customHeight="1">
      <c r="A774" s="97"/>
      <c r="B774" s="97"/>
      <c r="C774" s="97"/>
      <c r="D774" s="97"/>
      <c r="E774" s="97"/>
    </row>
    <row r="775" ht="15.75" customHeight="1">
      <c r="A775" s="97"/>
      <c r="B775" s="97"/>
      <c r="C775" s="97"/>
      <c r="D775" s="97"/>
      <c r="E775" s="97"/>
    </row>
    <row r="776" ht="15.75" customHeight="1">
      <c r="A776" s="97"/>
      <c r="B776" s="97"/>
      <c r="C776" s="97"/>
      <c r="D776" s="97"/>
      <c r="E776" s="97"/>
    </row>
    <row r="777" ht="15.75" customHeight="1">
      <c r="A777" s="97"/>
      <c r="B777" s="97"/>
      <c r="C777" s="97"/>
      <c r="D777" s="97"/>
      <c r="E777" s="97"/>
    </row>
    <row r="778" ht="15.75" customHeight="1">
      <c r="A778" s="97"/>
      <c r="B778" s="97"/>
      <c r="C778" s="97"/>
      <c r="D778" s="97"/>
      <c r="E778" s="97"/>
    </row>
    <row r="779" ht="15.75" customHeight="1">
      <c r="A779" s="97"/>
      <c r="B779" s="97"/>
      <c r="C779" s="97"/>
      <c r="D779" s="97"/>
      <c r="E779" s="97"/>
    </row>
    <row r="780" ht="15.75" customHeight="1">
      <c r="A780" s="97"/>
      <c r="B780" s="97"/>
      <c r="C780" s="97"/>
      <c r="D780" s="97"/>
      <c r="E780" s="97"/>
    </row>
    <row r="781" ht="15.75" customHeight="1">
      <c r="A781" s="97"/>
      <c r="B781" s="97"/>
      <c r="C781" s="97"/>
      <c r="D781" s="97"/>
      <c r="E781" s="97"/>
    </row>
    <row r="782" ht="15.75" customHeight="1">
      <c r="A782" s="97"/>
      <c r="B782" s="97"/>
      <c r="C782" s="97"/>
      <c r="D782" s="97"/>
      <c r="E782" s="97"/>
    </row>
    <row r="783" ht="15.75" customHeight="1">
      <c r="A783" s="97"/>
      <c r="B783" s="97"/>
      <c r="C783" s="97"/>
      <c r="D783" s="97"/>
      <c r="E783" s="97"/>
    </row>
    <row r="784" ht="15.75" customHeight="1">
      <c r="A784" s="97"/>
      <c r="B784" s="97"/>
      <c r="C784" s="97"/>
      <c r="D784" s="97"/>
      <c r="E784" s="97"/>
    </row>
    <row r="785" ht="15.75" customHeight="1">
      <c r="A785" s="97"/>
      <c r="B785" s="97"/>
      <c r="C785" s="97"/>
      <c r="D785" s="97"/>
      <c r="E785" s="97"/>
    </row>
    <row r="786" ht="15.75" customHeight="1">
      <c r="A786" s="97"/>
      <c r="B786" s="97"/>
      <c r="C786" s="97"/>
      <c r="D786" s="97"/>
      <c r="E786" s="97"/>
    </row>
    <row r="787" ht="15.75" customHeight="1">
      <c r="A787" s="97"/>
      <c r="B787" s="97"/>
      <c r="C787" s="97"/>
      <c r="D787" s="97"/>
      <c r="E787" s="97"/>
    </row>
    <row r="788" ht="15.75" customHeight="1">
      <c r="A788" s="97"/>
      <c r="B788" s="97"/>
      <c r="C788" s="97"/>
      <c r="D788" s="97"/>
      <c r="E788" s="97"/>
    </row>
    <row r="789" ht="15.75" customHeight="1">
      <c r="A789" s="97"/>
      <c r="B789" s="97"/>
      <c r="C789" s="97"/>
      <c r="D789" s="97"/>
      <c r="E789" s="97"/>
    </row>
    <row r="790" ht="15.75" customHeight="1">
      <c r="A790" s="97"/>
      <c r="B790" s="97"/>
      <c r="C790" s="97"/>
      <c r="D790" s="97"/>
      <c r="E790" s="97"/>
    </row>
    <row r="791" ht="15.75" customHeight="1">
      <c r="A791" s="97"/>
      <c r="B791" s="97"/>
      <c r="C791" s="97"/>
      <c r="D791" s="97"/>
      <c r="E791" s="97"/>
    </row>
    <row r="792" ht="15.75" customHeight="1">
      <c r="A792" s="97"/>
      <c r="B792" s="97"/>
      <c r="C792" s="97"/>
      <c r="D792" s="97"/>
      <c r="E792" s="97"/>
    </row>
    <row r="793" ht="15.75" customHeight="1">
      <c r="A793" s="97"/>
      <c r="B793" s="97"/>
      <c r="C793" s="97"/>
      <c r="D793" s="97"/>
      <c r="E793" s="97"/>
    </row>
    <row r="794" ht="15.75" customHeight="1">
      <c r="A794" s="97"/>
      <c r="B794" s="97"/>
      <c r="C794" s="97"/>
      <c r="D794" s="97"/>
      <c r="E794" s="97"/>
    </row>
    <row r="795" ht="15.75" customHeight="1">
      <c r="A795" s="97"/>
      <c r="B795" s="97"/>
      <c r="C795" s="97"/>
      <c r="D795" s="97"/>
      <c r="E795" s="97"/>
    </row>
    <row r="796" ht="15.75" customHeight="1">
      <c r="A796" s="97"/>
      <c r="B796" s="97"/>
      <c r="C796" s="97"/>
      <c r="D796" s="97"/>
      <c r="E796" s="97"/>
    </row>
    <row r="797" ht="15.75" customHeight="1">
      <c r="A797" s="97"/>
      <c r="B797" s="97"/>
      <c r="C797" s="97"/>
      <c r="D797" s="97"/>
      <c r="E797" s="97"/>
    </row>
    <row r="798" ht="15.75" customHeight="1">
      <c r="A798" s="97"/>
      <c r="B798" s="97"/>
      <c r="C798" s="97"/>
      <c r="D798" s="97"/>
      <c r="E798" s="97"/>
    </row>
    <row r="799" ht="15.75" customHeight="1">
      <c r="A799" s="97"/>
      <c r="B799" s="97"/>
      <c r="C799" s="97"/>
      <c r="D799" s="97"/>
      <c r="E799" s="97"/>
    </row>
    <row r="800" ht="15.75" customHeight="1">
      <c r="A800" s="97"/>
      <c r="B800" s="97"/>
      <c r="C800" s="97"/>
      <c r="D800" s="97"/>
      <c r="E800" s="97"/>
    </row>
    <row r="801" ht="15.75" customHeight="1">
      <c r="A801" s="97"/>
      <c r="B801" s="97"/>
      <c r="C801" s="97"/>
      <c r="D801" s="97"/>
      <c r="E801" s="97"/>
    </row>
    <row r="802" ht="15.75" customHeight="1">
      <c r="A802" s="97"/>
      <c r="B802" s="97"/>
      <c r="C802" s="97"/>
      <c r="D802" s="97"/>
      <c r="E802" s="97"/>
    </row>
    <row r="803" ht="15.75" customHeight="1">
      <c r="A803" s="97"/>
      <c r="B803" s="97"/>
      <c r="C803" s="97"/>
      <c r="D803" s="97"/>
      <c r="E803" s="97"/>
    </row>
    <row r="804" ht="15.75" customHeight="1">
      <c r="A804" s="97"/>
      <c r="B804" s="97"/>
      <c r="C804" s="97"/>
      <c r="D804" s="97"/>
      <c r="E804" s="97"/>
    </row>
    <row r="805" ht="15.75" customHeight="1">
      <c r="A805" s="97"/>
      <c r="B805" s="97"/>
      <c r="C805" s="97"/>
      <c r="D805" s="97"/>
      <c r="E805" s="97"/>
    </row>
    <row r="806" ht="15.75" customHeight="1">
      <c r="A806" s="97"/>
      <c r="B806" s="97"/>
      <c r="C806" s="97"/>
      <c r="D806" s="97"/>
      <c r="E806" s="97"/>
    </row>
    <row r="807" ht="15.75" customHeight="1">
      <c r="A807" s="97"/>
      <c r="B807" s="97"/>
      <c r="C807" s="97"/>
      <c r="D807" s="97"/>
      <c r="E807" s="97"/>
    </row>
    <row r="808" ht="15.75" customHeight="1">
      <c r="A808" s="97"/>
      <c r="B808" s="97"/>
      <c r="C808" s="97"/>
      <c r="D808" s="97"/>
      <c r="E808" s="97"/>
    </row>
    <row r="809" ht="15.75" customHeight="1">
      <c r="A809" s="97"/>
      <c r="B809" s="97"/>
      <c r="C809" s="97"/>
      <c r="D809" s="97"/>
      <c r="E809" s="97"/>
    </row>
    <row r="810" ht="15.75" customHeight="1">
      <c r="A810" s="97"/>
      <c r="B810" s="97"/>
      <c r="C810" s="97"/>
      <c r="D810" s="97"/>
      <c r="E810" s="97"/>
    </row>
    <row r="811" ht="15.75" customHeight="1">
      <c r="A811" s="97"/>
      <c r="B811" s="97"/>
      <c r="C811" s="97"/>
      <c r="D811" s="97"/>
      <c r="E811" s="97"/>
    </row>
    <row r="812" ht="15.75" customHeight="1">
      <c r="A812" s="97"/>
      <c r="B812" s="97"/>
      <c r="C812" s="97"/>
      <c r="D812" s="97"/>
      <c r="E812" s="97"/>
    </row>
    <row r="813" ht="15.75" customHeight="1">
      <c r="A813" s="97"/>
      <c r="B813" s="97"/>
      <c r="C813" s="97"/>
      <c r="D813" s="97"/>
      <c r="E813" s="97"/>
    </row>
    <row r="814" ht="15.75" customHeight="1">
      <c r="A814" s="97"/>
      <c r="B814" s="97"/>
      <c r="C814" s="97"/>
      <c r="D814" s="97"/>
      <c r="E814" s="97"/>
    </row>
    <row r="815" ht="15.75" customHeight="1">
      <c r="A815" s="97"/>
      <c r="B815" s="97"/>
      <c r="C815" s="97"/>
      <c r="D815" s="97"/>
      <c r="E815" s="97"/>
    </row>
    <row r="816" ht="15.75" customHeight="1">
      <c r="A816" s="97"/>
      <c r="B816" s="97"/>
      <c r="C816" s="97"/>
      <c r="D816" s="97"/>
      <c r="E816" s="97"/>
    </row>
    <row r="817" ht="15.75" customHeight="1">
      <c r="A817" s="97"/>
      <c r="B817" s="97"/>
      <c r="C817" s="97"/>
      <c r="D817" s="97"/>
      <c r="E817" s="97"/>
    </row>
    <row r="818" ht="15.75" customHeight="1">
      <c r="A818" s="97"/>
      <c r="B818" s="97"/>
      <c r="C818" s="97"/>
      <c r="D818" s="97"/>
      <c r="E818" s="97"/>
    </row>
    <row r="819" ht="15.75" customHeight="1">
      <c r="A819" s="97"/>
      <c r="B819" s="97"/>
      <c r="C819" s="97"/>
      <c r="D819" s="97"/>
      <c r="E819" s="97"/>
    </row>
    <row r="820" ht="15.75" customHeight="1">
      <c r="A820" s="97"/>
      <c r="B820" s="97"/>
      <c r="C820" s="97"/>
      <c r="D820" s="97"/>
      <c r="E820" s="97"/>
    </row>
    <row r="821" ht="15.75" customHeight="1">
      <c r="A821" s="97"/>
      <c r="B821" s="97"/>
      <c r="C821" s="97"/>
      <c r="D821" s="97"/>
      <c r="E821" s="97"/>
    </row>
    <row r="822" ht="15.75" customHeight="1">
      <c r="A822" s="97"/>
      <c r="B822" s="97"/>
      <c r="C822" s="97"/>
      <c r="D822" s="97"/>
      <c r="E822" s="97"/>
    </row>
    <row r="823" ht="15.75" customHeight="1">
      <c r="A823" s="97"/>
      <c r="B823" s="97"/>
      <c r="C823" s="97"/>
      <c r="D823" s="97"/>
      <c r="E823" s="97"/>
    </row>
    <row r="824" ht="15.75" customHeight="1">
      <c r="A824" s="97"/>
      <c r="B824" s="97"/>
      <c r="C824" s="97"/>
      <c r="D824" s="97"/>
      <c r="E824" s="97"/>
    </row>
    <row r="825" ht="15.75" customHeight="1">
      <c r="A825" s="97"/>
      <c r="B825" s="97"/>
      <c r="C825" s="97"/>
      <c r="D825" s="97"/>
      <c r="E825" s="97"/>
    </row>
    <row r="826" ht="15.75" customHeight="1">
      <c r="A826" s="97"/>
      <c r="B826" s="97"/>
      <c r="C826" s="97"/>
      <c r="D826" s="97"/>
      <c r="E826" s="97"/>
    </row>
    <row r="827" ht="15.75" customHeight="1">
      <c r="A827" s="97"/>
      <c r="B827" s="97"/>
      <c r="C827" s="97"/>
      <c r="D827" s="97"/>
      <c r="E827" s="97"/>
    </row>
    <row r="828" ht="15.75" customHeight="1">
      <c r="A828" s="97"/>
      <c r="B828" s="97"/>
      <c r="C828" s="97"/>
      <c r="D828" s="97"/>
      <c r="E828" s="97"/>
    </row>
    <row r="829" ht="15.75" customHeight="1">
      <c r="A829" s="97"/>
      <c r="B829" s="97"/>
      <c r="C829" s="97"/>
      <c r="D829" s="97"/>
      <c r="E829" s="97"/>
    </row>
    <row r="830" ht="15.75" customHeight="1">
      <c r="A830" s="97"/>
      <c r="B830" s="97"/>
      <c r="C830" s="97"/>
      <c r="D830" s="97"/>
      <c r="E830" s="97"/>
    </row>
    <row r="831" ht="15.75" customHeight="1">
      <c r="A831" s="97"/>
      <c r="B831" s="97"/>
      <c r="C831" s="97"/>
      <c r="D831" s="97"/>
      <c r="E831" s="97"/>
    </row>
    <row r="832" ht="15.75" customHeight="1">
      <c r="A832" s="97"/>
      <c r="B832" s="97"/>
      <c r="C832" s="97"/>
      <c r="D832" s="97"/>
      <c r="E832" s="97"/>
    </row>
    <row r="833" ht="15.75" customHeight="1">
      <c r="A833" s="97"/>
      <c r="B833" s="97"/>
      <c r="C833" s="97"/>
      <c r="D833" s="97"/>
      <c r="E833" s="97"/>
    </row>
    <row r="834" ht="15.75" customHeight="1">
      <c r="A834" s="97"/>
      <c r="B834" s="97"/>
      <c r="C834" s="97"/>
      <c r="D834" s="97"/>
      <c r="E834" s="97"/>
    </row>
    <row r="835" ht="15.75" customHeight="1">
      <c r="A835" s="97"/>
      <c r="B835" s="97"/>
      <c r="C835" s="97"/>
      <c r="D835" s="97"/>
      <c r="E835" s="97"/>
    </row>
    <row r="836" ht="15.75" customHeight="1">
      <c r="A836" s="97"/>
      <c r="B836" s="97"/>
      <c r="C836" s="97"/>
      <c r="D836" s="97"/>
      <c r="E836" s="97"/>
    </row>
    <row r="837" ht="15.75" customHeight="1">
      <c r="A837" s="97"/>
      <c r="B837" s="97"/>
      <c r="C837" s="97"/>
      <c r="D837" s="97"/>
      <c r="E837" s="97"/>
    </row>
    <row r="838" ht="15.75" customHeight="1">
      <c r="A838" s="97"/>
      <c r="B838" s="97"/>
      <c r="C838" s="97"/>
      <c r="D838" s="97"/>
      <c r="E838" s="97"/>
    </row>
    <row r="839" ht="15.75" customHeight="1">
      <c r="A839" s="97"/>
      <c r="B839" s="97"/>
      <c r="C839" s="97"/>
      <c r="D839" s="97"/>
      <c r="E839" s="97"/>
    </row>
    <row r="840" ht="15.75" customHeight="1">
      <c r="A840" s="97"/>
      <c r="B840" s="97"/>
      <c r="C840" s="97"/>
      <c r="D840" s="97"/>
      <c r="E840" s="97"/>
    </row>
    <row r="841" ht="15.75" customHeight="1">
      <c r="A841" s="97"/>
      <c r="B841" s="97"/>
      <c r="C841" s="97"/>
      <c r="D841" s="97"/>
      <c r="E841" s="97"/>
    </row>
    <row r="842" ht="15.75" customHeight="1">
      <c r="A842" s="97"/>
      <c r="B842" s="97"/>
      <c r="C842" s="97"/>
      <c r="D842" s="97"/>
      <c r="E842" s="97"/>
    </row>
    <row r="843" ht="15.75" customHeight="1">
      <c r="A843" s="97"/>
      <c r="B843" s="97"/>
      <c r="C843" s="97"/>
      <c r="D843" s="97"/>
      <c r="E843" s="97"/>
    </row>
    <row r="844" ht="15.75" customHeight="1">
      <c r="A844" s="97"/>
      <c r="B844" s="97"/>
      <c r="C844" s="97"/>
      <c r="D844" s="97"/>
      <c r="E844" s="97"/>
    </row>
    <row r="845" ht="15.75" customHeight="1">
      <c r="A845" s="97"/>
      <c r="B845" s="97"/>
      <c r="C845" s="97"/>
      <c r="D845" s="97"/>
      <c r="E845" s="97"/>
    </row>
    <row r="846" ht="15.75" customHeight="1">
      <c r="A846" s="97"/>
      <c r="B846" s="97"/>
      <c r="C846" s="97"/>
      <c r="D846" s="97"/>
      <c r="E846" s="97"/>
    </row>
    <row r="847" ht="15.75" customHeight="1">
      <c r="A847" s="97"/>
      <c r="B847" s="97"/>
      <c r="C847" s="97"/>
      <c r="D847" s="97"/>
      <c r="E847" s="97"/>
    </row>
    <row r="848" ht="15.75" customHeight="1">
      <c r="A848" s="97"/>
      <c r="B848" s="97"/>
      <c r="C848" s="97"/>
      <c r="D848" s="97"/>
      <c r="E848" s="97"/>
    </row>
    <row r="849" ht="15.75" customHeight="1">
      <c r="A849" s="97"/>
      <c r="B849" s="97"/>
      <c r="C849" s="97"/>
      <c r="D849" s="97"/>
      <c r="E849" s="97"/>
    </row>
    <row r="850" ht="15.75" customHeight="1">
      <c r="A850" s="97"/>
      <c r="B850" s="97"/>
      <c r="C850" s="97"/>
      <c r="D850" s="97"/>
      <c r="E850" s="97"/>
    </row>
    <row r="851" ht="15.75" customHeight="1">
      <c r="A851" s="97"/>
      <c r="B851" s="97"/>
      <c r="C851" s="97"/>
      <c r="D851" s="97"/>
      <c r="E851" s="97"/>
    </row>
    <row r="852" ht="15.75" customHeight="1">
      <c r="A852" s="97"/>
      <c r="B852" s="97"/>
      <c r="C852" s="97"/>
      <c r="D852" s="97"/>
      <c r="E852" s="97"/>
    </row>
    <row r="853" ht="15.75" customHeight="1">
      <c r="A853" s="97"/>
      <c r="B853" s="97"/>
      <c r="C853" s="97"/>
      <c r="D853" s="97"/>
      <c r="E853" s="97"/>
    </row>
    <row r="854" ht="15.75" customHeight="1">
      <c r="A854" s="97"/>
      <c r="B854" s="97"/>
      <c r="C854" s="97"/>
      <c r="D854" s="97"/>
      <c r="E854" s="97"/>
    </row>
    <row r="855" ht="15.75" customHeight="1">
      <c r="A855" s="97"/>
      <c r="B855" s="97"/>
      <c r="C855" s="97"/>
      <c r="D855" s="97"/>
      <c r="E855" s="97"/>
    </row>
    <row r="856" ht="15.75" customHeight="1">
      <c r="A856" s="97"/>
      <c r="B856" s="97"/>
      <c r="C856" s="97"/>
      <c r="D856" s="97"/>
      <c r="E856" s="97"/>
    </row>
    <row r="857" ht="15.75" customHeight="1">
      <c r="A857" s="97"/>
      <c r="B857" s="97"/>
      <c r="C857" s="97"/>
      <c r="D857" s="97"/>
      <c r="E857" s="97"/>
    </row>
    <row r="858" ht="15.75" customHeight="1">
      <c r="A858" s="97"/>
      <c r="B858" s="97"/>
      <c r="C858" s="97"/>
      <c r="D858" s="97"/>
      <c r="E858" s="97"/>
    </row>
    <row r="859" ht="15.75" customHeight="1">
      <c r="A859" s="97"/>
      <c r="B859" s="97"/>
      <c r="C859" s="97"/>
      <c r="D859" s="97"/>
      <c r="E859" s="97"/>
    </row>
    <row r="860" ht="15.75" customHeight="1">
      <c r="A860" s="97"/>
      <c r="B860" s="97"/>
      <c r="C860" s="97"/>
      <c r="D860" s="97"/>
      <c r="E860" s="97"/>
    </row>
    <row r="861" ht="15.75" customHeight="1">
      <c r="A861" s="97"/>
      <c r="B861" s="97"/>
      <c r="C861" s="97"/>
      <c r="D861" s="97"/>
      <c r="E861" s="97"/>
    </row>
    <row r="862" ht="15.75" customHeight="1">
      <c r="A862" s="97"/>
      <c r="B862" s="97"/>
      <c r="C862" s="97"/>
      <c r="D862" s="97"/>
      <c r="E862" s="97"/>
    </row>
    <row r="863" ht="15.75" customHeight="1">
      <c r="A863" s="97"/>
      <c r="B863" s="97"/>
      <c r="C863" s="97"/>
      <c r="D863" s="97"/>
      <c r="E863" s="97"/>
    </row>
    <row r="864" ht="15.75" customHeight="1">
      <c r="A864" s="97"/>
      <c r="B864" s="97"/>
      <c r="C864" s="97"/>
      <c r="D864" s="97"/>
      <c r="E864" s="97"/>
    </row>
    <row r="865" ht="15.75" customHeight="1">
      <c r="A865" s="97"/>
      <c r="B865" s="97"/>
      <c r="C865" s="97"/>
      <c r="D865" s="97"/>
      <c r="E865" s="97"/>
    </row>
    <row r="866" ht="15.75" customHeight="1">
      <c r="A866" s="97"/>
      <c r="B866" s="97"/>
      <c r="C866" s="97"/>
      <c r="D866" s="97"/>
      <c r="E866" s="97"/>
    </row>
    <row r="867" ht="15.75" customHeight="1">
      <c r="A867" s="97"/>
      <c r="B867" s="97"/>
      <c r="C867" s="97"/>
      <c r="D867" s="97"/>
      <c r="E867" s="97"/>
    </row>
    <row r="868" ht="15.75" customHeight="1">
      <c r="A868" s="97"/>
      <c r="B868" s="97"/>
      <c r="C868" s="97"/>
      <c r="D868" s="97"/>
      <c r="E868" s="97"/>
    </row>
    <row r="869" ht="15.75" customHeight="1">
      <c r="A869" s="97"/>
      <c r="B869" s="97"/>
      <c r="C869" s="97"/>
      <c r="D869" s="97"/>
      <c r="E869" s="97"/>
    </row>
    <row r="870" ht="15.75" customHeight="1">
      <c r="A870" s="97"/>
      <c r="B870" s="97"/>
      <c r="C870" s="97"/>
      <c r="D870" s="97"/>
      <c r="E870" s="97"/>
    </row>
    <row r="871" ht="15.75" customHeight="1">
      <c r="A871" s="97"/>
      <c r="B871" s="97"/>
      <c r="C871" s="97"/>
      <c r="D871" s="97"/>
      <c r="E871" s="97"/>
    </row>
    <row r="872" ht="15.75" customHeight="1">
      <c r="A872" s="97"/>
      <c r="B872" s="97"/>
      <c r="C872" s="97"/>
      <c r="D872" s="97"/>
      <c r="E872" s="97"/>
    </row>
    <row r="873" ht="15.75" customHeight="1">
      <c r="A873" s="97"/>
      <c r="B873" s="97"/>
      <c r="C873" s="97"/>
      <c r="D873" s="97"/>
      <c r="E873" s="97"/>
    </row>
    <row r="874" ht="15.75" customHeight="1">
      <c r="A874" s="97"/>
      <c r="B874" s="97"/>
      <c r="C874" s="97"/>
      <c r="D874" s="97"/>
      <c r="E874" s="97"/>
    </row>
    <row r="875" ht="15.75" customHeight="1">
      <c r="A875" s="97"/>
      <c r="B875" s="97"/>
      <c r="C875" s="97"/>
      <c r="D875" s="97"/>
      <c r="E875" s="97"/>
    </row>
    <row r="876" ht="15.75" customHeight="1">
      <c r="A876" s="97"/>
      <c r="B876" s="97"/>
      <c r="C876" s="97"/>
      <c r="D876" s="97"/>
      <c r="E876" s="97"/>
    </row>
    <row r="877" ht="15.75" customHeight="1">
      <c r="A877" s="97"/>
      <c r="B877" s="97"/>
      <c r="C877" s="97"/>
      <c r="D877" s="97"/>
      <c r="E877" s="97"/>
    </row>
    <row r="878" ht="15.75" customHeight="1">
      <c r="A878" s="97"/>
      <c r="B878" s="97"/>
      <c r="C878" s="97"/>
      <c r="D878" s="97"/>
      <c r="E878" s="97"/>
    </row>
    <row r="879" ht="15.75" customHeight="1">
      <c r="A879" s="97"/>
      <c r="B879" s="97"/>
      <c r="C879" s="97"/>
      <c r="D879" s="97"/>
      <c r="E879" s="97"/>
    </row>
    <row r="880" ht="15.75" customHeight="1">
      <c r="A880" s="97"/>
      <c r="B880" s="97"/>
      <c r="C880" s="97"/>
      <c r="D880" s="97"/>
      <c r="E880" s="97"/>
    </row>
    <row r="881" ht="15.75" customHeight="1">
      <c r="A881" s="97"/>
      <c r="B881" s="97"/>
      <c r="C881" s="97"/>
      <c r="D881" s="97"/>
      <c r="E881" s="97"/>
    </row>
    <row r="882" ht="15.75" customHeight="1">
      <c r="A882" s="97"/>
      <c r="B882" s="97"/>
      <c r="C882" s="97"/>
      <c r="D882" s="97"/>
      <c r="E882" s="97"/>
    </row>
    <row r="883" ht="15.75" customHeight="1">
      <c r="A883" s="97"/>
      <c r="B883" s="97"/>
      <c r="C883" s="97"/>
      <c r="D883" s="97"/>
      <c r="E883" s="97"/>
    </row>
    <row r="884" ht="15.75" customHeight="1">
      <c r="A884" s="97"/>
      <c r="B884" s="97"/>
      <c r="C884" s="97"/>
      <c r="D884" s="97"/>
      <c r="E884" s="97"/>
    </row>
    <row r="885" ht="15.75" customHeight="1">
      <c r="A885" s="97"/>
      <c r="B885" s="97"/>
      <c r="C885" s="97"/>
      <c r="D885" s="97"/>
      <c r="E885" s="97"/>
    </row>
    <row r="886" ht="15.75" customHeight="1">
      <c r="A886" s="97"/>
      <c r="B886" s="97"/>
      <c r="C886" s="97"/>
      <c r="D886" s="97"/>
      <c r="E886" s="97"/>
    </row>
    <row r="887" ht="15.75" customHeight="1">
      <c r="A887" s="97"/>
      <c r="B887" s="97"/>
      <c r="C887" s="97"/>
      <c r="D887" s="97"/>
      <c r="E887" s="97"/>
    </row>
    <row r="888" ht="15.75" customHeight="1">
      <c r="A888" s="97"/>
      <c r="B888" s="97"/>
      <c r="C888" s="97"/>
      <c r="D888" s="97"/>
      <c r="E888" s="97"/>
    </row>
    <row r="889" ht="15.75" customHeight="1">
      <c r="A889" s="97"/>
      <c r="B889" s="97"/>
      <c r="C889" s="97"/>
      <c r="D889" s="97"/>
      <c r="E889" s="97"/>
    </row>
    <row r="890" ht="15.75" customHeight="1">
      <c r="A890" s="97"/>
      <c r="B890" s="97"/>
      <c r="C890" s="97"/>
      <c r="D890" s="97"/>
      <c r="E890" s="97"/>
    </row>
    <row r="891" ht="15.75" customHeight="1">
      <c r="A891" s="97"/>
      <c r="B891" s="97"/>
      <c r="C891" s="97"/>
      <c r="D891" s="97"/>
      <c r="E891" s="97"/>
    </row>
    <row r="892" ht="15.75" customHeight="1">
      <c r="A892" s="97"/>
      <c r="B892" s="97"/>
      <c r="C892" s="97"/>
      <c r="D892" s="97"/>
      <c r="E892" s="97"/>
    </row>
    <row r="893" ht="15.75" customHeight="1">
      <c r="A893" s="97"/>
      <c r="B893" s="97"/>
      <c r="C893" s="97"/>
      <c r="D893" s="97"/>
      <c r="E893" s="97"/>
    </row>
    <row r="894" ht="15.75" customHeight="1">
      <c r="A894" s="97"/>
      <c r="B894" s="97"/>
      <c r="C894" s="97"/>
      <c r="D894" s="97"/>
      <c r="E894" s="97"/>
    </row>
    <row r="895" ht="15.75" customHeight="1">
      <c r="A895" s="97"/>
      <c r="B895" s="97"/>
      <c r="C895" s="97"/>
      <c r="D895" s="97"/>
      <c r="E895" s="97"/>
    </row>
    <row r="896" ht="15.75" customHeight="1">
      <c r="A896" s="97"/>
      <c r="B896" s="97"/>
      <c r="C896" s="97"/>
      <c r="D896" s="97"/>
      <c r="E896" s="97"/>
    </row>
    <row r="897" ht="15.75" customHeight="1">
      <c r="A897" s="97"/>
      <c r="B897" s="97"/>
      <c r="C897" s="97"/>
      <c r="D897" s="97"/>
      <c r="E897" s="97"/>
    </row>
    <row r="898" ht="15.75" customHeight="1">
      <c r="A898" s="97"/>
      <c r="B898" s="97"/>
      <c r="C898" s="97"/>
      <c r="D898" s="97"/>
      <c r="E898" s="97"/>
    </row>
    <row r="899" ht="15.75" customHeight="1">
      <c r="A899" s="97"/>
      <c r="B899" s="97"/>
      <c r="C899" s="97"/>
      <c r="D899" s="97"/>
      <c r="E899" s="97"/>
    </row>
    <row r="900" ht="15.75" customHeight="1">
      <c r="A900" s="97"/>
      <c r="B900" s="97"/>
      <c r="C900" s="97"/>
      <c r="D900" s="97"/>
      <c r="E900" s="97"/>
    </row>
    <row r="901" ht="15.75" customHeight="1">
      <c r="A901" s="97"/>
      <c r="B901" s="97"/>
      <c r="C901" s="97"/>
      <c r="D901" s="97"/>
      <c r="E901" s="97"/>
    </row>
    <row r="902" ht="15.75" customHeight="1">
      <c r="A902" s="97"/>
      <c r="B902" s="97"/>
      <c r="C902" s="97"/>
      <c r="D902" s="97"/>
      <c r="E902" s="97"/>
    </row>
    <row r="903" ht="15.75" customHeight="1">
      <c r="A903" s="97"/>
      <c r="B903" s="97"/>
      <c r="C903" s="97"/>
      <c r="D903" s="97"/>
      <c r="E903" s="97"/>
    </row>
    <row r="904" ht="15.75" customHeight="1">
      <c r="A904" s="97"/>
      <c r="B904" s="97"/>
      <c r="C904" s="97"/>
      <c r="D904" s="97"/>
      <c r="E904" s="97"/>
    </row>
    <row r="905" ht="15.75" customHeight="1">
      <c r="A905" s="97"/>
      <c r="B905" s="97"/>
      <c r="C905" s="97"/>
      <c r="D905" s="97"/>
      <c r="E905" s="97"/>
    </row>
    <row r="906" ht="15.75" customHeight="1">
      <c r="A906" s="97"/>
      <c r="B906" s="97"/>
      <c r="C906" s="97"/>
      <c r="D906" s="97"/>
      <c r="E906" s="97"/>
    </row>
    <row r="907" ht="15.75" customHeight="1">
      <c r="A907" s="97"/>
      <c r="B907" s="97"/>
      <c r="C907" s="97"/>
      <c r="D907" s="97"/>
      <c r="E907" s="97"/>
    </row>
    <row r="908" ht="15.75" customHeight="1">
      <c r="A908" s="97"/>
      <c r="B908" s="97"/>
      <c r="C908" s="97"/>
      <c r="D908" s="97"/>
      <c r="E908" s="97"/>
    </row>
    <row r="909" ht="15.75" customHeight="1">
      <c r="A909" s="97"/>
      <c r="B909" s="97"/>
      <c r="C909" s="97"/>
      <c r="D909" s="97"/>
      <c r="E909" s="97"/>
    </row>
    <row r="910" ht="15.75" customHeight="1">
      <c r="A910" s="97"/>
      <c r="B910" s="97"/>
      <c r="C910" s="97"/>
      <c r="D910" s="97"/>
      <c r="E910" s="97"/>
    </row>
    <row r="911" ht="15.75" customHeight="1">
      <c r="A911" s="97"/>
      <c r="B911" s="97"/>
      <c r="C911" s="97"/>
      <c r="D911" s="97"/>
      <c r="E911" s="97"/>
    </row>
    <row r="912" ht="15.75" customHeight="1">
      <c r="A912" s="97"/>
      <c r="B912" s="97"/>
      <c r="C912" s="97"/>
      <c r="D912" s="97"/>
      <c r="E912" s="97"/>
    </row>
    <row r="913" ht="15.75" customHeight="1">
      <c r="A913" s="97"/>
      <c r="B913" s="97"/>
      <c r="C913" s="97"/>
      <c r="D913" s="97"/>
      <c r="E913" s="97"/>
    </row>
    <row r="914" ht="15.75" customHeight="1">
      <c r="A914" s="97"/>
      <c r="B914" s="97"/>
      <c r="C914" s="97"/>
      <c r="D914" s="97"/>
      <c r="E914" s="97"/>
    </row>
    <row r="915" ht="15.75" customHeight="1">
      <c r="A915" s="97"/>
      <c r="B915" s="97"/>
      <c r="C915" s="97"/>
      <c r="D915" s="97"/>
      <c r="E915" s="97"/>
    </row>
    <row r="916" ht="15.75" customHeight="1">
      <c r="A916" s="97"/>
      <c r="B916" s="97"/>
      <c r="C916" s="97"/>
      <c r="D916" s="97"/>
      <c r="E916" s="97"/>
    </row>
    <row r="917" ht="15.75" customHeight="1">
      <c r="A917" s="97"/>
      <c r="B917" s="97"/>
      <c r="C917" s="97"/>
      <c r="D917" s="97"/>
      <c r="E917" s="97"/>
    </row>
    <row r="918" ht="15.75" customHeight="1">
      <c r="A918" s="97"/>
      <c r="B918" s="97"/>
      <c r="C918" s="97"/>
      <c r="D918" s="97"/>
      <c r="E918" s="97"/>
    </row>
    <row r="919" ht="15.75" customHeight="1">
      <c r="A919" s="97"/>
      <c r="B919" s="97"/>
      <c r="C919" s="97"/>
      <c r="D919" s="97"/>
      <c r="E919" s="97"/>
    </row>
    <row r="920" ht="15.75" customHeight="1">
      <c r="A920" s="97"/>
      <c r="B920" s="97"/>
      <c r="C920" s="97"/>
      <c r="D920" s="97"/>
      <c r="E920" s="97"/>
    </row>
    <row r="921" ht="15.75" customHeight="1">
      <c r="A921" s="97"/>
      <c r="B921" s="97"/>
      <c r="C921" s="97"/>
      <c r="D921" s="97"/>
      <c r="E921" s="97"/>
    </row>
    <row r="922" ht="15.75" customHeight="1">
      <c r="A922" s="97"/>
      <c r="B922" s="97"/>
      <c r="C922" s="97"/>
      <c r="D922" s="97"/>
      <c r="E922" s="97"/>
    </row>
    <row r="923" ht="15.75" customHeight="1">
      <c r="A923" s="97"/>
      <c r="B923" s="97"/>
      <c r="C923" s="97"/>
      <c r="D923" s="97"/>
      <c r="E923" s="97"/>
    </row>
    <row r="924" ht="15.75" customHeight="1">
      <c r="A924" s="97"/>
      <c r="B924" s="97"/>
      <c r="C924" s="97"/>
      <c r="D924" s="97"/>
      <c r="E924" s="97"/>
    </row>
    <row r="925" ht="15.75" customHeight="1">
      <c r="A925" s="97"/>
      <c r="B925" s="97"/>
      <c r="C925" s="97"/>
      <c r="D925" s="97"/>
      <c r="E925" s="97"/>
    </row>
    <row r="926" ht="15.75" customHeight="1">
      <c r="A926" s="97"/>
      <c r="B926" s="97"/>
      <c r="C926" s="97"/>
      <c r="D926" s="97"/>
      <c r="E926" s="97"/>
    </row>
    <row r="927" ht="15.75" customHeight="1">
      <c r="A927" s="97"/>
      <c r="B927" s="97"/>
      <c r="C927" s="97"/>
      <c r="D927" s="97"/>
      <c r="E927" s="97"/>
    </row>
    <row r="928" ht="15.75" customHeight="1">
      <c r="A928" s="97"/>
      <c r="B928" s="97"/>
      <c r="C928" s="97"/>
      <c r="D928" s="97"/>
      <c r="E928" s="97"/>
    </row>
    <row r="929" ht="15.75" customHeight="1">
      <c r="A929" s="97"/>
      <c r="B929" s="97"/>
      <c r="C929" s="97"/>
      <c r="D929" s="97"/>
      <c r="E929" s="97"/>
    </row>
    <row r="930" ht="15.75" customHeight="1">
      <c r="A930" s="97"/>
      <c r="B930" s="97"/>
      <c r="C930" s="97"/>
      <c r="D930" s="97"/>
      <c r="E930" s="97"/>
    </row>
    <row r="931" ht="15.75" customHeight="1">
      <c r="A931" s="97"/>
      <c r="B931" s="97"/>
      <c r="C931" s="97"/>
      <c r="D931" s="97"/>
      <c r="E931" s="97"/>
    </row>
    <row r="932" ht="15.75" customHeight="1">
      <c r="A932" s="97"/>
      <c r="B932" s="97"/>
      <c r="C932" s="97"/>
      <c r="D932" s="97"/>
      <c r="E932" s="97"/>
    </row>
    <row r="933" ht="15.75" customHeight="1">
      <c r="A933" s="97"/>
      <c r="B933" s="97"/>
      <c r="C933" s="97"/>
      <c r="D933" s="97"/>
      <c r="E933" s="97"/>
    </row>
    <row r="934" ht="15.75" customHeight="1">
      <c r="A934" s="97"/>
      <c r="B934" s="97"/>
      <c r="C934" s="97"/>
      <c r="D934" s="97"/>
      <c r="E934" s="97"/>
    </row>
    <row r="935" ht="15.75" customHeight="1">
      <c r="A935" s="97"/>
      <c r="B935" s="97"/>
      <c r="C935" s="97"/>
      <c r="D935" s="97"/>
      <c r="E935" s="97"/>
    </row>
    <row r="936" ht="15.75" customHeight="1">
      <c r="A936" s="97"/>
      <c r="B936" s="97"/>
      <c r="C936" s="97"/>
      <c r="D936" s="97"/>
      <c r="E936" s="97"/>
    </row>
    <row r="937" ht="15.75" customHeight="1">
      <c r="A937" s="97"/>
      <c r="B937" s="97"/>
      <c r="C937" s="97"/>
      <c r="D937" s="97"/>
      <c r="E937" s="97"/>
    </row>
    <row r="938" ht="15.75" customHeight="1">
      <c r="A938" s="97"/>
      <c r="B938" s="97"/>
      <c r="C938" s="97"/>
      <c r="D938" s="97"/>
      <c r="E938" s="97"/>
    </row>
    <row r="939" ht="15.75" customHeight="1">
      <c r="A939" s="97"/>
      <c r="B939" s="97"/>
      <c r="C939" s="97"/>
      <c r="D939" s="97"/>
      <c r="E939" s="97"/>
    </row>
    <row r="940" ht="15.75" customHeight="1">
      <c r="A940" s="97"/>
      <c r="B940" s="97"/>
      <c r="C940" s="97"/>
      <c r="D940" s="97"/>
      <c r="E940" s="97"/>
    </row>
    <row r="941" ht="15.75" customHeight="1">
      <c r="A941" s="97"/>
      <c r="B941" s="97"/>
      <c r="C941" s="97"/>
      <c r="D941" s="97"/>
      <c r="E941" s="97"/>
    </row>
    <row r="942" ht="15.75" customHeight="1">
      <c r="A942" s="97"/>
      <c r="B942" s="97"/>
      <c r="C942" s="97"/>
      <c r="D942" s="97"/>
      <c r="E942" s="97"/>
    </row>
    <row r="943" ht="15.75" customHeight="1">
      <c r="A943" s="97"/>
      <c r="B943" s="97"/>
      <c r="C943" s="97"/>
      <c r="D943" s="97"/>
      <c r="E943" s="97"/>
    </row>
    <row r="944" ht="15.75" customHeight="1">
      <c r="A944" s="97"/>
      <c r="B944" s="97"/>
      <c r="C944" s="97"/>
      <c r="D944" s="97"/>
      <c r="E944" s="97"/>
    </row>
    <row r="945" ht="15.75" customHeight="1">
      <c r="A945" s="97"/>
      <c r="B945" s="97"/>
      <c r="C945" s="97"/>
      <c r="D945" s="97"/>
      <c r="E945" s="97"/>
    </row>
    <row r="946" ht="15.75" customHeight="1">
      <c r="A946" s="97"/>
      <c r="B946" s="97"/>
      <c r="C946" s="97"/>
      <c r="D946" s="97"/>
      <c r="E946" s="97"/>
    </row>
    <row r="947" ht="15.75" customHeight="1">
      <c r="A947" s="97"/>
      <c r="B947" s="97"/>
      <c r="C947" s="97"/>
      <c r="D947" s="97"/>
      <c r="E947" s="97"/>
    </row>
    <row r="948" ht="15.75" customHeight="1">
      <c r="A948" s="97"/>
      <c r="B948" s="97"/>
      <c r="C948" s="97"/>
      <c r="D948" s="97"/>
      <c r="E948" s="97"/>
    </row>
    <row r="949" ht="15.75" customHeight="1">
      <c r="A949" s="97"/>
      <c r="B949" s="97"/>
      <c r="C949" s="97"/>
      <c r="D949" s="97"/>
      <c r="E949" s="97"/>
    </row>
    <row r="950" ht="15.75" customHeight="1">
      <c r="A950" s="97"/>
      <c r="B950" s="97"/>
      <c r="C950" s="97"/>
      <c r="D950" s="97"/>
      <c r="E950" s="97"/>
    </row>
    <row r="951" ht="15.75" customHeight="1">
      <c r="A951" s="97"/>
      <c r="B951" s="97"/>
      <c r="C951" s="97"/>
      <c r="D951" s="97"/>
      <c r="E951" s="97"/>
    </row>
    <row r="952" ht="15.75" customHeight="1">
      <c r="A952" s="97"/>
      <c r="B952" s="97"/>
      <c r="C952" s="97"/>
      <c r="D952" s="97"/>
      <c r="E952" s="97"/>
    </row>
    <row r="953" ht="15.75" customHeight="1">
      <c r="A953" s="97"/>
      <c r="B953" s="97"/>
      <c r="C953" s="97"/>
      <c r="D953" s="97"/>
      <c r="E953" s="97"/>
    </row>
    <row r="954" ht="15.75" customHeight="1">
      <c r="A954" s="97"/>
      <c r="B954" s="97"/>
      <c r="C954" s="97"/>
      <c r="D954" s="97"/>
      <c r="E954" s="97"/>
    </row>
    <row r="955" ht="15.75" customHeight="1">
      <c r="A955" s="97"/>
      <c r="B955" s="97"/>
      <c r="C955" s="97"/>
      <c r="D955" s="97"/>
      <c r="E955" s="97"/>
    </row>
    <row r="956" ht="15.75" customHeight="1">
      <c r="A956" s="97"/>
      <c r="B956" s="97"/>
      <c r="C956" s="97"/>
      <c r="D956" s="97"/>
      <c r="E956" s="97"/>
    </row>
    <row r="957" ht="15.75" customHeight="1">
      <c r="A957" s="97"/>
      <c r="B957" s="97"/>
      <c r="C957" s="97"/>
      <c r="D957" s="97"/>
      <c r="E957" s="97"/>
    </row>
    <row r="958" ht="15.75" customHeight="1">
      <c r="A958" s="97"/>
      <c r="B958" s="97"/>
      <c r="C958" s="97"/>
      <c r="D958" s="97"/>
      <c r="E958" s="97"/>
    </row>
    <row r="959" ht="15.75" customHeight="1">
      <c r="A959" s="97"/>
      <c r="B959" s="97"/>
      <c r="C959" s="97"/>
      <c r="D959" s="97"/>
      <c r="E959" s="97"/>
    </row>
    <row r="960" ht="15.75" customHeight="1">
      <c r="A960" s="97"/>
      <c r="B960" s="97"/>
      <c r="C960" s="97"/>
      <c r="D960" s="97"/>
      <c r="E960" s="97"/>
    </row>
    <row r="961" ht="15.75" customHeight="1">
      <c r="A961" s="97"/>
      <c r="B961" s="97"/>
      <c r="C961" s="97"/>
      <c r="D961" s="97"/>
      <c r="E961" s="97"/>
    </row>
    <row r="962" ht="15.75" customHeight="1">
      <c r="A962" s="97"/>
      <c r="B962" s="97"/>
      <c r="C962" s="97"/>
      <c r="D962" s="97"/>
      <c r="E962" s="97"/>
    </row>
    <row r="963" ht="15.75" customHeight="1">
      <c r="A963" s="97"/>
      <c r="B963" s="97"/>
      <c r="C963" s="97"/>
      <c r="D963" s="97"/>
      <c r="E963" s="97"/>
    </row>
    <row r="964" ht="15.75" customHeight="1">
      <c r="A964" s="97"/>
      <c r="B964" s="97"/>
      <c r="C964" s="97"/>
      <c r="D964" s="97"/>
      <c r="E964" s="97"/>
    </row>
    <row r="965" ht="15.75" customHeight="1">
      <c r="A965" s="97"/>
      <c r="B965" s="97"/>
      <c r="C965" s="97"/>
      <c r="D965" s="97"/>
      <c r="E965" s="97"/>
    </row>
    <row r="966" ht="15.75" customHeight="1">
      <c r="A966" s="97"/>
      <c r="B966" s="97"/>
      <c r="C966" s="97"/>
      <c r="D966" s="97"/>
      <c r="E966" s="97"/>
    </row>
    <row r="967" ht="15.75" customHeight="1">
      <c r="A967" s="97"/>
      <c r="B967" s="97"/>
      <c r="C967" s="97"/>
      <c r="D967" s="97"/>
      <c r="E967" s="97"/>
    </row>
    <row r="968" ht="15.75" customHeight="1">
      <c r="A968" s="97"/>
      <c r="B968" s="97"/>
      <c r="C968" s="97"/>
      <c r="D968" s="97"/>
      <c r="E968" s="97"/>
    </row>
    <row r="969" ht="15.75" customHeight="1">
      <c r="A969" s="97"/>
      <c r="B969" s="97"/>
      <c r="C969" s="97"/>
      <c r="D969" s="97"/>
      <c r="E969" s="97"/>
    </row>
    <row r="970" ht="15.75" customHeight="1">
      <c r="A970" s="97"/>
      <c r="B970" s="97"/>
      <c r="C970" s="97"/>
      <c r="D970" s="97"/>
      <c r="E970" s="97"/>
    </row>
    <row r="971" ht="15.75" customHeight="1">
      <c r="A971" s="97"/>
      <c r="B971" s="97"/>
      <c r="C971" s="97"/>
      <c r="D971" s="97"/>
      <c r="E971" s="97"/>
    </row>
    <row r="972" ht="15.75" customHeight="1">
      <c r="A972" s="97"/>
      <c r="B972" s="97"/>
      <c r="C972" s="97"/>
      <c r="D972" s="97"/>
      <c r="E972" s="97"/>
    </row>
    <row r="973" ht="15.75" customHeight="1">
      <c r="A973" s="97"/>
      <c r="B973" s="97"/>
      <c r="C973" s="97"/>
      <c r="D973" s="97"/>
      <c r="E973" s="97"/>
    </row>
    <row r="974" ht="15.75" customHeight="1">
      <c r="A974" s="97"/>
      <c r="B974" s="97"/>
      <c r="C974" s="97"/>
      <c r="D974" s="97"/>
      <c r="E974" s="97"/>
    </row>
    <row r="975" ht="15.75" customHeight="1">
      <c r="A975" s="97"/>
      <c r="B975" s="97"/>
      <c r="C975" s="97"/>
      <c r="D975" s="97"/>
      <c r="E975" s="97"/>
    </row>
    <row r="976" ht="15.75" customHeight="1">
      <c r="A976" s="97"/>
      <c r="B976" s="97"/>
      <c r="C976" s="97"/>
      <c r="D976" s="97"/>
      <c r="E976" s="97"/>
    </row>
    <row r="977" ht="15.75" customHeight="1">
      <c r="A977" s="97"/>
      <c r="B977" s="97"/>
      <c r="C977" s="97"/>
      <c r="D977" s="97"/>
      <c r="E977" s="97"/>
    </row>
    <row r="978" ht="15.75" customHeight="1">
      <c r="A978" s="97"/>
      <c r="B978" s="97"/>
      <c r="C978" s="97"/>
      <c r="D978" s="97"/>
      <c r="E978" s="97"/>
    </row>
    <row r="979" ht="15.75" customHeight="1">
      <c r="A979" s="97"/>
      <c r="B979" s="97"/>
      <c r="C979" s="97"/>
      <c r="D979" s="97"/>
      <c r="E979" s="97"/>
    </row>
    <row r="980" ht="15.75" customHeight="1">
      <c r="A980" s="97"/>
      <c r="B980" s="97"/>
      <c r="C980" s="97"/>
      <c r="D980" s="97"/>
      <c r="E980" s="97"/>
    </row>
    <row r="981" ht="15.75" customHeight="1">
      <c r="A981" s="97"/>
      <c r="B981" s="97"/>
      <c r="C981" s="97"/>
      <c r="D981" s="97"/>
      <c r="E981" s="97"/>
    </row>
    <row r="982" ht="15.75" customHeight="1">
      <c r="A982" s="97"/>
      <c r="B982" s="97"/>
      <c r="C982" s="97"/>
      <c r="D982" s="97"/>
      <c r="E982" s="97"/>
    </row>
    <row r="983" ht="15.75" customHeight="1">
      <c r="A983" s="97"/>
      <c r="B983" s="97"/>
      <c r="C983" s="97"/>
      <c r="D983" s="97"/>
      <c r="E983" s="97"/>
    </row>
    <row r="984" ht="15.75" customHeight="1">
      <c r="A984" s="97"/>
      <c r="B984" s="97"/>
      <c r="C984" s="97"/>
      <c r="D984" s="97"/>
      <c r="E984" s="97"/>
    </row>
    <row r="985" ht="15.75" customHeight="1">
      <c r="A985" s="97"/>
      <c r="B985" s="97"/>
      <c r="C985" s="97"/>
      <c r="D985" s="97"/>
      <c r="E985" s="97"/>
    </row>
    <row r="986" ht="15.75" customHeight="1">
      <c r="A986" s="97"/>
      <c r="B986" s="97"/>
      <c r="C986" s="97"/>
      <c r="D986" s="97"/>
      <c r="E986" s="97"/>
    </row>
    <row r="987" ht="15.75" customHeight="1">
      <c r="A987" s="97"/>
      <c r="B987" s="97"/>
      <c r="C987" s="97"/>
      <c r="D987" s="97"/>
      <c r="E987" s="97"/>
    </row>
    <row r="988" ht="15.75" customHeight="1">
      <c r="A988" s="97"/>
      <c r="B988" s="97"/>
      <c r="C988" s="97"/>
      <c r="D988" s="97"/>
      <c r="E988" s="97"/>
    </row>
    <row r="989" ht="15.75" customHeight="1">
      <c r="A989" s="97"/>
      <c r="B989" s="97"/>
      <c r="C989" s="97"/>
      <c r="D989" s="97"/>
      <c r="E989" s="97"/>
    </row>
    <row r="990" ht="15.75" customHeight="1">
      <c r="A990" s="97"/>
      <c r="B990" s="97"/>
      <c r="C990" s="97"/>
      <c r="D990" s="97"/>
      <c r="E990" s="97"/>
    </row>
    <row r="991" ht="15.75" customHeight="1">
      <c r="A991" s="97"/>
      <c r="B991" s="97"/>
      <c r="C991" s="97"/>
      <c r="D991" s="97"/>
      <c r="E991" s="97"/>
    </row>
    <row r="992" ht="15.75" customHeight="1">
      <c r="A992" s="97"/>
      <c r="B992" s="97"/>
      <c r="C992" s="97"/>
      <c r="D992" s="97"/>
      <c r="E992" s="97"/>
    </row>
    <row r="993" ht="15.75" customHeight="1">
      <c r="A993" s="97"/>
      <c r="B993" s="97"/>
      <c r="C993" s="97"/>
      <c r="D993" s="97"/>
      <c r="E993" s="97"/>
    </row>
    <row r="994" ht="15.75" customHeight="1">
      <c r="A994" s="97"/>
      <c r="B994" s="97"/>
      <c r="C994" s="97"/>
      <c r="D994" s="97"/>
      <c r="E994" s="97"/>
    </row>
    <row r="995" ht="15.75" customHeight="1">
      <c r="A995" s="97"/>
      <c r="B995" s="97"/>
      <c r="C995" s="97"/>
      <c r="D995" s="97"/>
      <c r="E995" s="97"/>
    </row>
  </sheetData>
  <mergeCells count="12">
    <mergeCell ref="A38:D38"/>
    <mergeCell ref="A39:D39"/>
    <mergeCell ref="A41:E41"/>
    <mergeCell ref="A51:D51"/>
    <mergeCell ref="A52:D52"/>
    <mergeCell ref="A5:E5"/>
    <mergeCell ref="A13:D13"/>
    <mergeCell ref="A14:D14"/>
    <mergeCell ref="A16:E16"/>
    <mergeCell ref="A20:D20"/>
    <mergeCell ref="A21:D21"/>
    <mergeCell ref="A23:E23"/>
  </mergeCells>
  <printOptions/>
  <pageMargins bottom="0.787401575" footer="0.0" header="0.0" left="0.511811024" right="0.511811024" top="0.787401575"/>
  <pageSetup paperSize="9" orientation="portrait"/>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2" width="9.71"/>
    <col customWidth="1" min="3" max="6" width="15.71"/>
    <col customWidth="1" min="7" max="26" width="8.71"/>
  </cols>
  <sheetData>
    <row r="1">
      <c r="A1" s="99" t="s">
        <v>1495</v>
      </c>
      <c r="B1" s="246"/>
      <c r="C1" s="97"/>
      <c r="D1" s="97"/>
      <c r="E1" s="97"/>
    </row>
    <row r="2">
      <c r="A2" s="247" t="s">
        <v>1562</v>
      </c>
      <c r="B2" s="3"/>
      <c r="C2" s="97"/>
      <c r="D2" s="97"/>
      <c r="E2" s="97"/>
    </row>
    <row r="3">
      <c r="A3" s="3"/>
      <c r="B3" s="3"/>
      <c r="C3" s="97"/>
      <c r="D3" s="97"/>
      <c r="E3" s="97"/>
    </row>
    <row r="4">
      <c r="A4" s="97"/>
      <c r="B4" s="97"/>
      <c r="C4" s="97"/>
      <c r="D4" s="97"/>
      <c r="E4" s="97"/>
    </row>
    <row r="5" ht="30.0" customHeight="1">
      <c r="A5" s="260" t="s">
        <v>1563</v>
      </c>
      <c r="B5" s="250"/>
      <c r="C5" s="250"/>
      <c r="D5" s="250"/>
      <c r="E5" s="251"/>
      <c r="F5" s="252" t="s">
        <v>1552</v>
      </c>
      <c r="G5" s="253">
        <v>30.4375</v>
      </c>
      <c r="H5" s="254" t="s">
        <v>1553</v>
      </c>
      <c r="I5" s="252" t="s">
        <v>1554</v>
      </c>
    </row>
    <row r="6">
      <c r="A6" s="153" t="s">
        <v>1348</v>
      </c>
      <c r="B6" s="153" t="s">
        <v>1346</v>
      </c>
      <c r="C6" s="155" t="s">
        <v>873</v>
      </c>
      <c r="D6" s="155" t="s">
        <v>1555</v>
      </c>
      <c r="E6" s="154" t="s">
        <v>1556</v>
      </c>
      <c r="G6" s="97"/>
      <c r="H6" s="97"/>
      <c r="I6" s="97"/>
      <c r="J6" s="97"/>
      <c r="K6" s="97"/>
      <c r="L6" s="97"/>
      <c r="M6" s="97"/>
      <c r="N6" s="97"/>
      <c r="O6" s="97"/>
      <c r="P6" s="97"/>
      <c r="Q6" s="97"/>
      <c r="R6" s="97"/>
      <c r="S6" s="97"/>
      <c r="T6" s="97"/>
      <c r="U6" s="97"/>
      <c r="V6" s="97"/>
      <c r="W6" s="97"/>
      <c r="X6" s="97"/>
      <c r="Y6" s="97"/>
      <c r="Z6" s="97"/>
    </row>
    <row r="7">
      <c r="A7" s="74" t="s">
        <v>1511</v>
      </c>
      <c r="B7" s="66">
        <v>1.0</v>
      </c>
      <c r="C7" s="156">
        <f>VLOOKUP(A7,'Resumo alimentos'!$A:$I,'Resumo alimentos'!$I$2,FALSE)</f>
        <v>1.1</v>
      </c>
      <c r="D7" s="66">
        <f>31*3</f>
        <v>93</v>
      </c>
      <c r="E7" s="157">
        <f>C7*D7</f>
        <v>102.3</v>
      </c>
    </row>
    <row r="8">
      <c r="A8" s="193" t="s">
        <v>1557</v>
      </c>
      <c r="B8" s="92"/>
      <c r="C8" s="92"/>
      <c r="D8" s="93"/>
      <c r="E8" s="257">
        <f>SUM(E7)</f>
        <v>102.3</v>
      </c>
    </row>
    <row r="9">
      <c r="A9" s="158" t="s">
        <v>1558</v>
      </c>
      <c r="B9" s="92"/>
      <c r="C9" s="92"/>
      <c r="D9" s="92"/>
      <c r="E9" s="257">
        <f>E8/$G$5</f>
        <v>3.360985626</v>
      </c>
    </row>
    <row r="10" ht="15.75" customHeight="1">
      <c r="A10" s="97"/>
      <c r="B10" s="97"/>
      <c r="C10" s="97"/>
      <c r="D10" s="97"/>
      <c r="E10" s="97"/>
    </row>
    <row r="11" ht="15.75" customHeight="1">
      <c r="A11" s="249" t="s">
        <v>1559</v>
      </c>
      <c r="B11" s="250"/>
      <c r="C11" s="250"/>
      <c r="D11" s="250"/>
      <c r="E11" s="251"/>
    </row>
    <row r="12">
      <c r="A12" s="160" t="s">
        <v>1348</v>
      </c>
      <c r="B12" s="153" t="s">
        <v>1346</v>
      </c>
      <c r="C12" s="155" t="s">
        <v>873</v>
      </c>
      <c r="D12" s="155" t="s">
        <v>1555</v>
      </c>
      <c r="E12" s="154" t="s">
        <v>1556</v>
      </c>
    </row>
    <row r="13" ht="15.75" customHeight="1">
      <c r="A13" s="74" t="s">
        <v>1302</v>
      </c>
      <c r="B13" s="74" t="s">
        <v>1353</v>
      </c>
      <c r="C13" s="156">
        <f>VLOOKUP(A13,'Resumo alimentos'!$A:$I,'Resumo alimentos'!$I$2,FALSE)</f>
        <v>0.06195416625</v>
      </c>
      <c r="D13" s="74">
        <v>62.0</v>
      </c>
      <c r="E13" s="157">
        <f t="shared" ref="E13:E19" si="1">C13*D13</f>
        <v>3.841158308</v>
      </c>
    </row>
    <row r="14" ht="15.75" customHeight="1">
      <c r="A14" s="74" t="s">
        <v>1441</v>
      </c>
      <c r="B14" s="74" t="s">
        <v>1474</v>
      </c>
      <c r="C14" s="156">
        <f>VLOOKUP(A14,'Resumo alimentos'!$A:$I,'Resumo alimentos'!$I$2,FALSE)</f>
        <v>0.897902248</v>
      </c>
      <c r="D14" s="74">
        <f t="shared" ref="D14:D15" si="2">62/2</f>
        <v>31</v>
      </c>
      <c r="E14" s="157">
        <f t="shared" si="1"/>
        <v>27.83496969</v>
      </c>
    </row>
    <row r="15" ht="15.75" customHeight="1">
      <c r="A15" s="74" t="s">
        <v>1531</v>
      </c>
      <c r="B15" s="74">
        <v>1.0</v>
      </c>
      <c r="C15" s="156">
        <f>VLOOKUP(A15,'Resumo alimentos'!$A:$I,'Resumo alimentos'!$I$2,FALSE)</f>
        <v>0.405</v>
      </c>
      <c r="D15" s="74">
        <f t="shared" si="2"/>
        <v>31</v>
      </c>
      <c r="E15" s="157">
        <f t="shared" si="1"/>
        <v>12.555</v>
      </c>
    </row>
    <row r="16" ht="15.75" customHeight="1">
      <c r="A16" s="74" t="s">
        <v>1461</v>
      </c>
      <c r="B16" s="74" t="s">
        <v>1474</v>
      </c>
      <c r="C16" s="156">
        <f>VLOOKUP(A16,'Resumo alimentos'!$A:$I,'Resumo alimentos'!$I$2,FALSE)</f>
        <v>0.1787025799</v>
      </c>
      <c r="D16" s="74">
        <v>62.0</v>
      </c>
      <c r="E16" s="157">
        <f t="shared" si="1"/>
        <v>11.07955995</v>
      </c>
    </row>
    <row r="17" ht="15.75" customHeight="1">
      <c r="A17" s="74" t="s">
        <v>1463</v>
      </c>
      <c r="B17" s="74" t="s">
        <v>1474</v>
      </c>
      <c r="C17" s="156">
        <f>VLOOKUP(A17,'Resumo alimentos'!$A:$I,'Resumo alimentos'!$I$2,FALSE)</f>
        <v>0.1422305051</v>
      </c>
      <c r="D17" s="74">
        <v>62.0</v>
      </c>
      <c r="E17" s="157">
        <f t="shared" si="1"/>
        <v>8.818291317</v>
      </c>
    </row>
    <row r="18">
      <c r="A18" s="74" t="s">
        <v>1502</v>
      </c>
      <c r="B18" s="74" t="s">
        <v>1474</v>
      </c>
      <c r="C18" s="156">
        <f>VLOOKUP(A18,'Resumo alimentos'!$A:$I,'Resumo alimentos'!$I$2,FALSE)</f>
        <v>0.03522659571</v>
      </c>
      <c r="D18" s="74">
        <v>62.0</v>
      </c>
      <c r="E18" s="157">
        <f t="shared" si="1"/>
        <v>2.184048934</v>
      </c>
    </row>
    <row r="19">
      <c r="A19" s="74" t="s">
        <v>1509</v>
      </c>
      <c r="B19" s="74" t="s">
        <v>1474</v>
      </c>
      <c r="C19" s="156">
        <f>VLOOKUP(A19,'Resumo alimentos'!$A:$I,'Resumo alimentos'!$I$2,FALSE)</f>
        <v>0.1153442681</v>
      </c>
      <c r="D19" s="74">
        <v>62.0</v>
      </c>
      <c r="E19" s="157">
        <f t="shared" si="1"/>
        <v>7.151344621</v>
      </c>
    </row>
    <row r="20" ht="15.75" customHeight="1">
      <c r="A20" s="193" t="s">
        <v>1557</v>
      </c>
      <c r="B20" s="92"/>
      <c r="C20" s="92"/>
      <c r="D20" s="93"/>
      <c r="E20" s="257">
        <f>SUM(E13:E19)</f>
        <v>73.46437282</v>
      </c>
    </row>
    <row r="21" ht="15.75" customHeight="1">
      <c r="A21" s="158" t="s">
        <v>1558</v>
      </c>
      <c r="B21" s="92"/>
      <c r="C21" s="92"/>
      <c r="D21" s="92"/>
      <c r="E21" s="257">
        <f>E20/$G$5/2</f>
        <v>1.206806946</v>
      </c>
    </row>
    <row r="22" ht="15.75" customHeight="1">
      <c r="A22" s="97"/>
      <c r="B22" s="97"/>
      <c r="C22" s="97"/>
      <c r="D22" s="97"/>
      <c r="E22" s="97"/>
    </row>
    <row r="23" ht="15.75" customHeight="1">
      <c r="A23" s="97"/>
      <c r="B23" s="97"/>
      <c r="C23" s="97"/>
      <c r="D23" s="97"/>
      <c r="E23" s="97"/>
    </row>
    <row r="24" ht="15.75" customHeight="1">
      <c r="A24" s="97"/>
      <c r="B24" s="97"/>
      <c r="C24" s="97"/>
      <c r="D24" s="97"/>
      <c r="E24" s="97"/>
    </row>
    <row r="25" ht="15.75" customHeight="1">
      <c r="A25" s="97"/>
      <c r="B25" s="97"/>
      <c r="C25" s="97"/>
      <c r="D25" s="97"/>
      <c r="E25" s="97"/>
    </row>
    <row r="26" ht="15.75" customHeight="1">
      <c r="A26" s="97"/>
      <c r="B26" s="97"/>
      <c r="C26" s="97"/>
      <c r="D26" s="97"/>
      <c r="E26" s="97"/>
    </row>
    <row r="27" ht="15.75" customHeight="1">
      <c r="A27" s="97"/>
      <c r="B27" s="97"/>
      <c r="C27" s="97"/>
      <c r="D27" s="97"/>
      <c r="E27" s="97"/>
    </row>
    <row r="28" ht="15.75" customHeight="1">
      <c r="A28" s="97"/>
      <c r="B28" s="97"/>
      <c r="C28" s="97"/>
      <c r="D28" s="97"/>
      <c r="E28" s="97"/>
    </row>
    <row r="29" ht="15.75" customHeight="1">
      <c r="A29" s="97"/>
      <c r="B29" s="97"/>
      <c r="C29" s="97"/>
      <c r="D29" s="97"/>
      <c r="E29" s="97"/>
    </row>
    <row r="30" ht="15.75" customHeight="1">
      <c r="A30" s="97"/>
      <c r="B30" s="97"/>
      <c r="C30" s="97"/>
      <c r="D30" s="97"/>
      <c r="E30" s="97"/>
    </row>
    <row r="31" ht="15.75" customHeight="1">
      <c r="A31" s="97"/>
      <c r="B31" s="97"/>
      <c r="C31" s="97"/>
      <c r="D31" s="97"/>
      <c r="E31" s="97"/>
    </row>
    <row r="32" ht="15.75" customHeight="1">
      <c r="A32" s="97"/>
      <c r="B32" s="97"/>
      <c r="C32" s="97"/>
      <c r="D32" s="97"/>
      <c r="E32" s="97"/>
    </row>
    <row r="33" ht="15.75" customHeight="1">
      <c r="A33" s="97"/>
      <c r="B33" s="97"/>
      <c r="C33" s="97"/>
      <c r="D33" s="97"/>
      <c r="E33" s="97"/>
    </row>
    <row r="34" ht="15.75" customHeight="1">
      <c r="A34" s="97"/>
      <c r="B34" s="97"/>
      <c r="C34" s="97"/>
      <c r="D34" s="97"/>
      <c r="E34" s="97"/>
    </row>
    <row r="35" ht="15.75" customHeight="1">
      <c r="A35" s="97"/>
      <c r="B35" s="97"/>
      <c r="C35" s="97"/>
      <c r="D35" s="97"/>
      <c r="E35" s="97"/>
    </row>
    <row r="36" ht="15.75" customHeight="1">
      <c r="A36" s="97"/>
      <c r="B36" s="97"/>
      <c r="C36" s="97"/>
      <c r="D36" s="97"/>
      <c r="E36" s="97"/>
    </row>
    <row r="37" ht="15.75" customHeight="1">
      <c r="A37" s="97"/>
      <c r="B37" s="97"/>
      <c r="C37" s="97"/>
      <c r="D37" s="97"/>
      <c r="E37" s="97"/>
    </row>
    <row r="38" ht="15.75" customHeight="1">
      <c r="A38" s="97"/>
      <c r="B38" s="97"/>
      <c r="C38" s="97"/>
      <c r="D38" s="97"/>
      <c r="E38" s="97"/>
    </row>
    <row r="39" ht="15.75" customHeight="1">
      <c r="A39" s="97"/>
      <c r="B39" s="97"/>
      <c r="C39" s="97"/>
      <c r="D39" s="97"/>
      <c r="E39" s="97"/>
    </row>
    <row r="40" ht="15.75" customHeight="1">
      <c r="A40" s="97"/>
      <c r="B40" s="97"/>
      <c r="C40" s="97"/>
      <c r="D40" s="97"/>
      <c r="E40" s="97"/>
    </row>
    <row r="41" ht="15.75" customHeight="1">
      <c r="A41" s="97"/>
      <c r="B41" s="97"/>
      <c r="C41" s="97"/>
      <c r="D41" s="97"/>
      <c r="E41" s="97"/>
    </row>
    <row r="42" ht="15.75" customHeight="1">
      <c r="A42" s="97"/>
      <c r="B42" s="97"/>
      <c r="C42" s="97"/>
      <c r="D42" s="97"/>
      <c r="E42" s="97"/>
    </row>
    <row r="43" ht="15.75" customHeight="1">
      <c r="A43" s="97"/>
      <c r="B43" s="97"/>
      <c r="C43" s="97"/>
      <c r="D43" s="97"/>
      <c r="E43" s="97"/>
    </row>
    <row r="44" ht="15.75" customHeight="1">
      <c r="A44" s="97"/>
      <c r="B44" s="97"/>
      <c r="C44" s="97"/>
      <c r="D44" s="97"/>
      <c r="E44" s="97"/>
    </row>
    <row r="45" ht="15.75" customHeight="1">
      <c r="A45" s="97"/>
      <c r="B45" s="97"/>
      <c r="C45" s="97"/>
      <c r="D45" s="97"/>
      <c r="E45" s="97"/>
    </row>
    <row r="46" ht="15.75" customHeight="1">
      <c r="A46" s="97"/>
      <c r="B46" s="97"/>
      <c r="C46" s="97"/>
      <c r="D46" s="97"/>
      <c r="E46" s="97"/>
    </row>
    <row r="47" ht="15.75" customHeight="1">
      <c r="A47" s="97"/>
      <c r="B47" s="97"/>
      <c r="C47" s="97"/>
      <c r="D47" s="97"/>
      <c r="E47" s="97"/>
    </row>
    <row r="48" ht="15.75" customHeight="1">
      <c r="A48" s="97"/>
      <c r="B48" s="97"/>
      <c r="C48" s="97"/>
      <c r="D48" s="97"/>
      <c r="E48" s="97"/>
    </row>
    <row r="49" ht="15.75" customHeight="1">
      <c r="A49" s="97"/>
      <c r="B49" s="97"/>
      <c r="C49" s="97"/>
      <c r="D49" s="97"/>
      <c r="E49" s="97"/>
    </row>
    <row r="50" ht="15.75" customHeight="1">
      <c r="A50" s="97"/>
      <c r="B50" s="97"/>
      <c r="C50" s="97"/>
      <c r="D50" s="97"/>
      <c r="E50" s="97"/>
    </row>
    <row r="51" ht="15.75" customHeight="1">
      <c r="A51" s="97"/>
      <c r="B51" s="97"/>
      <c r="C51" s="97"/>
      <c r="D51" s="97"/>
      <c r="E51" s="97"/>
    </row>
    <row r="52" ht="15.75" customHeight="1">
      <c r="A52" s="97"/>
      <c r="B52" s="97"/>
      <c r="C52" s="97"/>
      <c r="D52" s="97"/>
      <c r="E52" s="97"/>
    </row>
    <row r="53" ht="15.75" customHeight="1">
      <c r="A53" s="97"/>
      <c r="B53" s="97"/>
      <c r="C53" s="97"/>
      <c r="D53" s="97"/>
      <c r="E53" s="97"/>
    </row>
    <row r="54" ht="15.75" customHeight="1">
      <c r="A54" s="97"/>
      <c r="B54" s="97"/>
      <c r="C54" s="97"/>
      <c r="D54" s="97"/>
      <c r="E54" s="97"/>
    </row>
    <row r="55" ht="15.75" customHeight="1">
      <c r="A55" s="97"/>
      <c r="B55" s="97"/>
      <c r="C55" s="97"/>
      <c r="D55" s="97"/>
      <c r="E55" s="97"/>
    </row>
    <row r="56" ht="15.75" customHeight="1">
      <c r="A56" s="97"/>
      <c r="B56" s="97"/>
      <c r="C56" s="97"/>
      <c r="D56" s="97"/>
      <c r="E56" s="97"/>
    </row>
    <row r="57" ht="15.75" customHeight="1">
      <c r="A57" s="97"/>
      <c r="B57" s="97"/>
      <c r="C57" s="97"/>
      <c r="D57" s="97"/>
      <c r="E57" s="97"/>
    </row>
    <row r="58" ht="15.75" customHeight="1">
      <c r="A58" s="97"/>
      <c r="B58" s="97"/>
      <c r="C58" s="97"/>
      <c r="D58" s="97"/>
      <c r="E58" s="97"/>
    </row>
    <row r="59" ht="15.75" customHeight="1">
      <c r="A59" s="97"/>
      <c r="B59" s="97"/>
      <c r="C59" s="97"/>
      <c r="D59" s="97"/>
      <c r="E59" s="97"/>
    </row>
    <row r="60" ht="15.75" customHeight="1">
      <c r="A60" s="97"/>
      <c r="B60" s="97"/>
      <c r="C60" s="97"/>
      <c r="D60" s="97"/>
      <c r="E60" s="97"/>
    </row>
    <row r="61" ht="15.75" customHeight="1">
      <c r="A61" s="97"/>
      <c r="B61" s="97"/>
      <c r="C61" s="97"/>
      <c r="D61" s="97"/>
      <c r="E61" s="97"/>
    </row>
    <row r="62" ht="15.75" customHeight="1">
      <c r="A62" s="97"/>
      <c r="B62" s="97"/>
      <c r="C62" s="97"/>
      <c r="D62" s="97"/>
      <c r="E62" s="97"/>
    </row>
    <row r="63" ht="15.75" customHeight="1">
      <c r="A63" s="97"/>
      <c r="B63" s="97"/>
      <c r="C63" s="97"/>
      <c r="D63" s="97"/>
      <c r="E63" s="97"/>
    </row>
    <row r="64" ht="15.75" customHeight="1">
      <c r="A64" s="97"/>
      <c r="B64" s="97"/>
      <c r="C64" s="97"/>
      <c r="D64" s="97"/>
      <c r="E64" s="97"/>
    </row>
    <row r="65" ht="15.75" customHeight="1">
      <c r="A65" s="97"/>
      <c r="B65" s="97"/>
      <c r="C65" s="97"/>
      <c r="D65" s="97"/>
      <c r="E65" s="97"/>
    </row>
    <row r="66" ht="15.75" customHeight="1">
      <c r="A66" s="97"/>
      <c r="B66" s="97"/>
      <c r="C66" s="97"/>
      <c r="D66" s="97"/>
      <c r="E66" s="97"/>
    </row>
    <row r="67" ht="15.75" customHeight="1">
      <c r="A67" s="97"/>
      <c r="B67" s="97"/>
      <c r="C67" s="97"/>
      <c r="D67" s="97"/>
      <c r="E67" s="97"/>
    </row>
    <row r="68" ht="15.75" customHeight="1">
      <c r="A68" s="97"/>
      <c r="B68" s="97"/>
      <c r="C68" s="97"/>
      <c r="D68" s="97"/>
      <c r="E68" s="97"/>
    </row>
    <row r="69" ht="15.75" customHeight="1">
      <c r="A69" s="97"/>
      <c r="B69" s="97"/>
      <c r="C69" s="97"/>
      <c r="D69" s="97"/>
      <c r="E69" s="97"/>
    </row>
    <row r="70" ht="15.75" customHeight="1">
      <c r="A70" s="97"/>
      <c r="B70" s="97"/>
      <c r="C70" s="97"/>
      <c r="D70" s="97"/>
      <c r="E70" s="97"/>
    </row>
    <row r="71" ht="15.75" customHeight="1">
      <c r="A71" s="97"/>
      <c r="B71" s="97"/>
      <c r="C71" s="97"/>
      <c r="D71" s="97"/>
      <c r="E71" s="97"/>
    </row>
    <row r="72" ht="15.75" customHeight="1">
      <c r="A72" s="97"/>
      <c r="B72" s="97"/>
      <c r="C72" s="97"/>
      <c r="D72" s="97"/>
      <c r="E72" s="97"/>
    </row>
    <row r="73" ht="15.75" customHeight="1">
      <c r="A73" s="97"/>
      <c r="B73" s="97"/>
      <c r="C73" s="97"/>
      <c r="D73" s="97"/>
      <c r="E73" s="97"/>
    </row>
    <row r="74" ht="15.75" customHeight="1">
      <c r="A74" s="97"/>
      <c r="B74" s="97"/>
      <c r="C74" s="97"/>
      <c r="D74" s="97"/>
      <c r="E74" s="97"/>
    </row>
    <row r="75" ht="15.75" customHeight="1">
      <c r="A75" s="97"/>
      <c r="B75" s="97"/>
      <c r="C75" s="97"/>
      <c r="D75" s="97"/>
      <c r="E75" s="97"/>
    </row>
    <row r="76" ht="15.75" customHeight="1">
      <c r="A76" s="97"/>
      <c r="B76" s="97"/>
      <c r="C76" s="97"/>
      <c r="D76" s="97"/>
      <c r="E76" s="97"/>
    </row>
    <row r="77" ht="15.75" customHeight="1">
      <c r="A77" s="97"/>
      <c r="B77" s="97"/>
      <c r="C77" s="97"/>
      <c r="D77" s="97"/>
      <c r="E77" s="97"/>
    </row>
    <row r="78" ht="15.75" customHeight="1">
      <c r="A78" s="97"/>
      <c r="B78" s="97"/>
      <c r="C78" s="97"/>
      <c r="D78" s="97"/>
      <c r="E78" s="97"/>
    </row>
    <row r="79" ht="15.75" customHeight="1">
      <c r="A79" s="97"/>
      <c r="B79" s="97"/>
      <c r="C79" s="97"/>
      <c r="D79" s="97"/>
      <c r="E79" s="97"/>
    </row>
    <row r="80" ht="15.75" customHeight="1">
      <c r="A80" s="97"/>
      <c r="B80" s="97"/>
      <c r="C80" s="97"/>
      <c r="D80" s="97"/>
      <c r="E80" s="97"/>
    </row>
    <row r="81" ht="15.75" customHeight="1">
      <c r="A81" s="97"/>
      <c r="B81" s="97"/>
      <c r="C81" s="97"/>
      <c r="D81" s="97"/>
      <c r="E81" s="97"/>
    </row>
    <row r="82" ht="15.75" customHeight="1">
      <c r="A82" s="97"/>
      <c r="B82" s="97"/>
      <c r="C82" s="97"/>
      <c r="D82" s="97"/>
      <c r="E82" s="97"/>
    </row>
    <row r="83" ht="15.75" customHeight="1">
      <c r="A83" s="97"/>
      <c r="B83" s="97"/>
      <c r="C83" s="97"/>
      <c r="D83" s="97"/>
      <c r="E83" s="97"/>
    </row>
    <row r="84" ht="15.75" customHeight="1">
      <c r="A84" s="97"/>
      <c r="B84" s="97"/>
      <c r="C84" s="97"/>
      <c r="D84" s="97"/>
      <c r="E84" s="97"/>
    </row>
    <row r="85" ht="15.75" customHeight="1">
      <c r="A85" s="97"/>
      <c r="B85" s="97"/>
      <c r="C85" s="97"/>
      <c r="D85" s="97"/>
      <c r="E85" s="97"/>
    </row>
    <row r="86" ht="15.75" customHeight="1">
      <c r="A86" s="97"/>
      <c r="B86" s="97"/>
      <c r="C86" s="97"/>
      <c r="D86" s="97"/>
      <c r="E86" s="97"/>
    </row>
    <row r="87" ht="15.75" customHeight="1">
      <c r="A87" s="97"/>
      <c r="B87" s="97"/>
      <c r="C87" s="97"/>
      <c r="D87" s="97"/>
      <c r="E87" s="97"/>
    </row>
    <row r="88" ht="15.75" customHeight="1">
      <c r="A88" s="97"/>
      <c r="B88" s="97"/>
      <c r="C88" s="97"/>
      <c r="D88" s="97"/>
      <c r="E88" s="97"/>
    </row>
    <row r="89" ht="15.75" customHeight="1">
      <c r="A89" s="97"/>
      <c r="B89" s="97"/>
      <c r="C89" s="97"/>
      <c r="D89" s="97"/>
      <c r="E89" s="97"/>
    </row>
    <row r="90" ht="15.75" customHeight="1">
      <c r="A90" s="97"/>
      <c r="B90" s="97"/>
      <c r="C90" s="97"/>
      <c r="D90" s="97"/>
      <c r="E90" s="97"/>
    </row>
    <row r="91" ht="15.75" customHeight="1">
      <c r="A91" s="97"/>
      <c r="B91" s="97"/>
      <c r="C91" s="97"/>
      <c r="D91" s="97"/>
      <c r="E91" s="97"/>
    </row>
    <row r="92" ht="15.75" customHeight="1">
      <c r="A92" s="97"/>
      <c r="B92" s="97"/>
      <c r="C92" s="97"/>
      <c r="D92" s="97"/>
      <c r="E92" s="97"/>
    </row>
    <row r="93" ht="15.75" customHeight="1">
      <c r="A93" s="97"/>
      <c r="B93" s="97"/>
      <c r="C93" s="97"/>
      <c r="D93" s="97"/>
      <c r="E93" s="97"/>
    </row>
    <row r="94" ht="15.75" customHeight="1">
      <c r="A94" s="97"/>
      <c r="B94" s="97"/>
      <c r="C94" s="97"/>
      <c r="D94" s="97"/>
      <c r="E94" s="97"/>
    </row>
    <row r="95" ht="15.75" customHeight="1">
      <c r="A95" s="97"/>
      <c r="B95" s="97"/>
      <c r="C95" s="97"/>
      <c r="D95" s="97"/>
      <c r="E95" s="97"/>
    </row>
    <row r="96" ht="15.75" customHeight="1">
      <c r="A96" s="97"/>
      <c r="B96" s="97"/>
      <c r="C96" s="97"/>
      <c r="D96" s="97"/>
      <c r="E96" s="97"/>
    </row>
    <row r="97" ht="15.75" customHeight="1">
      <c r="A97" s="97"/>
      <c r="B97" s="97"/>
      <c r="C97" s="97"/>
      <c r="D97" s="97"/>
      <c r="E97" s="97"/>
    </row>
    <row r="98" ht="15.75" customHeight="1">
      <c r="A98" s="97"/>
      <c r="B98" s="97"/>
      <c r="C98" s="97"/>
      <c r="D98" s="97"/>
      <c r="E98" s="97"/>
    </row>
    <row r="99" ht="15.75" customHeight="1">
      <c r="A99" s="97"/>
      <c r="B99" s="97"/>
      <c r="C99" s="97"/>
      <c r="D99" s="97"/>
      <c r="E99" s="97"/>
    </row>
    <row r="100" ht="15.75" customHeight="1">
      <c r="A100" s="97"/>
      <c r="B100" s="97"/>
      <c r="C100" s="97"/>
      <c r="D100" s="97"/>
      <c r="E100" s="97"/>
    </row>
    <row r="101" ht="15.75" customHeight="1">
      <c r="A101" s="97"/>
      <c r="B101" s="97"/>
      <c r="C101" s="97"/>
      <c r="D101" s="97"/>
      <c r="E101" s="97"/>
    </row>
    <row r="102" ht="15.75" customHeight="1">
      <c r="A102" s="97"/>
      <c r="B102" s="97"/>
      <c r="C102" s="97"/>
      <c r="D102" s="97"/>
      <c r="E102" s="97"/>
    </row>
    <row r="103" ht="15.75" customHeight="1">
      <c r="A103" s="97"/>
      <c r="B103" s="97"/>
      <c r="C103" s="97"/>
      <c r="D103" s="97"/>
      <c r="E103" s="97"/>
    </row>
    <row r="104" ht="15.75" customHeight="1">
      <c r="A104" s="97"/>
      <c r="B104" s="97"/>
      <c r="C104" s="97"/>
      <c r="D104" s="97"/>
      <c r="E104" s="97"/>
    </row>
    <row r="105" ht="15.75" customHeight="1">
      <c r="A105" s="97"/>
      <c r="B105" s="97"/>
      <c r="C105" s="97"/>
      <c r="D105" s="97"/>
      <c r="E105" s="97"/>
    </row>
    <row r="106" ht="15.75" customHeight="1">
      <c r="A106" s="97"/>
      <c r="B106" s="97"/>
      <c r="C106" s="97"/>
      <c r="D106" s="97"/>
      <c r="E106" s="97"/>
    </row>
    <row r="107" ht="15.75" customHeight="1">
      <c r="A107" s="97"/>
      <c r="B107" s="97"/>
      <c r="C107" s="97"/>
      <c r="D107" s="97"/>
      <c r="E107" s="97"/>
    </row>
    <row r="108" ht="15.75" customHeight="1">
      <c r="A108" s="97"/>
      <c r="B108" s="97"/>
      <c r="C108" s="97"/>
      <c r="D108" s="97"/>
      <c r="E108" s="97"/>
    </row>
    <row r="109" ht="15.75" customHeight="1">
      <c r="A109" s="97"/>
      <c r="B109" s="97"/>
      <c r="C109" s="97"/>
      <c r="D109" s="97"/>
      <c r="E109" s="97"/>
    </row>
    <row r="110" ht="15.75" customHeight="1">
      <c r="A110" s="97"/>
      <c r="B110" s="97"/>
      <c r="C110" s="97"/>
      <c r="D110" s="97"/>
      <c r="E110" s="97"/>
    </row>
    <row r="111" ht="15.75" customHeight="1">
      <c r="A111" s="97"/>
      <c r="B111" s="97"/>
      <c r="C111" s="97"/>
      <c r="D111" s="97"/>
      <c r="E111" s="97"/>
    </row>
    <row r="112" ht="15.75" customHeight="1">
      <c r="A112" s="97"/>
      <c r="B112" s="97"/>
      <c r="C112" s="97"/>
      <c r="D112" s="97"/>
      <c r="E112" s="97"/>
    </row>
    <row r="113" ht="15.75" customHeight="1">
      <c r="A113" s="97"/>
      <c r="B113" s="97"/>
      <c r="C113" s="97"/>
      <c r="D113" s="97"/>
      <c r="E113" s="97"/>
    </row>
    <row r="114" ht="15.75" customHeight="1">
      <c r="A114" s="97"/>
      <c r="B114" s="97"/>
      <c r="C114" s="97"/>
      <c r="D114" s="97"/>
      <c r="E114" s="97"/>
    </row>
    <row r="115" ht="15.75" customHeight="1">
      <c r="A115" s="97"/>
      <c r="B115" s="97"/>
      <c r="C115" s="97"/>
      <c r="D115" s="97"/>
      <c r="E115" s="97"/>
    </row>
    <row r="116" ht="15.75" customHeight="1">
      <c r="A116" s="97"/>
      <c r="B116" s="97"/>
      <c r="C116" s="97"/>
      <c r="D116" s="97"/>
      <c r="E116" s="97"/>
    </row>
    <row r="117" ht="15.75" customHeight="1">
      <c r="A117" s="97"/>
      <c r="B117" s="97"/>
      <c r="C117" s="97"/>
      <c r="D117" s="97"/>
      <c r="E117" s="97"/>
    </row>
    <row r="118" ht="15.75" customHeight="1">
      <c r="A118" s="97"/>
      <c r="B118" s="97"/>
      <c r="C118" s="97"/>
      <c r="D118" s="97"/>
      <c r="E118" s="97"/>
    </row>
    <row r="119" ht="15.75" customHeight="1">
      <c r="A119" s="97"/>
      <c r="B119" s="97"/>
      <c r="C119" s="97"/>
      <c r="D119" s="97"/>
      <c r="E119" s="97"/>
    </row>
    <row r="120" ht="15.75" customHeight="1">
      <c r="A120" s="97"/>
      <c r="B120" s="97"/>
      <c r="C120" s="97"/>
      <c r="D120" s="97"/>
      <c r="E120" s="97"/>
    </row>
    <row r="121" ht="15.75" customHeight="1">
      <c r="A121" s="97"/>
      <c r="B121" s="97"/>
      <c r="C121" s="97"/>
      <c r="D121" s="97"/>
      <c r="E121" s="97"/>
    </row>
    <row r="122" ht="15.75" customHeight="1">
      <c r="A122" s="97"/>
      <c r="B122" s="97"/>
      <c r="C122" s="97"/>
      <c r="D122" s="97"/>
      <c r="E122" s="97"/>
    </row>
    <row r="123" ht="15.75" customHeight="1">
      <c r="A123" s="97"/>
      <c r="B123" s="97"/>
      <c r="C123" s="97"/>
      <c r="D123" s="97"/>
      <c r="E123" s="97"/>
    </row>
    <row r="124" ht="15.75" customHeight="1">
      <c r="A124" s="97"/>
      <c r="B124" s="97"/>
      <c r="C124" s="97"/>
      <c r="D124" s="97"/>
      <c r="E124" s="97"/>
    </row>
    <row r="125" ht="15.75" customHeight="1">
      <c r="A125" s="97"/>
      <c r="B125" s="97"/>
      <c r="C125" s="97"/>
      <c r="D125" s="97"/>
      <c r="E125" s="97"/>
    </row>
    <row r="126" ht="15.75" customHeight="1">
      <c r="A126" s="97"/>
      <c r="B126" s="97"/>
      <c r="C126" s="97"/>
      <c r="D126" s="97"/>
      <c r="E126" s="97"/>
    </row>
    <row r="127" ht="15.75" customHeight="1">
      <c r="A127" s="97"/>
      <c r="B127" s="97"/>
      <c r="C127" s="97"/>
      <c r="D127" s="97"/>
      <c r="E127" s="97"/>
    </row>
    <row r="128" ht="15.75" customHeight="1">
      <c r="A128" s="97"/>
      <c r="B128" s="97"/>
      <c r="C128" s="97"/>
      <c r="D128" s="97"/>
      <c r="E128" s="97"/>
    </row>
    <row r="129" ht="15.75" customHeight="1">
      <c r="A129" s="97"/>
      <c r="B129" s="97"/>
      <c r="C129" s="97"/>
      <c r="D129" s="97"/>
      <c r="E129" s="97"/>
    </row>
    <row r="130" ht="15.75" customHeight="1">
      <c r="A130" s="97"/>
      <c r="B130" s="97"/>
      <c r="C130" s="97"/>
      <c r="D130" s="97"/>
      <c r="E130" s="97"/>
    </row>
    <row r="131" ht="15.75" customHeight="1">
      <c r="A131" s="97"/>
      <c r="B131" s="97"/>
      <c r="C131" s="97"/>
      <c r="D131" s="97"/>
      <c r="E131" s="97"/>
    </row>
    <row r="132" ht="15.75" customHeight="1">
      <c r="A132" s="97"/>
      <c r="B132" s="97"/>
      <c r="C132" s="97"/>
      <c r="D132" s="97"/>
      <c r="E132" s="97"/>
    </row>
    <row r="133" ht="15.75" customHeight="1">
      <c r="A133" s="97"/>
      <c r="B133" s="97"/>
      <c r="C133" s="97"/>
      <c r="D133" s="97"/>
      <c r="E133" s="97"/>
    </row>
    <row r="134" ht="15.75" customHeight="1">
      <c r="A134" s="97"/>
      <c r="B134" s="97"/>
      <c r="C134" s="97"/>
      <c r="D134" s="97"/>
      <c r="E134" s="97"/>
    </row>
    <row r="135" ht="15.75" customHeight="1">
      <c r="A135" s="97"/>
      <c r="B135" s="97"/>
      <c r="C135" s="97"/>
      <c r="D135" s="97"/>
      <c r="E135" s="97"/>
    </row>
    <row r="136" ht="15.75" customHeight="1">
      <c r="A136" s="97"/>
      <c r="B136" s="97"/>
      <c r="C136" s="97"/>
      <c r="D136" s="97"/>
      <c r="E136" s="97"/>
    </row>
    <row r="137" ht="15.75" customHeight="1">
      <c r="A137" s="97"/>
      <c r="B137" s="97"/>
      <c r="C137" s="97"/>
      <c r="D137" s="97"/>
      <c r="E137" s="97"/>
    </row>
    <row r="138" ht="15.75" customHeight="1">
      <c r="A138" s="97"/>
      <c r="B138" s="97"/>
      <c r="C138" s="97"/>
      <c r="D138" s="97"/>
      <c r="E138" s="97"/>
    </row>
    <row r="139" ht="15.75" customHeight="1">
      <c r="A139" s="97"/>
      <c r="B139" s="97"/>
      <c r="C139" s="97"/>
      <c r="D139" s="97"/>
      <c r="E139" s="97"/>
    </row>
    <row r="140" ht="15.75" customHeight="1">
      <c r="A140" s="97"/>
      <c r="B140" s="97"/>
      <c r="C140" s="97"/>
      <c r="D140" s="97"/>
      <c r="E140" s="97"/>
    </row>
    <row r="141" ht="15.75" customHeight="1">
      <c r="A141" s="97"/>
      <c r="B141" s="97"/>
      <c r="C141" s="97"/>
      <c r="D141" s="97"/>
      <c r="E141" s="97"/>
    </row>
    <row r="142" ht="15.75" customHeight="1">
      <c r="A142" s="97"/>
      <c r="B142" s="97"/>
      <c r="C142" s="97"/>
      <c r="D142" s="97"/>
      <c r="E142" s="97"/>
    </row>
    <row r="143" ht="15.75" customHeight="1">
      <c r="A143" s="97"/>
      <c r="B143" s="97"/>
      <c r="C143" s="97"/>
      <c r="D143" s="97"/>
      <c r="E143" s="97"/>
    </row>
    <row r="144" ht="15.75" customHeight="1">
      <c r="A144" s="97"/>
      <c r="B144" s="97"/>
      <c r="C144" s="97"/>
      <c r="D144" s="97"/>
      <c r="E144" s="97"/>
    </row>
    <row r="145" ht="15.75" customHeight="1">
      <c r="A145" s="97"/>
      <c r="B145" s="97"/>
      <c r="C145" s="97"/>
      <c r="D145" s="97"/>
      <c r="E145" s="97"/>
    </row>
    <row r="146" ht="15.75" customHeight="1">
      <c r="A146" s="97"/>
      <c r="B146" s="97"/>
      <c r="C146" s="97"/>
      <c r="D146" s="97"/>
      <c r="E146" s="97"/>
    </row>
    <row r="147" ht="15.75" customHeight="1">
      <c r="A147" s="97"/>
      <c r="B147" s="97"/>
      <c r="C147" s="97"/>
      <c r="D147" s="97"/>
      <c r="E147" s="97"/>
    </row>
    <row r="148" ht="15.75" customHeight="1">
      <c r="A148" s="97"/>
      <c r="B148" s="97"/>
      <c r="C148" s="97"/>
      <c r="D148" s="97"/>
      <c r="E148" s="97"/>
    </row>
    <row r="149" ht="15.75" customHeight="1">
      <c r="A149" s="97"/>
      <c r="B149" s="97"/>
      <c r="C149" s="97"/>
      <c r="D149" s="97"/>
      <c r="E149" s="97"/>
    </row>
    <row r="150" ht="15.75" customHeight="1">
      <c r="A150" s="97"/>
      <c r="B150" s="97"/>
      <c r="C150" s="97"/>
      <c r="D150" s="97"/>
      <c r="E150" s="97"/>
    </row>
    <row r="151" ht="15.75" customHeight="1">
      <c r="A151" s="97"/>
      <c r="B151" s="97"/>
      <c r="C151" s="97"/>
      <c r="D151" s="97"/>
      <c r="E151" s="97"/>
    </row>
    <row r="152" ht="15.75" customHeight="1">
      <c r="A152" s="97"/>
      <c r="B152" s="97"/>
      <c r="C152" s="97"/>
      <c r="D152" s="97"/>
      <c r="E152" s="97"/>
    </row>
    <row r="153" ht="15.75" customHeight="1">
      <c r="A153" s="97"/>
      <c r="B153" s="97"/>
      <c r="C153" s="97"/>
      <c r="D153" s="97"/>
      <c r="E153" s="97"/>
    </row>
    <row r="154" ht="15.75" customHeight="1">
      <c r="A154" s="97"/>
      <c r="B154" s="97"/>
      <c r="C154" s="97"/>
      <c r="D154" s="97"/>
      <c r="E154" s="97"/>
    </row>
    <row r="155" ht="15.75" customHeight="1">
      <c r="A155" s="97"/>
      <c r="B155" s="97"/>
      <c r="C155" s="97"/>
      <c r="D155" s="97"/>
      <c r="E155" s="97"/>
    </row>
    <row r="156" ht="15.75" customHeight="1">
      <c r="A156" s="97"/>
      <c r="B156" s="97"/>
      <c r="C156" s="97"/>
      <c r="D156" s="97"/>
      <c r="E156" s="97"/>
    </row>
    <row r="157" ht="15.75" customHeight="1">
      <c r="A157" s="97"/>
      <c r="B157" s="97"/>
      <c r="C157" s="97"/>
      <c r="D157" s="97"/>
      <c r="E157" s="97"/>
    </row>
    <row r="158" ht="15.75" customHeight="1">
      <c r="A158" s="97"/>
      <c r="B158" s="97"/>
      <c r="C158" s="97"/>
      <c r="D158" s="97"/>
      <c r="E158" s="97"/>
    </row>
    <row r="159" ht="15.75" customHeight="1">
      <c r="A159" s="97"/>
      <c r="B159" s="97"/>
      <c r="C159" s="97"/>
      <c r="D159" s="97"/>
      <c r="E159" s="97"/>
    </row>
    <row r="160" ht="15.75" customHeight="1">
      <c r="A160" s="97"/>
      <c r="B160" s="97"/>
      <c r="C160" s="97"/>
      <c r="D160" s="97"/>
      <c r="E160" s="97"/>
    </row>
    <row r="161" ht="15.75" customHeight="1">
      <c r="A161" s="97"/>
      <c r="B161" s="97"/>
      <c r="C161" s="97"/>
      <c r="D161" s="97"/>
      <c r="E161" s="97"/>
    </row>
    <row r="162" ht="15.75" customHeight="1">
      <c r="A162" s="97"/>
      <c r="B162" s="97"/>
      <c r="C162" s="97"/>
      <c r="D162" s="97"/>
      <c r="E162" s="97"/>
    </row>
    <row r="163" ht="15.75" customHeight="1">
      <c r="A163" s="97"/>
      <c r="B163" s="97"/>
      <c r="C163" s="97"/>
      <c r="D163" s="97"/>
      <c r="E163" s="97"/>
    </row>
    <row r="164" ht="15.75" customHeight="1">
      <c r="A164" s="97"/>
      <c r="B164" s="97"/>
      <c r="C164" s="97"/>
      <c r="D164" s="97"/>
      <c r="E164" s="97"/>
    </row>
    <row r="165" ht="15.75" customHeight="1">
      <c r="A165" s="97"/>
      <c r="B165" s="97"/>
      <c r="C165" s="97"/>
      <c r="D165" s="97"/>
      <c r="E165" s="97"/>
    </row>
    <row r="166" ht="15.75" customHeight="1">
      <c r="A166" s="97"/>
      <c r="B166" s="97"/>
      <c r="C166" s="97"/>
      <c r="D166" s="97"/>
      <c r="E166" s="97"/>
    </row>
    <row r="167" ht="15.75" customHeight="1">
      <c r="A167" s="97"/>
      <c r="B167" s="97"/>
      <c r="C167" s="97"/>
      <c r="D167" s="97"/>
      <c r="E167" s="97"/>
    </row>
    <row r="168" ht="15.75" customHeight="1">
      <c r="A168" s="97"/>
      <c r="B168" s="97"/>
      <c r="C168" s="97"/>
      <c r="D168" s="97"/>
      <c r="E168" s="97"/>
    </row>
    <row r="169" ht="15.75" customHeight="1">
      <c r="A169" s="97"/>
      <c r="B169" s="97"/>
      <c r="C169" s="97"/>
      <c r="D169" s="97"/>
      <c r="E169" s="97"/>
    </row>
    <row r="170" ht="15.75" customHeight="1">
      <c r="A170" s="97"/>
      <c r="B170" s="97"/>
      <c r="C170" s="97"/>
      <c r="D170" s="97"/>
      <c r="E170" s="97"/>
    </row>
    <row r="171" ht="15.75" customHeight="1">
      <c r="A171" s="97"/>
      <c r="B171" s="97"/>
      <c r="C171" s="97"/>
      <c r="D171" s="97"/>
      <c r="E171" s="97"/>
    </row>
    <row r="172" ht="15.75" customHeight="1">
      <c r="A172" s="97"/>
      <c r="B172" s="97"/>
      <c r="C172" s="97"/>
      <c r="D172" s="97"/>
      <c r="E172" s="97"/>
    </row>
    <row r="173" ht="15.75" customHeight="1">
      <c r="A173" s="97"/>
      <c r="B173" s="97"/>
      <c r="C173" s="97"/>
      <c r="D173" s="97"/>
      <c r="E173" s="97"/>
    </row>
    <row r="174" ht="15.75" customHeight="1">
      <c r="A174" s="97"/>
      <c r="B174" s="97"/>
      <c r="C174" s="97"/>
      <c r="D174" s="97"/>
      <c r="E174" s="97"/>
    </row>
    <row r="175" ht="15.75" customHeight="1">
      <c r="A175" s="97"/>
      <c r="B175" s="97"/>
      <c r="C175" s="97"/>
      <c r="D175" s="97"/>
      <c r="E175" s="97"/>
    </row>
    <row r="176" ht="15.75" customHeight="1">
      <c r="A176" s="97"/>
      <c r="B176" s="97"/>
      <c r="C176" s="97"/>
      <c r="D176" s="97"/>
      <c r="E176" s="97"/>
    </row>
    <row r="177" ht="15.75" customHeight="1">
      <c r="A177" s="97"/>
      <c r="B177" s="97"/>
      <c r="C177" s="97"/>
      <c r="D177" s="97"/>
      <c r="E177" s="97"/>
    </row>
    <row r="178" ht="15.75" customHeight="1">
      <c r="A178" s="97"/>
      <c r="B178" s="97"/>
      <c r="C178" s="97"/>
      <c r="D178" s="97"/>
      <c r="E178" s="97"/>
    </row>
    <row r="179" ht="15.75" customHeight="1">
      <c r="A179" s="97"/>
      <c r="B179" s="97"/>
      <c r="C179" s="97"/>
      <c r="D179" s="97"/>
      <c r="E179" s="97"/>
    </row>
    <row r="180" ht="15.75" customHeight="1">
      <c r="A180" s="97"/>
      <c r="B180" s="97"/>
      <c r="C180" s="97"/>
      <c r="D180" s="97"/>
      <c r="E180" s="97"/>
    </row>
    <row r="181" ht="15.75" customHeight="1">
      <c r="A181" s="97"/>
      <c r="B181" s="97"/>
      <c r="C181" s="97"/>
      <c r="D181" s="97"/>
      <c r="E181" s="97"/>
    </row>
    <row r="182" ht="15.75" customHeight="1">
      <c r="A182" s="97"/>
      <c r="B182" s="97"/>
      <c r="C182" s="97"/>
      <c r="D182" s="97"/>
      <c r="E182" s="97"/>
    </row>
    <row r="183" ht="15.75" customHeight="1">
      <c r="A183" s="97"/>
      <c r="B183" s="97"/>
      <c r="C183" s="97"/>
      <c r="D183" s="97"/>
      <c r="E183" s="97"/>
    </row>
    <row r="184" ht="15.75" customHeight="1">
      <c r="A184" s="97"/>
      <c r="B184" s="97"/>
      <c r="C184" s="97"/>
      <c r="D184" s="97"/>
      <c r="E184" s="97"/>
    </row>
    <row r="185" ht="15.75" customHeight="1">
      <c r="A185" s="97"/>
      <c r="B185" s="97"/>
      <c r="C185" s="97"/>
      <c r="D185" s="97"/>
      <c r="E185" s="97"/>
    </row>
    <row r="186" ht="15.75" customHeight="1">
      <c r="A186" s="97"/>
      <c r="B186" s="97"/>
      <c r="C186" s="97"/>
      <c r="D186" s="97"/>
      <c r="E186" s="97"/>
    </row>
    <row r="187" ht="15.75" customHeight="1">
      <c r="A187" s="97"/>
      <c r="B187" s="97"/>
      <c r="C187" s="97"/>
      <c r="D187" s="97"/>
      <c r="E187" s="97"/>
    </row>
    <row r="188" ht="15.75" customHeight="1">
      <c r="A188" s="97"/>
      <c r="B188" s="97"/>
      <c r="C188" s="97"/>
      <c r="D188" s="97"/>
      <c r="E188" s="97"/>
    </row>
    <row r="189" ht="15.75" customHeight="1">
      <c r="A189" s="97"/>
      <c r="B189" s="97"/>
      <c r="C189" s="97"/>
      <c r="D189" s="97"/>
      <c r="E189" s="97"/>
    </row>
    <row r="190" ht="15.75" customHeight="1">
      <c r="A190" s="97"/>
      <c r="B190" s="97"/>
      <c r="C190" s="97"/>
      <c r="D190" s="97"/>
      <c r="E190" s="97"/>
    </row>
    <row r="191" ht="15.75" customHeight="1">
      <c r="A191" s="97"/>
      <c r="B191" s="97"/>
      <c r="C191" s="97"/>
      <c r="D191" s="97"/>
      <c r="E191" s="97"/>
    </row>
    <row r="192" ht="15.75" customHeight="1">
      <c r="A192" s="97"/>
      <c r="B192" s="97"/>
      <c r="C192" s="97"/>
      <c r="D192" s="97"/>
      <c r="E192" s="97"/>
    </row>
    <row r="193" ht="15.75" customHeight="1">
      <c r="A193" s="97"/>
      <c r="B193" s="97"/>
      <c r="C193" s="97"/>
      <c r="D193" s="97"/>
      <c r="E193" s="97"/>
    </row>
    <row r="194" ht="15.75" customHeight="1">
      <c r="A194" s="97"/>
      <c r="B194" s="97"/>
      <c r="C194" s="97"/>
      <c r="D194" s="97"/>
      <c r="E194" s="97"/>
    </row>
    <row r="195" ht="15.75" customHeight="1">
      <c r="A195" s="97"/>
      <c r="B195" s="97"/>
      <c r="C195" s="97"/>
      <c r="D195" s="97"/>
      <c r="E195" s="97"/>
    </row>
    <row r="196" ht="15.75" customHeight="1">
      <c r="A196" s="97"/>
      <c r="B196" s="97"/>
      <c r="C196" s="97"/>
      <c r="D196" s="97"/>
      <c r="E196" s="97"/>
    </row>
    <row r="197" ht="15.75" customHeight="1">
      <c r="A197" s="97"/>
      <c r="B197" s="97"/>
      <c r="C197" s="97"/>
      <c r="D197" s="97"/>
      <c r="E197" s="97"/>
    </row>
    <row r="198" ht="15.75" customHeight="1">
      <c r="A198" s="97"/>
      <c r="B198" s="97"/>
      <c r="C198" s="97"/>
      <c r="D198" s="97"/>
      <c r="E198" s="97"/>
    </row>
    <row r="199" ht="15.75" customHeight="1">
      <c r="A199" s="97"/>
      <c r="B199" s="97"/>
      <c r="C199" s="97"/>
      <c r="D199" s="97"/>
      <c r="E199" s="97"/>
    </row>
    <row r="200" ht="15.75" customHeight="1">
      <c r="A200" s="97"/>
      <c r="B200" s="97"/>
      <c r="C200" s="97"/>
      <c r="D200" s="97"/>
      <c r="E200" s="97"/>
    </row>
    <row r="201" ht="15.75" customHeight="1">
      <c r="A201" s="97"/>
      <c r="B201" s="97"/>
      <c r="C201" s="97"/>
      <c r="D201" s="97"/>
      <c r="E201" s="97"/>
    </row>
    <row r="202" ht="15.75" customHeight="1">
      <c r="A202" s="97"/>
      <c r="B202" s="97"/>
      <c r="C202" s="97"/>
      <c r="D202" s="97"/>
      <c r="E202" s="97"/>
    </row>
    <row r="203" ht="15.75" customHeight="1">
      <c r="A203" s="97"/>
      <c r="B203" s="97"/>
      <c r="C203" s="97"/>
      <c r="D203" s="97"/>
      <c r="E203" s="97"/>
    </row>
    <row r="204" ht="15.75" customHeight="1">
      <c r="A204" s="97"/>
      <c r="B204" s="97"/>
      <c r="C204" s="97"/>
      <c r="D204" s="97"/>
      <c r="E204" s="97"/>
    </row>
    <row r="205" ht="15.75" customHeight="1">
      <c r="A205" s="97"/>
      <c r="B205" s="97"/>
      <c r="C205" s="97"/>
      <c r="D205" s="97"/>
      <c r="E205" s="97"/>
    </row>
    <row r="206" ht="15.75" customHeight="1">
      <c r="A206" s="97"/>
      <c r="B206" s="97"/>
      <c r="C206" s="97"/>
      <c r="D206" s="97"/>
      <c r="E206" s="97"/>
    </row>
    <row r="207" ht="15.75" customHeight="1">
      <c r="A207" s="97"/>
      <c r="B207" s="97"/>
      <c r="C207" s="97"/>
      <c r="D207" s="97"/>
      <c r="E207" s="97"/>
    </row>
    <row r="208" ht="15.75" customHeight="1">
      <c r="A208" s="97"/>
      <c r="B208" s="97"/>
      <c r="C208" s="97"/>
      <c r="D208" s="97"/>
      <c r="E208" s="97"/>
    </row>
    <row r="209" ht="15.75" customHeight="1">
      <c r="A209" s="97"/>
      <c r="B209" s="97"/>
      <c r="C209" s="97"/>
      <c r="D209" s="97"/>
      <c r="E209" s="97"/>
    </row>
    <row r="210" ht="15.75" customHeight="1">
      <c r="A210" s="97"/>
      <c r="B210" s="97"/>
      <c r="C210" s="97"/>
      <c r="D210" s="97"/>
      <c r="E210" s="97"/>
    </row>
    <row r="211" ht="15.75" customHeight="1">
      <c r="A211" s="97"/>
      <c r="B211" s="97"/>
      <c r="C211" s="97"/>
      <c r="D211" s="97"/>
      <c r="E211" s="97"/>
    </row>
    <row r="212" ht="15.75" customHeight="1">
      <c r="A212" s="97"/>
      <c r="B212" s="97"/>
      <c r="C212" s="97"/>
      <c r="D212" s="97"/>
      <c r="E212" s="97"/>
    </row>
    <row r="213" ht="15.75" customHeight="1">
      <c r="A213" s="97"/>
      <c r="B213" s="97"/>
      <c r="C213" s="97"/>
      <c r="D213" s="97"/>
      <c r="E213" s="97"/>
    </row>
    <row r="214" ht="15.75" customHeight="1">
      <c r="A214" s="97"/>
      <c r="B214" s="97"/>
      <c r="C214" s="97"/>
      <c r="D214" s="97"/>
      <c r="E214" s="97"/>
    </row>
    <row r="215" ht="15.75" customHeight="1">
      <c r="A215" s="97"/>
      <c r="B215" s="97"/>
      <c r="C215" s="97"/>
      <c r="D215" s="97"/>
      <c r="E215" s="97"/>
    </row>
    <row r="216" ht="15.75" customHeight="1">
      <c r="A216" s="97"/>
      <c r="B216" s="97"/>
      <c r="C216" s="97"/>
      <c r="D216" s="97"/>
      <c r="E216" s="97"/>
    </row>
    <row r="217" ht="15.75" customHeight="1">
      <c r="A217" s="97"/>
      <c r="B217" s="97"/>
      <c r="C217" s="97"/>
      <c r="D217" s="97"/>
      <c r="E217" s="97"/>
    </row>
    <row r="218" ht="15.75" customHeight="1">
      <c r="A218" s="97"/>
      <c r="B218" s="97"/>
      <c r="C218" s="97"/>
      <c r="D218" s="97"/>
      <c r="E218" s="97"/>
    </row>
    <row r="219" ht="15.75" customHeight="1">
      <c r="A219" s="97"/>
      <c r="B219" s="97"/>
      <c r="C219" s="97"/>
      <c r="D219" s="97"/>
      <c r="E219" s="97"/>
    </row>
    <row r="220" ht="15.75" customHeight="1">
      <c r="A220" s="97"/>
      <c r="B220" s="97"/>
      <c r="C220" s="97"/>
      <c r="D220" s="97"/>
      <c r="E220" s="97"/>
    </row>
    <row r="221" ht="15.75" customHeight="1">
      <c r="A221" s="97"/>
      <c r="B221" s="97"/>
      <c r="C221" s="97"/>
      <c r="D221" s="97"/>
      <c r="E221" s="97"/>
    </row>
    <row r="222" ht="15.75" customHeight="1">
      <c r="A222" s="97"/>
      <c r="B222" s="97"/>
      <c r="C222" s="97"/>
      <c r="D222" s="97"/>
      <c r="E222" s="97"/>
    </row>
    <row r="223" ht="15.75" customHeight="1">
      <c r="A223" s="97"/>
      <c r="B223" s="97"/>
      <c r="C223" s="97"/>
      <c r="D223" s="97"/>
      <c r="E223" s="97"/>
    </row>
    <row r="224" ht="15.75" customHeight="1">
      <c r="A224" s="97"/>
      <c r="B224" s="97"/>
      <c r="C224" s="97"/>
      <c r="D224" s="97"/>
      <c r="E224" s="97"/>
    </row>
    <row r="225" ht="15.75" customHeight="1">
      <c r="A225" s="97"/>
      <c r="B225" s="97"/>
      <c r="C225" s="97"/>
      <c r="D225" s="97"/>
      <c r="E225" s="97"/>
    </row>
    <row r="226" ht="15.75" customHeight="1">
      <c r="A226" s="97"/>
      <c r="B226" s="97"/>
      <c r="C226" s="97"/>
      <c r="D226" s="97"/>
      <c r="E226" s="97"/>
    </row>
    <row r="227" ht="15.75" customHeight="1">
      <c r="A227" s="97"/>
      <c r="B227" s="97"/>
      <c r="C227" s="97"/>
      <c r="D227" s="97"/>
      <c r="E227" s="97"/>
    </row>
    <row r="228" ht="15.75" customHeight="1">
      <c r="A228" s="97"/>
      <c r="B228" s="97"/>
      <c r="C228" s="97"/>
      <c r="D228" s="97"/>
      <c r="E228" s="97"/>
    </row>
    <row r="229" ht="15.75" customHeight="1">
      <c r="A229" s="97"/>
      <c r="B229" s="97"/>
      <c r="C229" s="97"/>
      <c r="D229" s="97"/>
      <c r="E229" s="97"/>
    </row>
    <row r="230" ht="15.75" customHeight="1">
      <c r="A230" s="97"/>
      <c r="B230" s="97"/>
      <c r="C230" s="97"/>
      <c r="D230" s="97"/>
      <c r="E230" s="97"/>
    </row>
    <row r="231" ht="15.75" customHeight="1">
      <c r="A231" s="97"/>
      <c r="B231" s="97"/>
      <c r="C231" s="97"/>
      <c r="D231" s="97"/>
      <c r="E231" s="97"/>
    </row>
    <row r="232" ht="15.75" customHeight="1">
      <c r="A232" s="97"/>
      <c r="B232" s="97"/>
      <c r="C232" s="97"/>
      <c r="D232" s="97"/>
      <c r="E232" s="97"/>
    </row>
    <row r="233" ht="15.75" customHeight="1">
      <c r="A233" s="97"/>
      <c r="B233" s="97"/>
      <c r="C233" s="97"/>
      <c r="D233" s="97"/>
      <c r="E233" s="97"/>
    </row>
    <row r="234" ht="15.75" customHeight="1">
      <c r="A234" s="97"/>
      <c r="B234" s="97"/>
      <c r="C234" s="97"/>
      <c r="D234" s="97"/>
      <c r="E234" s="97"/>
    </row>
    <row r="235" ht="15.75" customHeight="1">
      <c r="A235" s="97"/>
      <c r="B235" s="97"/>
      <c r="C235" s="97"/>
      <c r="D235" s="97"/>
      <c r="E235" s="97"/>
    </row>
    <row r="236" ht="15.75" customHeight="1">
      <c r="A236" s="97"/>
      <c r="B236" s="97"/>
      <c r="C236" s="97"/>
      <c r="D236" s="97"/>
      <c r="E236" s="97"/>
    </row>
    <row r="237" ht="15.75" customHeight="1">
      <c r="A237" s="97"/>
      <c r="B237" s="97"/>
      <c r="C237" s="97"/>
      <c r="D237" s="97"/>
      <c r="E237" s="97"/>
    </row>
    <row r="238" ht="15.75" customHeight="1">
      <c r="A238" s="97"/>
      <c r="B238" s="97"/>
      <c r="C238" s="97"/>
      <c r="D238" s="97"/>
      <c r="E238" s="97"/>
    </row>
    <row r="239" ht="15.75" customHeight="1">
      <c r="A239" s="97"/>
      <c r="B239" s="97"/>
      <c r="C239" s="97"/>
      <c r="D239" s="97"/>
      <c r="E239" s="97"/>
    </row>
    <row r="240" ht="15.75" customHeight="1">
      <c r="A240" s="97"/>
      <c r="B240" s="97"/>
      <c r="C240" s="97"/>
      <c r="D240" s="97"/>
      <c r="E240" s="97"/>
    </row>
    <row r="241" ht="15.75" customHeight="1">
      <c r="A241" s="97"/>
      <c r="B241" s="97"/>
      <c r="C241" s="97"/>
      <c r="D241" s="97"/>
      <c r="E241" s="97"/>
    </row>
    <row r="242" ht="15.75" customHeight="1">
      <c r="A242" s="97"/>
      <c r="B242" s="97"/>
      <c r="C242" s="97"/>
      <c r="D242" s="97"/>
      <c r="E242" s="97"/>
    </row>
    <row r="243" ht="15.75" customHeight="1">
      <c r="A243" s="97"/>
      <c r="B243" s="97"/>
      <c r="C243" s="97"/>
      <c r="D243" s="97"/>
      <c r="E243" s="97"/>
    </row>
    <row r="244" ht="15.75" customHeight="1">
      <c r="A244" s="97"/>
      <c r="B244" s="97"/>
      <c r="C244" s="97"/>
      <c r="D244" s="97"/>
      <c r="E244" s="97"/>
    </row>
    <row r="245" ht="15.75" customHeight="1">
      <c r="A245" s="97"/>
      <c r="B245" s="97"/>
      <c r="C245" s="97"/>
      <c r="D245" s="97"/>
      <c r="E245" s="97"/>
    </row>
    <row r="246" ht="15.75" customHeight="1">
      <c r="A246" s="97"/>
      <c r="B246" s="97"/>
      <c r="C246" s="97"/>
      <c r="D246" s="97"/>
      <c r="E246" s="97"/>
    </row>
    <row r="247" ht="15.75" customHeight="1">
      <c r="A247" s="97"/>
      <c r="B247" s="97"/>
      <c r="C247" s="97"/>
      <c r="D247" s="97"/>
      <c r="E247" s="97"/>
    </row>
    <row r="248" ht="15.75" customHeight="1">
      <c r="A248" s="97"/>
      <c r="B248" s="97"/>
      <c r="C248" s="97"/>
      <c r="D248" s="97"/>
      <c r="E248" s="97"/>
    </row>
    <row r="249" ht="15.75" customHeight="1">
      <c r="A249" s="97"/>
      <c r="B249" s="97"/>
      <c r="C249" s="97"/>
      <c r="D249" s="97"/>
      <c r="E249" s="97"/>
    </row>
    <row r="250" ht="15.75" customHeight="1">
      <c r="A250" s="97"/>
      <c r="B250" s="97"/>
      <c r="C250" s="97"/>
      <c r="D250" s="97"/>
      <c r="E250" s="97"/>
    </row>
    <row r="251" ht="15.75" customHeight="1">
      <c r="A251" s="97"/>
      <c r="B251" s="97"/>
      <c r="C251" s="97"/>
      <c r="D251" s="97"/>
      <c r="E251" s="97"/>
    </row>
    <row r="252" ht="15.75" customHeight="1">
      <c r="A252" s="97"/>
      <c r="B252" s="97"/>
      <c r="C252" s="97"/>
      <c r="D252" s="97"/>
      <c r="E252" s="97"/>
    </row>
    <row r="253" ht="15.75" customHeight="1">
      <c r="A253" s="97"/>
      <c r="B253" s="97"/>
      <c r="C253" s="97"/>
      <c r="D253" s="97"/>
      <c r="E253" s="97"/>
    </row>
    <row r="254" ht="15.75" customHeight="1">
      <c r="A254" s="97"/>
      <c r="B254" s="97"/>
      <c r="C254" s="97"/>
      <c r="D254" s="97"/>
      <c r="E254" s="97"/>
    </row>
    <row r="255" ht="15.75" customHeight="1">
      <c r="A255" s="97"/>
      <c r="B255" s="97"/>
      <c r="C255" s="97"/>
      <c r="D255" s="97"/>
      <c r="E255" s="97"/>
    </row>
    <row r="256" ht="15.75" customHeight="1">
      <c r="A256" s="97"/>
      <c r="B256" s="97"/>
      <c r="C256" s="97"/>
      <c r="D256" s="97"/>
      <c r="E256" s="97"/>
    </row>
    <row r="257" ht="15.75" customHeight="1">
      <c r="A257" s="97"/>
      <c r="B257" s="97"/>
      <c r="C257" s="97"/>
      <c r="D257" s="97"/>
      <c r="E257" s="97"/>
    </row>
    <row r="258" ht="15.75" customHeight="1">
      <c r="A258" s="97"/>
      <c r="B258" s="97"/>
      <c r="C258" s="97"/>
      <c r="D258" s="97"/>
      <c r="E258" s="97"/>
    </row>
    <row r="259" ht="15.75" customHeight="1">
      <c r="A259" s="97"/>
      <c r="B259" s="97"/>
      <c r="C259" s="97"/>
      <c r="D259" s="97"/>
      <c r="E259" s="97"/>
    </row>
    <row r="260" ht="15.75" customHeight="1">
      <c r="A260" s="97"/>
      <c r="B260" s="97"/>
      <c r="C260" s="97"/>
      <c r="D260" s="97"/>
      <c r="E260" s="97"/>
    </row>
    <row r="261" ht="15.75" customHeight="1">
      <c r="A261" s="97"/>
      <c r="B261" s="97"/>
      <c r="C261" s="97"/>
      <c r="D261" s="97"/>
      <c r="E261" s="97"/>
    </row>
    <row r="262" ht="15.75" customHeight="1">
      <c r="A262" s="97"/>
      <c r="B262" s="97"/>
      <c r="C262" s="97"/>
      <c r="D262" s="97"/>
      <c r="E262" s="97"/>
    </row>
    <row r="263" ht="15.75" customHeight="1">
      <c r="A263" s="97"/>
      <c r="B263" s="97"/>
      <c r="C263" s="97"/>
      <c r="D263" s="97"/>
      <c r="E263" s="97"/>
    </row>
    <row r="264" ht="15.75" customHeight="1">
      <c r="A264" s="97"/>
      <c r="B264" s="97"/>
      <c r="C264" s="97"/>
      <c r="D264" s="97"/>
      <c r="E264" s="97"/>
    </row>
    <row r="265" ht="15.75" customHeight="1">
      <c r="A265" s="97"/>
      <c r="B265" s="97"/>
      <c r="C265" s="97"/>
      <c r="D265" s="97"/>
      <c r="E265" s="97"/>
    </row>
    <row r="266" ht="15.75" customHeight="1">
      <c r="A266" s="97"/>
      <c r="B266" s="97"/>
      <c r="C266" s="97"/>
      <c r="D266" s="97"/>
      <c r="E266" s="97"/>
    </row>
    <row r="267" ht="15.75" customHeight="1">
      <c r="A267" s="97"/>
      <c r="B267" s="97"/>
      <c r="C267" s="97"/>
      <c r="D267" s="97"/>
      <c r="E267" s="97"/>
    </row>
    <row r="268" ht="15.75" customHeight="1">
      <c r="A268" s="97"/>
      <c r="B268" s="97"/>
      <c r="C268" s="97"/>
      <c r="D268" s="97"/>
      <c r="E268" s="97"/>
    </row>
    <row r="269" ht="15.75" customHeight="1">
      <c r="A269" s="97"/>
      <c r="B269" s="97"/>
      <c r="C269" s="97"/>
      <c r="D269" s="97"/>
      <c r="E269" s="97"/>
    </row>
    <row r="270" ht="15.75" customHeight="1">
      <c r="A270" s="97"/>
      <c r="B270" s="97"/>
      <c r="C270" s="97"/>
      <c r="D270" s="97"/>
      <c r="E270" s="97"/>
    </row>
    <row r="271" ht="15.75" customHeight="1">
      <c r="A271" s="97"/>
      <c r="B271" s="97"/>
      <c r="C271" s="97"/>
      <c r="D271" s="97"/>
      <c r="E271" s="97"/>
    </row>
    <row r="272" ht="15.75" customHeight="1">
      <c r="A272" s="97"/>
      <c r="B272" s="97"/>
      <c r="C272" s="97"/>
      <c r="D272" s="97"/>
      <c r="E272" s="97"/>
    </row>
    <row r="273" ht="15.75" customHeight="1">
      <c r="A273" s="97"/>
      <c r="B273" s="97"/>
      <c r="C273" s="97"/>
      <c r="D273" s="97"/>
      <c r="E273" s="97"/>
    </row>
    <row r="274" ht="15.75" customHeight="1">
      <c r="A274" s="97"/>
      <c r="B274" s="97"/>
      <c r="C274" s="97"/>
      <c r="D274" s="97"/>
      <c r="E274" s="97"/>
    </row>
    <row r="275" ht="15.75" customHeight="1">
      <c r="A275" s="97"/>
      <c r="B275" s="97"/>
      <c r="C275" s="97"/>
      <c r="D275" s="97"/>
      <c r="E275" s="97"/>
    </row>
    <row r="276" ht="15.75" customHeight="1">
      <c r="A276" s="97"/>
      <c r="B276" s="97"/>
      <c r="C276" s="97"/>
      <c r="D276" s="97"/>
      <c r="E276" s="97"/>
    </row>
    <row r="277" ht="15.75" customHeight="1">
      <c r="A277" s="97"/>
      <c r="B277" s="97"/>
      <c r="C277" s="97"/>
      <c r="D277" s="97"/>
      <c r="E277" s="97"/>
    </row>
    <row r="278" ht="15.75" customHeight="1">
      <c r="A278" s="97"/>
      <c r="B278" s="97"/>
      <c r="C278" s="97"/>
      <c r="D278" s="97"/>
      <c r="E278" s="97"/>
    </row>
    <row r="279" ht="15.75" customHeight="1">
      <c r="A279" s="97"/>
      <c r="B279" s="97"/>
      <c r="C279" s="97"/>
      <c r="D279" s="97"/>
      <c r="E279" s="97"/>
    </row>
    <row r="280" ht="15.75" customHeight="1">
      <c r="A280" s="97"/>
      <c r="B280" s="97"/>
      <c r="C280" s="97"/>
      <c r="D280" s="97"/>
      <c r="E280" s="97"/>
    </row>
    <row r="281" ht="15.75" customHeight="1">
      <c r="A281" s="97"/>
      <c r="B281" s="97"/>
      <c r="C281" s="97"/>
      <c r="D281" s="97"/>
      <c r="E281" s="97"/>
    </row>
    <row r="282" ht="15.75" customHeight="1">
      <c r="A282" s="97"/>
      <c r="B282" s="97"/>
      <c r="C282" s="97"/>
      <c r="D282" s="97"/>
      <c r="E282" s="97"/>
    </row>
    <row r="283" ht="15.75" customHeight="1">
      <c r="A283" s="97"/>
      <c r="B283" s="97"/>
      <c r="C283" s="97"/>
      <c r="D283" s="97"/>
      <c r="E283" s="97"/>
    </row>
    <row r="284" ht="15.75" customHeight="1">
      <c r="A284" s="97"/>
      <c r="B284" s="97"/>
      <c r="C284" s="97"/>
      <c r="D284" s="97"/>
      <c r="E284" s="97"/>
    </row>
    <row r="285" ht="15.75" customHeight="1">
      <c r="A285" s="97"/>
      <c r="B285" s="97"/>
      <c r="C285" s="97"/>
      <c r="D285" s="97"/>
      <c r="E285" s="97"/>
    </row>
    <row r="286" ht="15.75" customHeight="1">
      <c r="A286" s="97"/>
      <c r="B286" s="97"/>
      <c r="C286" s="97"/>
      <c r="D286" s="97"/>
      <c r="E286" s="97"/>
    </row>
    <row r="287" ht="15.75" customHeight="1">
      <c r="A287" s="97"/>
      <c r="B287" s="97"/>
      <c r="C287" s="97"/>
      <c r="D287" s="97"/>
      <c r="E287" s="97"/>
    </row>
    <row r="288" ht="15.75" customHeight="1">
      <c r="A288" s="97"/>
      <c r="B288" s="97"/>
      <c r="C288" s="97"/>
      <c r="D288" s="97"/>
      <c r="E288" s="97"/>
    </row>
    <row r="289" ht="15.75" customHeight="1">
      <c r="A289" s="97"/>
      <c r="B289" s="97"/>
      <c r="C289" s="97"/>
      <c r="D289" s="97"/>
      <c r="E289" s="97"/>
    </row>
    <row r="290" ht="15.75" customHeight="1">
      <c r="A290" s="97"/>
      <c r="B290" s="97"/>
      <c r="C290" s="97"/>
      <c r="D290" s="97"/>
      <c r="E290" s="97"/>
    </row>
    <row r="291" ht="15.75" customHeight="1">
      <c r="A291" s="97"/>
      <c r="B291" s="97"/>
      <c r="C291" s="97"/>
      <c r="D291" s="97"/>
      <c r="E291" s="97"/>
    </row>
    <row r="292" ht="15.75" customHeight="1">
      <c r="A292" s="97"/>
      <c r="B292" s="97"/>
      <c r="C292" s="97"/>
      <c r="D292" s="97"/>
      <c r="E292" s="97"/>
    </row>
    <row r="293" ht="15.75" customHeight="1">
      <c r="A293" s="97"/>
      <c r="B293" s="97"/>
      <c r="C293" s="97"/>
      <c r="D293" s="97"/>
      <c r="E293" s="97"/>
    </row>
    <row r="294" ht="15.75" customHeight="1">
      <c r="A294" s="97"/>
      <c r="B294" s="97"/>
      <c r="C294" s="97"/>
      <c r="D294" s="97"/>
      <c r="E294" s="97"/>
    </row>
    <row r="295" ht="15.75" customHeight="1">
      <c r="A295" s="97"/>
      <c r="B295" s="97"/>
      <c r="C295" s="97"/>
      <c r="D295" s="97"/>
      <c r="E295" s="97"/>
    </row>
    <row r="296" ht="15.75" customHeight="1">
      <c r="A296" s="97"/>
      <c r="B296" s="97"/>
      <c r="C296" s="97"/>
      <c r="D296" s="97"/>
      <c r="E296" s="97"/>
    </row>
    <row r="297" ht="15.75" customHeight="1">
      <c r="A297" s="97"/>
      <c r="B297" s="97"/>
      <c r="C297" s="97"/>
      <c r="D297" s="97"/>
      <c r="E297" s="97"/>
    </row>
    <row r="298" ht="15.75" customHeight="1">
      <c r="A298" s="97"/>
      <c r="B298" s="97"/>
      <c r="C298" s="97"/>
      <c r="D298" s="97"/>
      <c r="E298" s="97"/>
    </row>
    <row r="299" ht="15.75" customHeight="1">
      <c r="A299" s="97"/>
      <c r="B299" s="97"/>
      <c r="C299" s="97"/>
      <c r="D299" s="97"/>
      <c r="E299" s="97"/>
    </row>
    <row r="300" ht="15.75" customHeight="1">
      <c r="A300" s="97"/>
      <c r="B300" s="97"/>
      <c r="C300" s="97"/>
      <c r="D300" s="97"/>
      <c r="E300" s="97"/>
    </row>
    <row r="301" ht="15.75" customHeight="1">
      <c r="A301" s="97"/>
      <c r="B301" s="97"/>
      <c r="C301" s="97"/>
      <c r="D301" s="97"/>
      <c r="E301" s="97"/>
    </row>
    <row r="302" ht="15.75" customHeight="1">
      <c r="A302" s="97"/>
      <c r="B302" s="97"/>
      <c r="C302" s="97"/>
      <c r="D302" s="97"/>
      <c r="E302" s="97"/>
    </row>
    <row r="303" ht="15.75" customHeight="1">
      <c r="A303" s="97"/>
      <c r="B303" s="97"/>
      <c r="C303" s="97"/>
      <c r="D303" s="97"/>
      <c r="E303" s="97"/>
    </row>
    <row r="304" ht="15.75" customHeight="1">
      <c r="A304" s="97"/>
      <c r="B304" s="97"/>
      <c r="C304" s="97"/>
      <c r="D304" s="97"/>
      <c r="E304" s="97"/>
    </row>
    <row r="305" ht="15.75" customHeight="1">
      <c r="A305" s="97"/>
      <c r="B305" s="97"/>
      <c r="C305" s="97"/>
      <c r="D305" s="97"/>
      <c r="E305" s="97"/>
    </row>
    <row r="306" ht="15.75" customHeight="1">
      <c r="A306" s="97"/>
      <c r="B306" s="97"/>
      <c r="C306" s="97"/>
      <c r="D306" s="97"/>
      <c r="E306" s="97"/>
    </row>
    <row r="307" ht="15.75" customHeight="1">
      <c r="A307" s="97"/>
      <c r="B307" s="97"/>
      <c r="C307" s="97"/>
      <c r="D307" s="97"/>
      <c r="E307" s="97"/>
    </row>
    <row r="308" ht="15.75" customHeight="1">
      <c r="A308" s="97"/>
      <c r="B308" s="97"/>
      <c r="C308" s="97"/>
      <c r="D308" s="97"/>
      <c r="E308" s="97"/>
    </row>
    <row r="309" ht="15.75" customHeight="1">
      <c r="A309" s="97"/>
      <c r="B309" s="97"/>
      <c r="C309" s="97"/>
      <c r="D309" s="97"/>
      <c r="E309" s="97"/>
    </row>
    <row r="310" ht="15.75" customHeight="1">
      <c r="A310" s="97"/>
      <c r="B310" s="97"/>
      <c r="C310" s="97"/>
      <c r="D310" s="97"/>
      <c r="E310" s="97"/>
    </row>
    <row r="311" ht="15.75" customHeight="1">
      <c r="A311" s="97"/>
      <c r="B311" s="97"/>
      <c r="C311" s="97"/>
      <c r="D311" s="97"/>
      <c r="E311" s="97"/>
    </row>
    <row r="312" ht="15.75" customHeight="1">
      <c r="A312" s="97"/>
      <c r="B312" s="97"/>
      <c r="C312" s="97"/>
      <c r="D312" s="97"/>
      <c r="E312" s="97"/>
    </row>
    <row r="313" ht="15.75" customHeight="1">
      <c r="A313" s="97"/>
      <c r="B313" s="97"/>
      <c r="C313" s="97"/>
      <c r="D313" s="97"/>
      <c r="E313" s="97"/>
    </row>
    <row r="314" ht="15.75" customHeight="1">
      <c r="A314" s="97"/>
      <c r="B314" s="97"/>
      <c r="C314" s="97"/>
      <c r="D314" s="97"/>
      <c r="E314" s="97"/>
    </row>
    <row r="315" ht="15.75" customHeight="1">
      <c r="A315" s="97"/>
      <c r="B315" s="97"/>
      <c r="C315" s="97"/>
      <c r="D315" s="97"/>
      <c r="E315" s="97"/>
    </row>
    <row r="316" ht="15.75" customHeight="1">
      <c r="A316" s="97"/>
      <c r="B316" s="97"/>
      <c r="C316" s="97"/>
      <c r="D316" s="97"/>
      <c r="E316" s="97"/>
    </row>
    <row r="317" ht="15.75" customHeight="1">
      <c r="A317" s="97"/>
      <c r="B317" s="97"/>
      <c r="C317" s="97"/>
      <c r="D317" s="97"/>
      <c r="E317" s="97"/>
    </row>
    <row r="318" ht="15.75" customHeight="1">
      <c r="A318" s="97"/>
      <c r="B318" s="97"/>
      <c r="C318" s="97"/>
      <c r="D318" s="97"/>
      <c r="E318" s="97"/>
    </row>
    <row r="319" ht="15.75" customHeight="1">
      <c r="A319" s="97"/>
      <c r="B319" s="97"/>
      <c r="C319" s="97"/>
      <c r="D319" s="97"/>
      <c r="E319" s="97"/>
    </row>
    <row r="320" ht="15.75" customHeight="1">
      <c r="A320" s="97"/>
      <c r="B320" s="97"/>
      <c r="C320" s="97"/>
      <c r="D320" s="97"/>
      <c r="E320" s="97"/>
    </row>
    <row r="321" ht="15.75" customHeight="1">
      <c r="A321" s="97"/>
      <c r="B321" s="97"/>
      <c r="C321" s="97"/>
      <c r="D321" s="97"/>
      <c r="E321" s="97"/>
    </row>
    <row r="322" ht="15.75" customHeight="1">
      <c r="A322" s="97"/>
      <c r="B322" s="97"/>
      <c r="C322" s="97"/>
      <c r="D322" s="97"/>
      <c r="E322" s="97"/>
    </row>
    <row r="323" ht="15.75" customHeight="1">
      <c r="A323" s="97"/>
      <c r="B323" s="97"/>
      <c r="C323" s="97"/>
      <c r="D323" s="97"/>
      <c r="E323" s="97"/>
    </row>
    <row r="324" ht="15.75" customHeight="1">
      <c r="A324" s="97"/>
      <c r="B324" s="97"/>
      <c r="C324" s="97"/>
      <c r="D324" s="97"/>
      <c r="E324" s="97"/>
    </row>
    <row r="325" ht="15.75" customHeight="1">
      <c r="A325" s="97"/>
      <c r="B325" s="97"/>
      <c r="C325" s="97"/>
      <c r="D325" s="97"/>
      <c r="E325" s="97"/>
    </row>
    <row r="326" ht="15.75" customHeight="1">
      <c r="A326" s="97"/>
      <c r="B326" s="97"/>
      <c r="C326" s="97"/>
      <c r="D326" s="97"/>
      <c r="E326" s="97"/>
    </row>
    <row r="327" ht="15.75" customHeight="1">
      <c r="A327" s="97"/>
      <c r="B327" s="97"/>
      <c r="C327" s="97"/>
      <c r="D327" s="97"/>
      <c r="E327" s="97"/>
    </row>
    <row r="328" ht="15.75" customHeight="1">
      <c r="A328" s="97"/>
      <c r="B328" s="97"/>
      <c r="C328" s="97"/>
      <c r="D328" s="97"/>
      <c r="E328" s="97"/>
    </row>
    <row r="329" ht="15.75" customHeight="1">
      <c r="A329" s="97"/>
      <c r="B329" s="97"/>
      <c r="C329" s="97"/>
      <c r="D329" s="97"/>
      <c r="E329" s="97"/>
    </row>
    <row r="330" ht="15.75" customHeight="1">
      <c r="A330" s="97"/>
      <c r="B330" s="97"/>
      <c r="C330" s="97"/>
      <c r="D330" s="97"/>
      <c r="E330" s="97"/>
    </row>
    <row r="331" ht="15.75" customHeight="1">
      <c r="A331" s="97"/>
      <c r="B331" s="97"/>
      <c r="C331" s="97"/>
      <c r="D331" s="97"/>
      <c r="E331" s="97"/>
    </row>
    <row r="332" ht="15.75" customHeight="1">
      <c r="A332" s="97"/>
      <c r="B332" s="97"/>
      <c r="C332" s="97"/>
      <c r="D332" s="97"/>
      <c r="E332" s="97"/>
    </row>
    <row r="333" ht="15.75" customHeight="1">
      <c r="A333" s="97"/>
      <c r="B333" s="97"/>
      <c r="C333" s="97"/>
      <c r="D333" s="97"/>
      <c r="E333" s="97"/>
    </row>
    <row r="334" ht="15.75" customHeight="1">
      <c r="A334" s="97"/>
      <c r="B334" s="97"/>
      <c r="C334" s="97"/>
      <c r="D334" s="97"/>
      <c r="E334" s="97"/>
    </row>
    <row r="335" ht="15.75" customHeight="1">
      <c r="A335" s="97"/>
      <c r="B335" s="97"/>
      <c r="C335" s="97"/>
      <c r="D335" s="97"/>
      <c r="E335" s="97"/>
    </row>
    <row r="336" ht="15.75" customHeight="1">
      <c r="A336" s="97"/>
      <c r="B336" s="97"/>
      <c r="C336" s="97"/>
      <c r="D336" s="97"/>
      <c r="E336" s="97"/>
    </row>
    <row r="337" ht="15.75" customHeight="1">
      <c r="A337" s="97"/>
      <c r="B337" s="97"/>
      <c r="C337" s="97"/>
      <c r="D337" s="97"/>
      <c r="E337" s="97"/>
    </row>
    <row r="338" ht="15.75" customHeight="1">
      <c r="A338" s="97"/>
      <c r="B338" s="97"/>
      <c r="C338" s="97"/>
      <c r="D338" s="97"/>
      <c r="E338" s="97"/>
    </row>
    <row r="339" ht="15.75" customHeight="1">
      <c r="A339" s="97"/>
      <c r="B339" s="97"/>
      <c r="C339" s="97"/>
      <c r="D339" s="97"/>
      <c r="E339" s="97"/>
    </row>
    <row r="340" ht="15.75" customHeight="1">
      <c r="A340" s="97"/>
      <c r="B340" s="97"/>
      <c r="C340" s="97"/>
      <c r="D340" s="97"/>
      <c r="E340" s="97"/>
    </row>
    <row r="341" ht="15.75" customHeight="1">
      <c r="A341" s="97"/>
      <c r="B341" s="97"/>
      <c r="C341" s="97"/>
      <c r="D341" s="97"/>
      <c r="E341" s="97"/>
    </row>
    <row r="342" ht="15.75" customHeight="1">
      <c r="A342" s="97"/>
      <c r="B342" s="97"/>
      <c r="C342" s="97"/>
      <c r="D342" s="97"/>
      <c r="E342" s="97"/>
    </row>
    <row r="343" ht="15.75" customHeight="1">
      <c r="A343" s="97"/>
      <c r="B343" s="97"/>
      <c r="C343" s="97"/>
      <c r="D343" s="97"/>
      <c r="E343" s="97"/>
    </row>
    <row r="344" ht="15.75" customHeight="1">
      <c r="A344" s="97"/>
      <c r="B344" s="97"/>
      <c r="C344" s="97"/>
      <c r="D344" s="97"/>
      <c r="E344" s="97"/>
    </row>
    <row r="345" ht="15.75" customHeight="1">
      <c r="A345" s="97"/>
      <c r="B345" s="97"/>
      <c r="C345" s="97"/>
      <c r="D345" s="97"/>
      <c r="E345" s="97"/>
    </row>
    <row r="346" ht="15.75" customHeight="1">
      <c r="A346" s="97"/>
      <c r="B346" s="97"/>
      <c r="C346" s="97"/>
      <c r="D346" s="97"/>
      <c r="E346" s="97"/>
    </row>
    <row r="347" ht="15.75" customHeight="1">
      <c r="A347" s="97"/>
      <c r="B347" s="97"/>
      <c r="C347" s="97"/>
      <c r="D347" s="97"/>
      <c r="E347" s="97"/>
    </row>
    <row r="348" ht="15.75" customHeight="1">
      <c r="A348" s="97"/>
      <c r="B348" s="97"/>
      <c r="C348" s="97"/>
      <c r="D348" s="97"/>
      <c r="E348" s="97"/>
    </row>
    <row r="349" ht="15.75" customHeight="1">
      <c r="A349" s="97"/>
      <c r="B349" s="97"/>
      <c r="C349" s="97"/>
      <c r="D349" s="97"/>
      <c r="E349" s="97"/>
    </row>
    <row r="350" ht="15.75" customHeight="1">
      <c r="A350" s="97"/>
      <c r="B350" s="97"/>
      <c r="C350" s="97"/>
      <c r="D350" s="97"/>
      <c r="E350" s="97"/>
    </row>
    <row r="351" ht="15.75" customHeight="1">
      <c r="A351" s="97"/>
      <c r="B351" s="97"/>
      <c r="C351" s="97"/>
      <c r="D351" s="97"/>
      <c r="E351" s="97"/>
    </row>
    <row r="352" ht="15.75" customHeight="1">
      <c r="A352" s="97"/>
      <c r="B352" s="97"/>
      <c r="C352" s="97"/>
      <c r="D352" s="97"/>
      <c r="E352" s="97"/>
    </row>
    <row r="353" ht="15.75" customHeight="1">
      <c r="A353" s="97"/>
      <c r="B353" s="97"/>
      <c r="C353" s="97"/>
      <c r="D353" s="97"/>
      <c r="E353" s="97"/>
    </row>
    <row r="354" ht="15.75" customHeight="1">
      <c r="A354" s="97"/>
      <c r="B354" s="97"/>
      <c r="C354" s="97"/>
      <c r="D354" s="97"/>
      <c r="E354" s="97"/>
    </row>
    <row r="355" ht="15.75" customHeight="1">
      <c r="A355" s="97"/>
      <c r="B355" s="97"/>
      <c r="C355" s="97"/>
      <c r="D355" s="97"/>
      <c r="E355" s="97"/>
    </row>
    <row r="356" ht="15.75" customHeight="1">
      <c r="A356" s="97"/>
      <c r="B356" s="97"/>
      <c r="C356" s="97"/>
      <c r="D356" s="97"/>
      <c r="E356" s="97"/>
    </row>
    <row r="357" ht="15.75" customHeight="1">
      <c r="A357" s="97"/>
      <c r="B357" s="97"/>
      <c r="C357" s="97"/>
      <c r="D357" s="97"/>
      <c r="E357" s="97"/>
    </row>
    <row r="358" ht="15.75" customHeight="1">
      <c r="A358" s="97"/>
      <c r="B358" s="97"/>
      <c r="C358" s="97"/>
      <c r="D358" s="97"/>
      <c r="E358" s="97"/>
    </row>
    <row r="359" ht="15.75" customHeight="1">
      <c r="A359" s="97"/>
      <c r="B359" s="97"/>
      <c r="C359" s="97"/>
      <c r="D359" s="97"/>
      <c r="E359" s="97"/>
    </row>
    <row r="360" ht="15.75" customHeight="1">
      <c r="A360" s="97"/>
      <c r="B360" s="97"/>
      <c r="C360" s="97"/>
      <c r="D360" s="97"/>
      <c r="E360" s="97"/>
    </row>
    <row r="361" ht="15.75" customHeight="1">
      <c r="A361" s="97"/>
      <c r="B361" s="97"/>
      <c r="C361" s="97"/>
      <c r="D361" s="97"/>
      <c r="E361" s="97"/>
    </row>
    <row r="362" ht="15.75" customHeight="1">
      <c r="A362" s="97"/>
      <c r="B362" s="97"/>
      <c r="C362" s="97"/>
      <c r="D362" s="97"/>
      <c r="E362" s="97"/>
    </row>
    <row r="363" ht="15.75" customHeight="1">
      <c r="A363" s="97"/>
      <c r="B363" s="97"/>
      <c r="C363" s="97"/>
      <c r="D363" s="97"/>
      <c r="E363" s="97"/>
    </row>
    <row r="364" ht="15.75" customHeight="1">
      <c r="A364" s="97"/>
      <c r="B364" s="97"/>
      <c r="C364" s="97"/>
      <c r="D364" s="97"/>
      <c r="E364" s="97"/>
    </row>
    <row r="365" ht="15.75" customHeight="1">
      <c r="A365" s="97"/>
      <c r="B365" s="97"/>
      <c r="C365" s="97"/>
      <c r="D365" s="97"/>
      <c r="E365" s="97"/>
    </row>
    <row r="366" ht="15.75" customHeight="1">
      <c r="A366" s="97"/>
      <c r="B366" s="97"/>
      <c r="C366" s="97"/>
      <c r="D366" s="97"/>
      <c r="E366" s="97"/>
    </row>
    <row r="367" ht="15.75" customHeight="1">
      <c r="A367" s="97"/>
      <c r="B367" s="97"/>
      <c r="C367" s="97"/>
      <c r="D367" s="97"/>
      <c r="E367" s="97"/>
    </row>
    <row r="368" ht="15.75" customHeight="1">
      <c r="A368" s="97"/>
      <c r="B368" s="97"/>
      <c r="C368" s="97"/>
      <c r="D368" s="97"/>
      <c r="E368" s="97"/>
    </row>
    <row r="369" ht="15.75" customHeight="1">
      <c r="A369" s="97"/>
      <c r="B369" s="97"/>
      <c r="C369" s="97"/>
      <c r="D369" s="97"/>
      <c r="E369" s="97"/>
    </row>
    <row r="370" ht="15.75" customHeight="1">
      <c r="A370" s="97"/>
      <c r="B370" s="97"/>
      <c r="C370" s="97"/>
      <c r="D370" s="97"/>
      <c r="E370" s="97"/>
    </row>
    <row r="371" ht="15.75" customHeight="1">
      <c r="A371" s="97"/>
      <c r="B371" s="97"/>
      <c r="C371" s="97"/>
      <c r="D371" s="97"/>
      <c r="E371" s="97"/>
    </row>
    <row r="372" ht="15.75" customHeight="1">
      <c r="A372" s="97"/>
      <c r="B372" s="97"/>
      <c r="C372" s="97"/>
      <c r="D372" s="97"/>
      <c r="E372" s="97"/>
    </row>
    <row r="373" ht="15.75" customHeight="1">
      <c r="A373" s="97"/>
      <c r="B373" s="97"/>
      <c r="C373" s="97"/>
      <c r="D373" s="97"/>
      <c r="E373" s="97"/>
    </row>
    <row r="374" ht="15.75" customHeight="1">
      <c r="A374" s="97"/>
      <c r="B374" s="97"/>
      <c r="C374" s="97"/>
      <c r="D374" s="97"/>
      <c r="E374" s="97"/>
    </row>
    <row r="375" ht="15.75" customHeight="1">
      <c r="A375" s="97"/>
      <c r="B375" s="97"/>
      <c r="C375" s="97"/>
      <c r="D375" s="97"/>
      <c r="E375" s="97"/>
    </row>
    <row r="376" ht="15.75" customHeight="1">
      <c r="A376" s="97"/>
      <c r="B376" s="97"/>
      <c r="C376" s="97"/>
      <c r="D376" s="97"/>
      <c r="E376" s="97"/>
    </row>
    <row r="377" ht="15.75" customHeight="1">
      <c r="A377" s="97"/>
      <c r="B377" s="97"/>
      <c r="C377" s="97"/>
      <c r="D377" s="97"/>
      <c r="E377" s="97"/>
    </row>
    <row r="378" ht="15.75" customHeight="1">
      <c r="A378" s="97"/>
      <c r="B378" s="97"/>
      <c r="C378" s="97"/>
      <c r="D378" s="97"/>
      <c r="E378" s="97"/>
    </row>
    <row r="379" ht="15.75" customHeight="1">
      <c r="A379" s="97"/>
      <c r="B379" s="97"/>
      <c r="C379" s="97"/>
      <c r="D379" s="97"/>
      <c r="E379" s="97"/>
    </row>
    <row r="380" ht="15.75" customHeight="1">
      <c r="A380" s="97"/>
      <c r="B380" s="97"/>
      <c r="C380" s="97"/>
      <c r="D380" s="97"/>
      <c r="E380" s="97"/>
    </row>
    <row r="381" ht="15.75" customHeight="1">
      <c r="A381" s="97"/>
      <c r="B381" s="97"/>
      <c r="C381" s="97"/>
      <c r="D381" s="97"/>
      <c r="E381" s="97"/>
    </row>
    <row r="382" ht="15.75" customHeight="1">
      <c r="A382" s="97"/>
      <c r="B382" s="97"/>
      <c r="C382" s="97"/>
      <c r="D382" s="97"/>
      <c r="E382" s="97"/>
    </row>
    <row r="383" ht="15.75" customHeight="1">
      <c r="A383" s="97"/>
      <c r="B383" s="97"/>
      <c r="C383" s="97"/>
      <c r="D383" s="97"/>
      <c r="E383" s="97"/>
    </row>
    <row r="384" ht="15.75" customHeight="1">
      <c r="A384" s="97"/>
      <c r="B384" s="97"/>
      <c r="C384" s="97"/>
      <c r="D384" s="97"/>
      <c r="E384" s="97"/>
    </row>
    <row r="385" ht="15.75" customHeight="1">
      <c r="A385" s="97"/>
      <c r="B385" s="97"/>
      <c r="C385" s="97"/>
      <c r="D385" s="97"/>
      <c r="E385" s="97"/>
    </row>
    <row r="386" ht="15.75" customHeight="1">
      <c r="A386" s="97"/>
      <c r="B386" s="97"/>
      <c r="C386" s="97"/>
      <c r="D386" s="97"/>
      <c r="E386" s="97"/>
    </row>
    <row r="387" ht="15.75" customHeight="1">
      <c r="A387" s="97"/>
      <c r="B387" s="97"/>
      <c r="C387" s="97"/>
      <c r="D387" s="97"/>
      <c r="E387" s="97"/>
    </row>
    <row r="388" ht="15.75" customHeight="1">
      <c r="A388" s="97"/>
      <c r="B388" s="97"/>
      <c r="C388" s="97"/>
      <c r="D388" s="97"/>
      <c r="E388" s="97"/>
    </row>
    <row r="389" ht="15.75" customHeight="1">
      <c r="A389" s="97"/>
      <c r="B389" s="97"/>
      <c r="C389" s="97"/>
      <c r="D389" s="97"/>
      <c r="E389" s="97"/>
    </row>
    <row r="390" ht="15.75" customHeight="1">
      <c r="A390" s="97"/>
      <c r="B390" s="97"/>
      <c r="C390" s="97"/>
      <c r="D390" s="97"/>
      <c r="E390" s="97"/>
    </row>
    <row r="391" ht="15.75" customHeight="1">
      <c r="A391" s="97"/>
      <c r="B391" s="97"/>
      <c r="C391" s="97"/>
      <c r="D391" s="97"/>
      <c r="E391" s="97"/>
    </row>
    <row r="392" ht="15.75" customHeight="1">
      <c r="A392" s="97"/>
      <c r="B392" s="97"/>
      <c r="C392" s="97"/>
      <c r="D392" s="97"/>
      <c r="E392" s="97"/>
    </row>
    <row r="393" ht="15.75" customHeight="1">
      <c r="A393" s="97"/>
      <c r="B393" s="97"/>
      <c r="C393" s="97"/>
      <c r="D393" s="97"/>
      <c r="E393" s="97"/>
    </row>
    <row r="394" ht="15.75" customHeight="1">
      <c r="A394" s="97"/>
      <c r="B394" s="97"/>
      <c r="C394" s="97"/>
      <c r="D394" s="97"/>
      <c r="E394" s="97"/>
    </row>
    <row r="395" ht="15.75" customHeight="1">
      <c r="A395" s="97"/>
      <c r="B395" s="97"/>
      <c r="C395" s="97"/>
      <c r="D395" s="97"/>
      <c r="E395" s="97"/>
    </row>
    <row r="396" ht="15.75" customHeight="1">
      <c r="A396" s="97"/>
      <c r="B396" s="97"/>
      <c r="C396" s="97"/>
      <c r="D396" s="97"/>
      <c r="E396" s="97"/>
    </row>
    <row r="397" ht="15.75" customHeight="1">
      <c r="A397" s="97"/>
      <c r="B397" s="97"/>
      <c r="C397" s="97"/>
      <c r="D397" s="97"/>
      <c r="E397" s="97"/>
    </row>
    <row r="398" ht="15.75" customHeight="1">
      <c r="A398" s="97"/>
      <c r="B398" s="97"/>
      <c r="C398" s="97"/>
      <c r="D398" s="97"/>
      <c r="E398" s="97"/>
    </row>
    <row r="399" ht="15.75" customHeight="1">
      <c r="A399" s="97"/>
      <c r="B399" s="97"/>
      <c r="C399" s="97"/>
      <c r="D399" s="97"/>
      <c r="E399" s="97"/>
    </row>
    <row r="400" ht="15.75" customHeight="1">
      <c r="A400" s="97"/>
      <c r="B400" s="97"/>
      <c r="C400" s="97"/>
      <c r="D400" s="97"/>
      <c r="E400" s="97"/>
    </row>
    <row r="401" ht="15.75" customHeight="1">
      <c r="A401" s="97"/>
      <c r="B401" s="97"/>
      <c r="C401" s="97"/>
      <c r="D401" s="97"/>
      <c r="E401" s="97"/>
    </row>
    <row r="402" ht="15.75" customHeight="1">
      <c r="A402" s="97"/>
      <c r="B402" s="97"/>
      <c r="C402" s="97"/>
      <c r="D402" s="97"/>
      <c r="E402" s="97"/>
    </row>
    <row r="403" ht="15.75" customHeight="1">
      <c r="A403" s="97"/>
      <c r="B403" s="97"/>
      <c r="C403" s="97"/>
      <c r="D403" s="97"/>
      <c r="E403" s="97"/>
    </row>
    <row r="404" ht="15.75" customHeight="1">
      <c r="A404" s="97"/>
      <c r="B404" s="97"/>
      <c r="C404" s="97"/>
      <c r="D404" s="97"/>
      <c r="E404" s="97"/>
    </row>
    <row r="405" ht="15.75" customHeight="1">
      <c r="A405" s="97"/>
      <c r="B405" s="97"/>
      <c r="C405" s="97"/>
      <c r="D405" s="97"/>
      <c r="E405" s="97"/>
    </row>
    <row r="406" ht="15.75" customHeight="1">
      <c r="A406" s="97"/>
      <c r="B406" s="97"/>
      <c r="C406" s="97"/>
      <c r="D406" s="97"/>
      <c r="E406" s="97"/>
    </row>
    <row r="407" ht="15.75" customHeight="1">
      <c r="A407" s="97"/>
      <c r="B407" s="97"/>
      <c r="C407" s="97"/>
      <c r="D407" s="97"/>
      <c r="E407" s="97"/>
    </row>
    <row r="408" ht="15.75" customHeight="1">
      <c r="A408" s="97"/>
      <c r="B408" s="97"/>
      <c r="C408" s="97"/>
      <c r="D408" s="97"/>
      <c r="E408" s="97"/>
    </row>
    <row r="409" ht="15.75" customHeight="1">
      <c r="A409" s="97"/>
      <c r="B409" s="97"/>
      <c r="C409" s="97"/>
      <c r="D409" s="97"/>
      <c r="E409" s="97"/>
    </row>
    <row r="410" ht="15.75" customHeight="1">
      <c r="A410" s="97"/>
      <c r="B410" s="97"/>
      <c r="C410" s="97"/>
      <c r="D410" s="97"/>
      <c r="E410" s="97"/>
    </row>
    <row r="411" ht="15.75" customHeight="1">
      <c r="A411" s="97"/>
      <c r="B411" s="97"/>
      <c r="C411" s="97"/>
      <c r="D411" s="97"/>
      <c r="E411" s="97"/>
    </row>
    <row r="412" ht="15.75" customHeight="1">
      <c r="A412" s="97"/>
      <c r="B412" s="97"/>
      <c r="C412" s="97"/>
      <c r="D412" s="97"/>
      <c r="E412" s="97"/>
    </row>
    <row r="413" ht="15.75" customHeight="1">
      <c r="A413" s="97"/>
      <c r="B413" s="97"/>
      <c r="C413" s="97"/>
      <c r="D413" s="97"/>
      <c r="E413" s="97"/>
    </row>
    <row r="414" ht="15.75" customHeight="1">
      <c r="A414" s="97"/>
      <c r="B414" s="97"/>
      <c r="C414" s="97"/>
      <c r="D414" s="97"/>
      <c r="E414" s="97"/>
    </row>
    <row r="415" ht="15.75" customHeight="1">
      <c r="A415" s="97"/>
      <c r="B415" s="97"/>
      <c r="C415" s="97"/>
      <c r="D415" s="97"/>
      <c r="E415" s="97"/>
    </row>
    <row r="416" ht="15.75" customHeight="1">
      <c r="A416" s="97"/>
      <c r="B416" s="97"/>
      <c r="C416" s="97"/>
      <c r="D416" s="97"/>
      <c r="E416" s="97"/>
    </row>
    <row r="417" ht="15.75" customHeight="1">
      <c r="A417" s="97"/>
      <c r="B417" s="97"/>
      <c r="C417" s="97"/>
      <c r="D417" s="97"/>
      <c r="E417" s="97"/>
    </row>
    <row r="418" ht="15.75" customHeight="1">
      <c r="A418" s="97"/>
      <c r="B418" s="97"/>
      <c r="C418" s="97"/>
      <c r="D418" s="97"/>
      <c r="E418" s="97"/>
    </row>
    <row r="419" ht="15.75" customHeight="1">
      <c r="A419" s="97"/>
      <c r="B419" s="97"/>
      <c r="C419" s="97"/>
      <c r="D419" s="97"/>
      <c r="E419" s="97"/>
    </row>
    <row r="420" ht="15.75" customHeight="1">
      <c r="A420" s="97"/>
      <c r="B420" s="97"/>
      <c r="C420" s="97"/>
      <c r="D420" s="97"/>
      <c r="E420" s="97"/>
    </row>
    <row r="421" ht="15.75" customHeight="1">
      <c r="A421" s="97"/>
      <c r="B421" s="97"/>
      <c r="C421" s="97"/>
      <c r="D421" s="97"/>
      <c r="E421" s="97"/>
    </row>
    <row r="422" ht="15.75" customHeight="1">
      <c r="A422" s="97"/>
      <c r="B422" s="97"/>
      <c r="C422" s="97"/>
      <c r="D422" s="97"/>
      <c r="E422" s="97"/>
    </row>
    <row r="423" ht="15.75" customHeight="1">
      <c r="A423" s="97"/>
      <c r="B423" s="97"/>
      <c r="C423" s="97"/>
      <c r="D423" s="97"/>
      <c r="E423" s="97"/>
    </row>
    <row r="424" ht="15.75" customHeight="1">
      <c r="A424" s="97"/>
      <c r="B424" s="97"/>
      <c r="C424" s="97"/>
      <c r="D424" s="97"/>
      <c r="E424" s="97"/>
    </row>
    <row r="425" ht="15.75" customHeight="1">
      <c r="A425" s="97"/>
      <c r="B425" s="97"/>
      <c r="C425" s="97"/>
      <c r="D425" s="97"/>
      <c r="E425" s="97"/>
    </row>
    <row r="426" ht="15.75" customHeight="1">
      <c r="A426" s="97"/>
      <c r="B426" s="97"/>
      <c r="C426" s="97"/>
      <c r="D426" s="97"/>
      <c r="E426" s="97"/>
    </row>
    <row r="427" ht="15.75" customHeight="1">
      <c r="A427" s="97"/>
      <c r="B427" s="97"/>
      <c r="C427" s="97"/>
      <c r="D427" s="97"/>
      <c r="E427" s="97"/>
    </row>
    <row r="428" ht="15.75" customHeight="1">
      <c r="A428" s="97"/>
      <c r="B428" s="97"/>
      <c r="C428" s="97"/>
      <c r="D428" s="97"/>
      <c r="E428" s="97"/>
    </row>
    <row r="429" ht="15.75" customHeight="1">
      <c r="A429" s="97"/>
      <c r="B429" s="97"/>
      <c r="C429" s="97"/>
      <c r="D429" s="97"/>
      <c r="E429" s="97"/>
    </row>
    <row r="430" ht="15.75" customHeight="1">
      <c r="A430" s="97"/>
      <c r="B430" s="97"/>
      <c r="C430" s="97"/>
      <c r="D430" s="97"/>
      <c r="E430" s="97"/>
    </row>
    <row r="431" ht="15.75" customHeight="1">
      <c r="A431" s="97"/>
      <c r="B431" s="97"/>
      <c r="C431" s="97"/>
      <c r="D431" s="97"/>
      <c r="E431" s="97"/>
    </row>
    <row r="432" ht="15.75" customHeight="1">
      <c r="A432" s="97"/>
      <c r="B432" s="97"/>
      <c r="C432" s="97"/>
      <c r="D432" s="97"/>
      <c r="E432" s="97"/>
    </row>
    <row r="433" ht="15.75" customHeight="1">
      <c r="A433" s="97"/>
      <c r="B433" s="97"/>
      <c r="C433" s="97"/>
      <c r="D433" s="97"/>
      <c r="E433" s="97"/>
    </row>
    <row r="434" ht="15.75" customHeight="1">
      <c r="A434" s="97"/>
      <c r="B434" s="97"/>
      <c r="C434" s="97"/>
      <c r="D434" s="97"/>
      <c r="E434" s="97"/>
    </row>
    <row r="435" ht="15.75" customHeight="1">
      <c r="A435" s="97"/>
      <c r="B435" s="97"/>
      <c r="C435" s="97"/>
      <c r="D435" s="97"/>
      <c r="E435" s="97"/>
    </row>
    <row r="436" ht="15.75" customHeight="1">
      <c r="A436" s="97"/>
      <c r="B436" s="97"/>
      <c r="C436" s="97"/>
      <c r="D436" s="97"/>
      <c r="E436" s="97"/>
    </row>
    <row r="437" ht="15.75" customHeight="1">
      <c r="A437" s="97"/>
      <c r="B437" s="97"/>
      <c r="C437" s="97"/>
      <c r="D437" s="97"/>
      <c r="E437" s="97"/>
    </row>
    <row r="438" ht="15.75" customHeight="1">
      <c r="A438" s="97"/>
      <c r="B438" s="97"/>
      <c r="C438" s="97"/>
      <c r="D438" s="97"/>
      <c r="E438" s="97"/>
    </row>
    <row r="439" ht="15.75" customHeight="1">
      <c r="A439" s="97"/>
      <c r="B439" s="97"/>
      <c r="C439" s="97"/>
      <c r="D439" s="97"/>
      <c r="E439" s="97"/>
    </row>
    <row r="440" ht="15.75" customHeight="1">
      <c r="A440" s="97"/>
      <c r="B440" s="97"/>
      <c r="C440" s="97"/>
      <c r="D440" s="97"/>
      <c r="E440" s="97"/>
    </row>
    <row r="441" ht="15.75" customHeight="1">
      <c r="A441" s="97"/>
      <c r="B441" s="97"/>
      <c r="C441" s="97"/>
      <c r="D441" s="97"/>
      <c r="E441" s="97"/>
    </row>
    <row r="442" ht="15.75" customHeight="1">
      <c r="A442" s="97"/>
      <c r="B442" s="97"/>
      <c r="C442" s="97"/>
      <c r="D442" s="97"/>
      <c r="E442" s="97"/>
    </row>
    <row r="443" ht="15.75" customHeight="1">
      <c r="A443" s="97"/>
      <c r="B443" s="97"/>
      <c r="C443" s="97"/>
      <c r="D443" s="97"/>
      <c r="E443" s="97"/>
    </row>
    <row r="444" ht="15.75" customHeight="1">
      <c r="A444" s="97"/>
      <c r="B444" s="97"/>
      <c r="C444" s="97"/>
      <c r="D444" s="97"/>
      <c r="E444" s="97"/>
    </row>
    <row r="445" ht="15.75" customHeight="1">
      <c r="A445" s="97"/>
      <c r="B445" s="97"/>
      <c r="C445" s="97"/>
      <c r="D445" s="97"/>
      <c r="E445" s="97"/>
    </row>
    <row r="446" ht="15.75" customHeight="1">
      <c r="A446" s="97"/>
      <c r="B446" s="97"/>
      <c r="C446" s="97"/>
      <c r="D446" s="97"/>
      <c r="E446" s="97"/>
    </row>
    <row r="447" ht="15.75" customHeight="1">
      <c r="A447" s="97"/>
      <c r="B447" s="97"/>
      <c r="C447" s="97"/>
      <c r="D447" s="97"/>
      <c r="E447" s="97"/>
    </row>
    <row r="448" ht="15.75" customHeight="1">
      <c r="A448" s="97"/>
      <c r="B448" s="97"/>
      <c r="C448" s="97"/>
      <c r="D448" s="97"/>
      <c r="E448" s="97"/>
    </row>
    <row r="449" ht="15.75" customHeight="1">
      <c r="A449" s="97"/>
      <c r="B449" s="97"/>
      <c r="C449" s="97"/>
      <c r="D449" s="97"/>
      <c r="E449" s="97"/>
    </row>
    <row r="450" ht="15.75" customHeight="1">
      <c r="A450" s="97"/>
      <c r="B450" s="97"/>
      <c r="C450" s="97"/>
      <c r="D450" s="97"/>
      <c r="E450" s="97"/>
    </row>
    <row r="451" ht="15.75" customHeight="1">
      <c r="A451" s="97"/>
      <c r="B451" s="97"/>
      <c r="C451" s="97"/>
      <c r="D451" s="97"/>
      <c r="E451" s="97"/>
    </row>
    <row r="452" ht="15.75" customHeight="1">
      <c r="A452" s="97"/>
      <c r="B452" s="97"/>
      <c r="C452" s="97"/>
      <c r="D452" s="97"/>
      <c r="E452" s="97"/>
    </row>
    <row r="453" ht="15.75" customHeight="1">
      <c r="A453" s="97"/>
      <c r="B453" s="97"/>
      <c r="C453" s="97"/>
      <c r="D453" s="97"/>
      <c r="E453" s="97"/>
    </row>
    <row r="454" ht="15.75" customHeight="1">
      <c r="A454" s="97"/>
      <c r="B454" s="97"/>
      <c r="C454" s="97"/>
      <c r="D454" s="97"/>
      <c r="E454" s="97"/>
    </row>
    <row r="455" ht="15.75" customHeight="1">
      <c r="A455" s="97"/>
      <c r="B455" s="97"/>
      <c r="C455" s="97"/>
      <c r="D455" s="97"/>
      <c r="E455" s="97"/>
    </row>
    <row r="456" ht="15.75" customHeight="1">
      <c r="A456" s="97"/>
      <c r="B456" s="97"/>
      <c r="C456" s="97"/>
      <c r="D456" s="97"/>
      <c r="E456" s="97"/>
    </row>
    <row r="457" ht="15.75" customHeight="1">
      <c r="A457" s="97"/>
      <c r="B457" s="97"/>
      <c r="C457" s="97"/>
      <c r="D457" s="97"/>
      <c r="E457" s="97"/>
    </row>
    <row r="458" ht="15.75" customHeight="1">
      <c r="A458" s="97"/>
      <c r="B458" s="97"/>
      <c r="C458" s="97"/>
      <c r="D458" s="97"/>
      <c r="E458" s="97"/>
    </row>
    <row r="459" ht="15.75" customHeight="1">
      <c r="A459" s="97"/>
      <c r="B459" s="97"/>
      <c r="C459" s="97"/>
      <c r="D459" s="97"/>
      <c r="E459" s="97"/>
    </row>
    <row r="460" ht="15.75" customHeight="1">
      <c r="A460" s="97"/>
      <c r="B460" s="97"/>
      <c r="C460" s="97"/>
      <c r="D460" s="97"/>
      <c r="E460" s="97"/>
    </row>
    <row r="461" ht="15.75" customHeight="1">
      <c r="A461" s="97"/>
      <c r="B461" s="97"/>
      <c r="C461" s="97"/>
      <c r="D461" s="97"/>
      <c r="E461" s="97"/>
    </row>
    <row r="462" ht="15.75" customHeight="1">
      <c r="A462" s="97"/>
      <c r="B462" s="97"/>
      <c r="C462" s="97"/>
      <c r="D462" s="97"/>
      <c r="E462" s="97"/>
    </row>
    <row r="463" ht="15.75" customHeight="1">
      <c r="A463" s="97"/>
      <c r="B463" s="97"/>
      <c r="C463" s="97"/>
      <c r="D463" s="97"/>
      <c r="E463" s="97"/>
    </row>
    <row r="464" ht="15.75" customHeight="1">
      <c r="A464" s="97"/>
      <c r="B464" s="97"/>
      <c r="C464" s="97"/>
      <c r="D464" s="97"/>
      <c r="E464" s="97"/>
    </row>
    <row r="465" ht="15.75" customHeight="1">
      <c r="A465" s="97"/>
      <c r="B465" s="97"/>
      <c r="C465" s="97"/>
      <c r="D465" s="97"/>
      <c r="E465" s="97"/>
    </row>
    <row r="466" ht="15.75" customHeight="1">
      <c r="A466" s="97"/>
      <c r="B466" s="97"/>
      <c r="C466" s="97"/>
      <c r="D466" s="97"/>
      <c r="E466" s="97"/>
    </row>
    <row r="467" ht="15.75" customHeight="1">
      <c r="A467" s="97"/>
      <c r="B467" s="97"/>
      <c r="C467" s="97"/>
      <c r="D467" s="97"/>
      <c r="E467" s="97"/>
    </row>
    <row r="468" ht="15.75" customHeight="1">
      <c r="A468" s="97"/>
      <c r="B468" s="97"/>
      <c r="C468" s="97"/>
      <c r="D468" s="97"/>
      <c r="E468" s="97"/>
    </row>
    <row r="469" ht="15.75" customHeight="1">
      <c r="A469" s="97"/>
      <c r="B469" s="97"/>
      <c r="C469" s="97"/>
      <c r="D469" s="97"/>
      <c r="E469" s="97"/>
    </row>
    <row r="470" ht="15.75" customHeight="1">
      <c r="A470" s="97"/>
      <c r="B470" s="97"/>
      <c r="C470" s="97"/>
      <c r="D470" s="97"/>
      <c r="E470" s="97"/>
    </row>
    <row r="471" ht="15.75" customHeight="1">
      <c r="A471" s="97"/>
      <c r="B471" s="97"/>
      <c r="C471" s="97"/>
      <c r="D471" s="97"/>
      <c r="E471" s="97"/>
    </row>
    <row r="472" ht="15.75" customHeight="1">
      <c r="A472" s="97"/>
      <c r="B472" s="97"/>
      <c r="C472" s="97"/>
      <c r="D472" s="97"/>
      <c r="E472" s="97"/>
    </row>
    <row r="473" ht="15.75" customHeight="1">
      <c r="A473" s="97"/>
      <c r="B473" s="97"/>
      <c r="C473" s="97"/>
      <c r="D473" s="97"/>
      <c r="E473" s="97"/>
    </row>
    <row r="474" ht="15.75" customHeight="1">
      <c r="A474" s="97"/>
      <c r="B474" s="97"/>
      <c r="C474" s="97"/>
      <c r="D474" s="97"/>
      <c r="E474" s="97"/>
    </row>
    <row r="475" ht="15.75" customHeight="1">
      <c r="A475" s="97"/>
      <c r="B475" s="97"/>
      <c r="C475" s="97"/>
      <c r="D475" s="97"/>
      <c r="E475" s="97"/>
    </row>
    <row r="476" ht="15.75" customHeight="1">
      <c r="A476" s="97"/>
      <c r="B476" s="97"/>
      <c r="C476" s="97"/>
      <c r="D476" s="97"/>
      <c r="E476" s="97"/>
    </row>
    <row r="477" ht="15.75" customHeight="1">
      <c r="A477" s="97"/>
      <c r="B477" s="97"/>
      <c r="C477" s="97"/>
      <c r="D477" s="97"/>
      <c r="E477" s="97"/>
    </row>
    <row r="478" ht="15.75" customHeight="1">
      <c r="A478" s="97"/>
      <c r="B478" s="97"/>
      <c r="C478" s="97"/>
      <c r="D478" s="97"/>
      <c r="E478" s="97"/>
    </row>
    <row r="479" ht="15.75" customHeight="1">
      <c r="A479" s="97"/>
      <c r="B479" s="97"/>
      <c r="C479" s="97"/>
      <c r="D479" s="97"/>
      <c r="E479" s="97"/>
    </row>
    <row r="480" ht="15.75" customHeight="1">
      <c r="A480" s="97"/>
      <c r="B480" s="97"/>
      <c r="C480" s="97"/>
      <c r="D480" s="97"/>
      <c r="E480" s="97"/>
    </row>
    <row r="481" ht="15.75" customHeight="1">
      <c r="A481" s="97"/>
      <c r="B481" s="97"/>
      <c r="C481" s="97"/>
      <c r="D481" s="97"/>
      <c r="E481" s="97"/>
    </row>
    <row r="482" ht="15.75" customHeight="1">
      <c r="A482" s="97"/>
      <c r="B482" s="97"/>
      <c r="C482" s="97"/>
      <c r="D482" s="97"/>
      <c r="E482" s="97"/>
    </row>
    <row r="483" ht="15.75" customHeight="1">
      <c r="A483" s="97"/>
      <c r="B483" s="97"/>
      <c r="C483" s="97"/>
      <c r="D483" s="97"/>
      <c r="E483" s="97"/>
    </row>
    <row r="484" ht="15.75" customHeight="1">
      <c r="A484" s="97"/>
      <c r="B484" s="97"/>
      <c r="C484" s="97"/>
      <c r="D484" s="97"/>
      <c r="E484" s="97"/>
    </row>
    <row r="485" ht="15.75" customHeight="1">
      <c r="A485" s="97"/>
      <c r="B485" s="97"/>
      <c r="C485" s="97"/>
      <c r="D485" s="97"/>
      <c r="E485" s="97"/>
    </row>
    <row r="486" ht="15.75" customHeight="1">
      <c r="A486" s="97"/>
      <c r="B486" s="97"/>
      <c r="C486" s="97"/>
      <c r="D486" s="97"/>
      <c r="E486" s="97"/>
    </row>
    <row r="487" ht="15.75" customHeight="1">
      <c r="A487" s="97"/>
      <c r="B487" s="97"/>
      <c r="C487" s="97"/>
      <c r="D487" s="97"/>
      <c r="E487" s="97"/>
    </row>
    <row r="488" ht="15.75" customHeight="1">
      <c r="A488" s="97"/>
      <c r="B488" s="97"/>
      <c r="C488" s="97"/>
      <c r="D488" s="97"/>
      <c r="E488" s="97"/>
    </row>
    <row r="489" ht="15.75" customHeight="1">
      <c r="A489" s="97"/>
      <c r="B489" s="97"/>
      <c r="C489" s="97"/>
      <c r="D489" s="97"/>
      <c r="E489" s="97"/>
    </row>
    <row r="490" ht="15.75" customHeight="1">
      <c r="A490" s="97"/>
      <c r="B490" s="97"/>
      <c r="C490" s="97"/>
      <c r="D490" s="97"/>
      <c r="E490" s="97"/>
    </row>
    <row r="491" ht="15.75" customHeight="1">
      <c r="A491" s="97"/>
      <c r="B491" s="97"/>
      <c r="C491" s="97"/>
      <c r="D491" s="97"/>
      <c r="E491" s="97"/>
    </row>
    <row r="492" ht="15.75" customHeight="1">
      <c r="A492" s="97"/>
      <c r="B492" s="97"/>
      <c r="C492" s="97"/>
      <c r="D492" s="97"/>
      <c r="E492" s="97"/>
    </row>
    <row r="493" ht="15.75" customHeight="1">
      <c r="A493" s="97"/>
      <c r="B493" s="97"/>
      <c r="C493" s="97"/>
      <c r="D493" s="97"/>
      <c r="E493" s="97"/>
    </row>
    <row r="494" ht="15.75" customHeight="1">
      <c r="A494" s="97"/>
      <c r="B494" s="97"/>
      <c r="C494" s="97"/>
      <c r="D494" s="97"/>
      <c r="E494" s="97"/>
    </row>
    <row r="495" ht="15.75" customHeight="1">
      <c r="A495" s="97"/>
      <c r="B495" s="97"/>
      <c r="C495" s="97"/>
      <c r="D495" s="97"/>
      <c r="E495" s="97"/>
    </row>
    <row r="496" ht="15.75" customHeight="1">
      <c r="A496" s="97"/>
      <c r="B496" s="97"/>
      <c r="C496" s="97"/>
      <c r="D496" s="97"/>
      <c r="E496" s="97"/>
    </row>
    <row r="497" ht="15.75" customHeight="1">
      <c r="A497" s="97"/>
      <c r="B497" s="97"/>
      <c r="C497" s="97"/>
      <c r="D497" s="97"/>
      <c r="E497" s="97"/>
    </row>
    <row r="498" ht="15.75" customHeight="1">
      <c r="A498" s="97"/>
      <c r="B498" s="97"/>
      <c r="C498" s="97"/>
      <c r="D498" s="97"/>
      <c r="E498" s="97"/>
    </row>
    <row r="499" ht="15.75" customHeight="1">
      <c r="A499" s="97"/>
      <c r="B499" s="97"/>
      <c r="C499" s="97"/>
      <c r="D499" s="97"/>
      <c r="E499" s="97"/>
    </row>
    <row r="500" ht="15.75" customHeight="1">
      <c r="A500" s="97"/>
      <c r="B500" s="97"/>
      <c r="C500" s="97"/>
      <c r="D500" s="97"/>
      <c r="E500" s="97"/>
    </row>
    <row r="501" ht="15.75" customHeight="1">
      <c r="A501" s="97"/>
      <c r="B501" s="97"/>
      <c r="C501" s="97"/>
      <c r="D501" s="97"/>
      <c r="E501" s="97"/>
    </row>
    <row r="502" ht="15.75" customHeight="1">
      <c r="A502" s="97"/>
      <c r="B502" s="97"/>
      <c r="C502" s="97"/>
      <c r="D502" s="97"/>
      <c r="E502" s="97"/>
    </row>
    <row r="503" ht="15.75" customHeight="1">
      <c r="A503" s="97"/>
      <c r="B503" s="97"/>
      <c r="C503" s="97"/>
      <c r="D503" s="97"/>
      <c r="E503" s="97"/>
    </row>
    <row r="504" ht="15.75" customHeight="1">
      <c r="A504" s="97"/>
      <c r="B504" s="97"/>
      <c r="C504" s="97"/>
      <c r="D504" s="97"/>
      <c r="E504" s="97"/>
    </row>
    <row r="505" ht="15.75" customHeight="1">
      <c r="A505" s="97"/>
      <c r="B505" s="97"/>
      <c r="C505" s="97"/>
      <c r="D505" s="97"/>
      <c r="E505" s="97"/>
    </row>
    <row r="506" ht="15.75" customHeight="1">
      <c r="A506" s="97"/>
      <c r="B506" s="97"/>
      <c r="C506" s="97"/>
      <c r="D506" s="97"/>
      <c r="E506" s="97"/>
    </row>
    <row r="507" ht="15.75" customHeight="1">
      <c r="A507" s="97"/>
      <c r="B507" s="97"/>
      <c r="C507" s="97"/>
      <c r="D507" s="97"/>
      <c r="E507" s="97"/>
    </row>
    <row r="508" ht="15.75" customHeight="1">
      <c r="A508" s="97"/>
      <c r="B508" s="97"/>
      <c r="C508" s="97"/>
      <c r="D508" s="97"/>
      <c r="E508" s="97"/>
    </row>
    <row r="509" ht="15.75" customHeight="1">
      <c r="A509" s="97"/>
      <c r="B509" s="97"/>
      <c r="C509" s="97"/>
      <c r="D509" s="97"/>
      <c r="E509" s="97"/>
    </row>
    <row r="510" ht="15.75" customHeight="1">
      <c r="A510" s="97"/>
      <c r="B510" s="97"/>
      <c r="C510" s="97"/>
      <c r="D510" s="97"/>
      <c r="E510" s="97"/>
    </row>
    <row r="511" ht="15.75" customHeight="1">
      <c r="A511" s="97"/>
      <c r="B511" s="97"/>
      <c r="C511" s="97"/>
      <c r="D511" s="97"/>
      <c r="E511" s="97"/>
    </row>
    <row r="512" ht="15.75" customHeight="1">
      <c r="A512" s="97"/>
      <c r="B512" s="97"/>
      <c r="C512" s="97"/>
      <c r="D512" s="97"/>
      <c r="E512" s="97"/>
    </row>
    <row r="513" ht="15.75" customHeight="1">
      <c r="A513" s="97"/>
      <c r="B513" s="97"/>
      <c r="C513" s="97"/>
      <c r="D513" s="97"/>
      <c r="E513" s="97"/>
    </row>
    <row r="514" ht="15.75" customHeight="1">
      <c r="A514" s="97"/>
      <c r="B514" s="97"/>
      <c r="C514" s="97"/>
      <c r="D514" s="97"/>
      <c r="E514" s="97"/>
    </row>
    <row r="515" ht="15.75" customHeight="1">
      <c r="A515" s="97"/>
      <c r="B515" s="97"/>
      <c r="C515" s="97"/>
      <c r="D515" s="97"/>
      <c r="E515" s="97"/>
    </row>
    <row r="516" ht="15.75" customHeight="1">
      <c r="A516" s="97"/>
      <c r="B516" s="97"/>
      <c r="C516" s="97"/>
      <c r="D516" s="97"/>
      <c r="E516" s="97"/>
    </row>
    <row r="517" ht="15.75" customHeight="1">
      <c r="A517" s="97"/>
      <c r="B517" s="97"/>
      <c r="C517" s="97"/>
      <c r="D517" s="97"/>
      <c r="E517" s="97"/>
    </row>
    <row r="518" ht="15.75" customHeight="1">
      <c r="A518" s="97"/>
      <c r="B518" s="97"/>
      <c r="C518" s="97"/>
      <c r="D518" s="97"/>
      <c r="E518" s="97"/>
    </row>
    <row r="519" ht="15.75" customHeight="1">
      <c r="A519" s="97"/>
      <c r="B519" s="97"/>
      <c r="C519" s="97"/>
      <c r="D519" s="97"/>
      <c r="E519" s="97"/>
    </row>
    <row r="520" ht="15.75" customHeight="1">
      <c r="A520" s="97"/>
      <c r="B520" s="97"/>
      <c r="C520" s="97"/>
      <c r="D520" s="97"/>
      <c r="E520" s="97"/>
    </row>
    <row r="521" ht="15.75" customHeight="1">
      <c r="A521" s="97"/>
      <c r="B521" s="97"/>
      <c r="C521" s="97"/>
      <c r="D521" s="97"/>
      <c r="E521" s="97"/>
    </row>
    <row r="522" ht="15.75" customHeight="1">
      <c r="A522" s="97"/>
      <c r="B522" s="97"/>
      <c r="C522" s="97"/>
      <c r="D522" s="97"/>
      <c r="E522" s="97"/>
    </row>
    <row r="523" ht="15.75" customHeight="1">
      <c r="A523" s="97"/>
      <c r="B523" s="97"/>
      <c r="C523" s="97"/>
      <c r="D523" s="97"/>
      <c r="E523" s="97"/>
    </row>
    <row r="524" ht="15.75" customHeight="1">
      <c r="A524" s="97"/>
      <c r="B524" s="97"/>
      <c r="C524" s="97"/>
      <c r="D524" s="97"/>
      <c r="E524" s="97"/>
    </row>
    <row r="525" ht="15.75" customHeight="1">
      <c r="A525" s="97"/>
      <c r="B525" s="97"/>
      <c r="C525" s="97"/>
      <c r="D525" s="97"/>
      <c r="E525" s="97"/>
    </row>
    <row r="526" ht="15.75" customHeight="1">
      <c r="A526" s="97"/>
      <c r="B526" s="97"/>
      <c r="C526" s="97"/>
      <c r="D526" s="97"/>
      <c r="E526" s="97"/>
    </row>
    <row r="527" ht="15.75" customHeight="1">
      <c r="A527" s="97"/>
      <c r="B527" s="97"/>
      <c r="C527" s="97"/>
      <c r="D527" s="97"/>
      <c r="E527" s="97"/>
    </row>
    <row r="528" ht="15.75" customHeight="1">
      <c r="A528" s="97"/>
      <c r="B528" s="97"/>
      <c r="C528" s="97"/>
      <c r="D528" s="97"/>
      <c r="E528" s="97"/>
    </row>
    <row r="529" ht="15.75" customHeight="1">
      <c r="A529" s="97"/>
      <c r="B529" s="97"/>
      <c r="C529" s="97"/>
      <c r="D529" s="97"/>
      <c r="E529" s="97"/>
    </row>
    <row r="530" ht="15.75" customHeight="1">
      <c r="A530" s="97"/>
      <c r="B530" s="97"/>
      <c r="C530" s="97"/>
      <c r="D530" s="97"/>
      <c r="E530" s="97"/>
    </row>
    <row r="531" ht="15.75" customHeight="1">
      <c r="A531" s="97"/>
      <c r="B531" s="97"/>
      <c r="C531" s="97"/>
      <c r="D531" s="97"/>
      <c r="E531" s="97"/>
    </row>
    <row r="532" ht="15.75" customHeight="1">
      <c r="A532" s="97"/>
      <c r="B532" s="97"/>
      <c r="C532" s="97"/>
      <c r="D532" s="97"/>
      <c r="E532" s="97"/>
    </row>
    <row r="533" ht="15.75" customHeight="1">
      <c r="A533" s="97"/>
      <c r="B533" s="97"/>
      <c r="C533" s="97"/>
      <c r="D533" s="97"/>
      <c r="E533" s="97"/>
    </row>
    <row r="534" ht="15.75" customHeight="1">
      <c r="A534" s="97"/>
      <c r="B534" s="97"/>
      <c r="C534" s="97"/>
      <c r="D534" s="97"/>
      <c r="E534" s="97"/>
    </row>
    <row r="535" ht="15.75" customHeight="1">
      <c r="A535" s="97"/>
      <c r="B535" s="97"/>
      <c r="C535" s="97"/>
      <c r="D535" s="97"/>
      <c r="E535" s="97"/>
    </row>
    <row r="536" ht="15.75" customHeight="1">
      <c r="A536" s="97"/>
      <c r="B536" s="97"/>
      <c r="C536" s="97"/>
      <c r="D536" s="97"/>
      <c r="E536" s="97"/>
    </row>
    <row r="537" ht="15.75" customHeight="1">
      <c r="A537" s="97"/>
      <c r="B537" s="97"/>
      <c r="C537" s="97"/>
      <c r="D537" s="97"/>
      <c r="E537" s="97"/>
    </row>
    <row r="538" ht="15.75" customHeight="1">
      <c r="A538" s="97"/>
      <c r="B538" s="97"/>
      <c r="C538" s="97"/>
      <c r="D538" s="97"/>
      <c r="E538" s="97"/>
    </row>
    <row r="539" ht="15.75" customHeight="1">
      <c r="A539" s="97"/>
      <c r="B539" s="97"/>
      <c r="C539" s="97"/>
      <c r="D539" s="97"/>
      <c r="E539" s="97"/>
    </row>
    <row r="540" ht="15.75" customHeight="1">
      <c r="A540" s="97"/>
      <c r="B540" s="97"/>
      <c r="C540" s="97"/>
      <c r="D540" s="97"/>
      <c r="E540" s="97"/>
    </row>
    <row r="541" ht="15.75" customHeight="1">
      <c r="A541" s="97"/>
      <c r="B541" s="97"/>
      <c r="C541" s="97"/>
      <c r="D541" s="97"/>
      <c r="E541" s="97"/>
    </row>
    <row r="542" ht="15.75" customHeight="1">
      <c r="A542" s="97"/>
      <c r="B542" s="97"/>
      <c r="C542" s="97"/>
      <c r="D542" s="97"/>
      <c r="E542" s="97"/>
    </row>
    <row r="543" ht="15.75" customHeight="1">
      <c r="A543" s="97"/>
      <c r="B543" s="97"/>
      <c r="C543" s="97"/>
      <c r="D543" s="97"/>
      <c r="E543" s="97"/>
    </row>
    <row r="544" ht="15.75" customHeight="1">
      <c r="A544" s="97"/>
      <c r="B544" s="97"/>
      <c r="C544" s="97"/>
      <c r="D544" s="97"/>
      <c r="E544" s="97"/>
    </row>
    <row r="545" ht="15.75" customHeight="1">
      <c r="A545" s="97"/>
      <c r="B545" s="97"/>
      <c r="C545" s="97"/>
      <c r="D545" s="97"/>
      <c r="E545" s="97"/>
    </row>
    <row r="546" ht="15.75" customHeight="1">
      <c r="A546" s="97"/>
      <c r="B546" s="97"/>
      <c r="C546" s="97"/>
      <c r="D546" s="97"/>
      <c r="E546" s="97"/>
    </row>
    <row r="547" ht="15.75" customHeight="1">
      <c r="A547" s="97"/>
      <c r="B547" s="97"/>
      <c r="C547" s="97"/>
      <c r="D547" s="97"/>
      <c r="E547" s="97"/>
    </row>
    <row r="548" ht="15.75" customHeight="1">
      <c r="A548" s="97"/>
      <c r="B548" s="97"/>
      <c r="C548" s="97"/>
      <c r="D548" s="97"/>
      <c r="E548" s="97"/>
    </row>
    <row r="549" ht="15.75" customHeight="1">
      <c r="A549" s="97"/>
      <c r="B549" s="97"/>
      <c r="C549" s="97"/>
      <c r="D549" s="97"/>
      <c r="E549" s="97"/>
    </row>
    <row r="550" ht="15.75" customHeight="1">
      <c r="A550" s="97"/>
      <c r="B550" s="97"/>
      <c r="C550" s="97"/>
      <c r="D550" s="97"/>
      <c r="E550" s="97"/>
    </row>
    <row r="551" ht="15.75" customHeight="1">
      <c r="A551" s="97"/>
      <c r="B551" s="97"/>
      <c r="C551" s="97"/>
      <c r="D551" s="97"/>
      <c r="E551" s="97"/>
    </row>
    <row r="552" ht="15.75" customHeight="1">
      <c r="A552" s="97"/>
      <c r="B552" s="97"/>
      <c r="C552" s="97"/>
      <c r="D552" s="97"/>
      <c r="E552" s="97"/>
    </row>
    <row r="553" ht="15.75" customHeight="1">
      <c r="A553" s="97"/>
      <c r="B553" s="97"/>
      <c r="C553" s="97"/>
      <c r="D553" s="97"/>
      <c r="E553" s="97"/>
    </row>
    <row r="554" ht="15.75" customHeight="1">
      <c r="A554" s="97"/>
      <c r="B554" s="97"/>
      <c r="C554" s="97"/>
      <c r="D554" s="97"/>
      <c r="E554" s="97"/>
    </row>
    <row r="555" ht="15.75" customHeight="1">
      <c r="A555" s="97"/>
      <c r="B555" s="97"/>
      <c r="C555" s="97"/>
      <c r="D555" s="97"/>
      <c r="E555" s="97"/>
    </row>
    <row r="556" ht="15.75" customHeight="1">
      <c r="A556" s="97"/>
      <c r="B556" s="97"/>
      <c r="C556" s="97"/>
      <c r="D556" s="97"/>
      <c r="E556" s="97"/>
    </row>
    <row r="557" ht="15.75" customHeight="1">
      <c r="A557" s="97"/>
      <c r="B557" s="97"/>
      <c r="C557" s="97"/>
      <c r="D557" s="97"/>
      <c r="E557" s="97"/>
    </row>
    <row r="558" ht="15.75" customHeight="1">
      <c r="A558" s="97"/>
      <c r="B558" s="97"/>
      <c r="C558" s="97"/>
      <c r="D558" s="97"/>
      <c r="E558" s="97"/>
    </row>
    <row r="559" ht="15.75" customHeight="1">
      <c r="A559" s="97"/>
      <c r="B559" s="97"/>
      <c r="C559" s="97"/>
      <c r="D559" s="97"/>
      <c r="E559" s="97"/>
    </row>
    <row r="560" ht="15.75" customHeight="1">
      <c r="A560" s="97"/>
      <c r="B560" s="97"/>
      <c r="C560" s="97"/>
      <c r="D560" s="97"/>
      <c r="E560" s="97"/>
    </row>
    <row r="561" ht="15.75" customHeight="1">
      <c r="A561" s="97"/>
      <c r="B561" s="97"/>
      <c r="C561" s="97"/>
      <c r="D561" s="97"/>
      <c r="E561" s="97"/>
    </row>
    <row r="562" ht="15.75" customHeight="1">
      <c r="A562" s="97"/>
      <c r="B562" s="97"/>
      <c r="C562" s="97"/>
      <c r="D562" s="97"/>
      <c r="E562" s="97"/>
    </row>
    <row r="563" ht="15.75" customHeight="1">
      <c r="A563" s="97"/>
      <c r="B563" s="97"/>
      <c r="C563" s="97"/>
      <c r="D563" s="97"/>
      <c r="E563" s="97"/>
    </row>
    <row r="564" ht="15.75" customHeight="1">
      <c r="A564" s="97"/>
      <c r="B564" s="97"/>
      <c r="C564" s="97"/>
      <c r="D564" s="97"/>
      <c r="E564" s="97"/>
    </row>
    <row r="565" ht="15.75" customHeight="1">
      <c r="A565" s="97"/>
      <c r="B565" s="97"/>
      <c r="C565" s="97"/>
      <c r="D565" s="97"/>
      <c r="E565" s="97"/>
    </row>
    <row r="566" ht="15.75" customHeight="1">
      <c r="A566" s="97"/>
      <c r="B566" s="97"/>
      <c r="C566" s="97"/>
      <c r="D566" s="97"/>
      <c r="E566" s="97"/>
    </row>
    <row r="567" ht="15.75" customHeight="1">
      <c r="A567" s="97"/>
      <c r="B567" s="97"/>
      <c r="C567" s="97"/>
      <c r="D567" s="97"/>
      <c r="E567" s="97"/>
    </row>
    <row r="568" ht="15.75" customHeight="1">
      <c r="A568" s="97"/>
      <c r="B568" s="97"/>
      <c r="C568" s="97"/>
      <c r="D568" s="97"/>
      <c r="E568" s="97"/>
    </row>
    <row r="569" ht="15.75" customHeight="1">
      <c r="A569" s="97"/>
      <c r="B569" s="97"/>
      <c r="C569" s="97"/>
      <c r="D569" s="97"/>
      <c r="E569" s="97"/>
    </row>
    <row r="570" ht="15.75" customHeight="1">
      <c r="A570" s="97"/>
      <c r="B570" s="97"/>
      <c r="C570" s="97"/>
      <c r="D570" s="97"/>
      <c r="E570" s="97"/>
    </row>
    <row r="571" ht="15.75" customHeight="1">
      <c r="A571" s="97"/>
      <c r="B571" s="97"/>
      <c r="C571" s="97"/>
      <c r="D571" s="97"/>
      <c r="E571" s="97"/>
    </row>
    <row r="572" ht="15.75" customHeight="1">
      <c r="A572" s="97"/>
      <c r="B572" s="97"/>
      <c r="C572" s="97"/>
      <c r="D572" s="97"/>
      <c r="E572" s="97"/>
    </row>
    <row r="573" ht="15.75" customHeight="1">
      <c r="A573" s="97"/>
      <c r="B573" s="97"/>
      <c r="C573" s="97"/>
      <c r="D573" s="97"/>
      <c r="E573" s="97"/>
    </row>
    <row r="574" ht="15.75" customHeight="1">
      <c r="A574" s="97"/>
      <c r="B574" s="97"/>
      <c r="C574" s="97"/>
      <c r="D574" s="97"/>
      <c r="E574" s="97"/>
    </row>
    <row r="575" ht="15.75" customHeight="1">
      <c r="A575" s="97"/>
      <c r="B575" s="97"/>
      <c r="C575" s="97"/>
      <c r="D575" s="97"/>
      <c r="E575" s="97"/>
    </row>
    <row r="576" ht="15.75" customHeight="1">
      <c r="A576" s="97"/>
      <c r="B576" s="97"/>
      <c r="C576" s="97"/>
      <c r="D576" s="97"/>
      <c r="E576" s="97"/>
    </row>
    <row r="577" ht="15.75" customHeight="1">
      <c r="A577" s="97"/>
      <c r="B577" s="97"/>
      <c r="C577" s="97"/>
      <c r="D577" s="97"/>
      <c r="E577" s="97"/>
    </row>
    <row r="578" ht="15.75" customHeight="1">
      <c r="A578" s="97"/>
      <c r="B578" s="97"/>
      <c r="C578" s="97"/>
      <c r="D578" s="97"/>
      <c r="E578" s="97"/>
    </row>
    <row r="579" ht="15.75" customHeight="1">
      <c r="A579" s="97"/>
      <c r="B579" s="97"/>
      <c r="C579" s="97"/>
      <c r="D579" s="97"/>
      <c r="E579" s="97"/>
    </row>
    <row r="580" ht="15.75" customHeight="1">
      <c r="A580" s="97"/>
      <c r="B580" s="97"/>
      <c r="C580" s="97"/>
      <c r="D580" s="97"/>
      <c r="E580" s="97"/>
    </row>
    <row r="581" ht="15.75" customHeight="1">
      <c r="A581" s="97"/>
      <c r="B581" s="97"/>
      <c r="C581" s="97"/>
      <c r="D581" s="97"/>
      <c r="E581" s="97"/>
    </row>
    <row r="582" ht="15.75" customHeight="1">
      <c r="A582" s="97"/>
      <c r="B582" s="97"/>
      <c r="C582" s="97"/>
      <c r="D582" s="97"/>
      <c r="E582" s="97"/>
    </row>
    <row r="583" ht="15.75" customHeight="1">
      <c r="A583" s="97"/>
      <c r="B583" s="97"/>
      <c r="C583" s="97"/>
      <c r="D583" s="97"/>
      <c r="E583" s="97"/>
    </row>
    <row r="584" ht="15.75" customHeight="1">
      <c r="A584" s="97"/>
      <c r="B584" s="97"/>
      <c r="C584" s="97"/>
      <c r="D584" s="97"/>
      <c r="E584" s="97"/>
    </row>
    <row r="585" ht="15.75" customHeight="1">
      <c r="A585" s="97"/>
      <c r="B585" s="97"/>
      <c r="C585" s="97"/>
      <c r="D585" s="97"/>
      <c r="E585" s="97"/>
    </row>
    <row r="586" ht="15.75" customHeight="1">
      <c r="A586" s="97"/>
      <c r="B586" s="97"/>
      <c r="C586" s="97"/>
      <c r="D586" s="97"/>
      <c r="E586" s="97"/>
    </row>
    <row r="587" ht="15.75" customHeight="1">
      <c r="A587" s="97"/>
      <c r="B587" s="97"/>
      <c r="C587" s="97"/>
      <c r="D587" s="97"/>
      <c r="E587" s="97"/>
    </row>
    <row r="588" ht="15.75" customHeight="1">
      <c r="A588" s="97"/>
      <c r="B588" s="97"/>
      <c r="C588" s="97"/>
      <c r="D588" s="97"/>
      <c r="E588" s="97"/>
    </row>
    <row r="589" ht="15.75" customHeight="1">
      <c r="A589" s="97"/>
      <c r="B589" s="97"/>
      <c r="C589" s="97"/>
      <c r="D589" s="97"/>
      <c r="E589" s="97"/>
    </row>
    <row r="590" ht="15.75" customHeight="1">
      <c r="A590" s="97"/>
      <c r="B590" s="97"/>
      <c r="C590" s="97"/>
      <c r="D590" s="97"/>
      <c r="E590" s="97"/>
    </row>
    <row r="591" ht="15.75" customHeight="1">
      <c r="A591" s="97"/>
      <c r="B591" s="97"/>
      <c r="C591" s="97"/>
      <c r="D591" s="97"/>
      <c r="E591" s="97"/>
    </row>
    <row r="592" ht="15.75" customHeight="1">
      <c r="A592" s="97"/>
      <c r="B592" s="97"/>
      <c r="C592" s="97"/>
      <c r="D592" s="97"/>
      <c r="E592" s="97"/>
    </row>
    <row r="593" ht="15.75" customHeight="1">
      <c r="A593" s="97"/>
      <c r="B593" s="97"/>
      <c r="C593" s="97"/>
      <c r="D593" s="97"/>
      <c r="E593" s="97"/>
    </row>
    <row r="594" ht="15.75" customHeight="1">
      <c r="A594" s="97"/>
      <c r="B594" s="97"/>
      <c r="C594" s="97"/>
      <c r="D594" s="97"/>
      <c r="E594" s="97"/>
    </row>
    <row r="595" ht="15.75" customHeight="1">
      <c r="A595" s="97"/>
      <c r="B595" s="97"/>
      <c r="C595" s="97"/>
      <c r="D595" s="97"/>
      <c r="E595" s="97"/>
    </row>
    <row r="596" ht="15.75" customHeight="1">
      <c r="A596" s="97"/>
      <c r="B596" s="97"/>
      <c r="C596" s="97"/>
      <c r="D596" s="97"/>
      <c r="E596" s="97"/>
    </row>
    <row r="597" ht="15.75" customHeight="1">
      <c r="A597" s="97"/>
      <c r="B597" s="97"/>
      <c r="C597" s="97"/>
      <c r="D597" s="97"/>
      <c r="E597" s="97"/>
    </row>
    <row r="598" ht="15.75" customHeight="1">
      <c r="A598" s="97"/>
      <c r="B598" s="97"/>
      <c r="C598" s="97"/>
      <c r="D598" s="97"/>
      <c r="E598" s="97"/>
    </row>
    <row r="599" ht="15.75" customHeight="1">
      <c r="A599" s="97"/>
      <c r="B599" s="97"/>
      <c r="C599" s="97"/>
      <c r="D599" s="97"/>
      <c r="E599" s="97"/>
    </row>
    <row r="600" ht="15.75" customHeight="1">
      <c r="A600" s="97"/>
      <c r="B600" s="97"/>
      <c r="C600" s="97"/>
      <c r="D600" s="97"/>
      <c r="E600" s="97"/>
    </row>
    <row r="601" ht="15.75" customHeight="1">
      <c r="A601" s="97"/>
      <c r="B601" s="97"/>
      <c r="C601" s="97"/>
      <c r="D601" s="97"/>
      <c r="E601" s="97"/>
    </row>
    <row r="602" ht="15.75" customHeight="1">
      <c r="A602" s="97"/>
      <c r="B602" s="97"/>
      <c r="C602" s="97"/>
      <c r="D602" s="97"/>
      <c r="E602" s="97"/>
    </row>
    <row r="603" ht="15.75" customHeight="1">
      <c r="A603" s="97"/>
      <c r="B603" s="97"/>
      <c r="C603" s="97"/>
      <c r="D603" s="97"/>
      <c r="E603" s="97"/>
    </row>
    <row r="604" ht="15.75" customHeight="1">
      <c r="A604" s="97"/>
      <c r="B604" s="97"/>
      <c r="C604" s="97"/>
      <c r="D604" s="97"/>
      <c r="E604" s="97"/>
    </row>
    <row r="605" ht="15.75" customHeight="1">
      <c r="A605" s="97"/>
      <c r="B605" s="97"/>
      <c r="C605" s="97"/>
      <c r="D605" s="97"/>
      <c r="E605" s="97"/>
    </row>
    <row r="606" ht="15.75" customHeight="1">
      <c r="A606" s="97"/>
      <c r="B606" s="97"/>
      <c r="C606" s="97"/>
      <c r="D606" s="97"/>
      <c r="E606" s="97"/>
    </row>
    <row r="607" ht="15.75" customHeight="1">
      <c r="A607" s="97"/>
      <c r="B607" s="97"/>
      <c r="C607" s="97"/>
      <c r="D607" s="97"/>
      <c r="E607" s="97"/>
    </row>
    <row r="608" ht="15.75" customHeight="1">
      <c r="A608" s="97"/>
      <c r="B608" s="97"/>
      <c r="C608" s="97"/>
      <c r="D608" s="97"/>
      <c r="E608" s="97"/>
    </row>
    <row r="609" ht="15.75" customHeight="1">
      <c r="A609" s="97"/>
      <c r="B609" s="97"/>
      <c r="C609" s="97"/>
      <c r="D609" s="97"/>
      <c r="E609" s="97"/>
    </row>
    <row r="610" ht="15.75" customHeight="1">
      <c r="A610" s="97"/>
      <c r="B610" s="97"/>
      <c r="C610" s="97"/>
      <c r="D610" s="97"/>
      <c r="E610" s="97"/>
    </row>
    <row r="611" ht="15.75" customHeight="1">
      <c r="A611" s="97"/>
      <c r="B611" s="97"/>
      <c r="C611" s="97"/>
      <c r="D611" s="97"/>
      <c r="E611" s="97"/>
    </row>
    <row r="612" ht="15.75" customHeight="1">
      <c r="A612" s="97"/>
      <c r="B612" s="97"/>
      <c r="C612" s="97"/>
      <c r="D612" s="97"/>
      <c r="E612" s="97"/>
    </row>
    <row r="613" ht="15.75" customHeight="1">
      <c r="A613" s="97"/>
      <c r="B613" s="97"/>
      <c r="C613" s="97"/>
      <c r="D613" s="97"/>
      <c r="E613" s="97"/>
    </row>
    <row r="614" ht="15.75" customHeight="1">
      <c r="A614" s="97"/>
      <c r="B614" s="97"/>
      <c r="C614" s="97"/>
      <c r="D614" s="97"/>
      <c r="E614" s="97"/>
    </row>
    <row r="615" ht="15.75" customHeight="1">
      <c r="A615" s="97"/>
      <c r="B615" s="97"/>
      <c r="C615" s="97"/>
      <c r="D615" s="97"/>
      <c r="E615" s="97"/>
    </row>
    <row r="616" ht="15.75" customHeight="1">
      <c r="A616" s="97"/>
      <c r="B616" s="97"/>
      <c r="C616" s="97"/>
      <c r="D616" s="97"/>
      <c r="E616" s="97"/>
    </row>
    <row r="617" ht="15.75" customHeight="1">
      <c r="A617" s="97"/>
      <c r="B617" s="97"/>
      <c r="C617" s="97"/>
      <c r="D617" s="97"/>
      <c r="E617" s="97"/>
    </row>
    <row r="618" ht="15.75" customHeight="1">
      <c r="A618" s="97"/>
      <c r="B618" s="97"/>
      <c r="C618" s="97"/>
      <c r="D618" s="97"/>
      <c r="E618" s="97"/>
    </row>
    <row r="619" ht="15.75" customHeight="1">
      <c r="A619" s="97"/>
      <c r="B619" s="97"/>
      <c r="C619" s="97"/>
      <c r="D619" s="97"/>
      <c r="E619" s="97"/>
    </row>
    <row r="620" ht="15.75" customHeight="1">
      <c r="A620" s="97"/>
      <c r="B620" s="97"/>
      <c r="C620" s="97"/>
      <c r="D620" s="97"/>
      <c r="E620" s="97"/>
    </row>
    <row r="621" ht="15.75" customHeight="1">
      <c r="A621" s="97"/>
      <c r="B621" s="97"/>
      <c r="C621" s="97"/>
      <c r="D621" s="97"/>
      <c r="E621" s="97"/>
    </row>
    <row r="622" ht="15.75" customHeight="1">
      <c r="A622" s="97"/>
      <c r="B622" s="97"/>
      <c r="C622" s="97"/>
      <c r="D622" s="97"/>
      <c r="E622" s="97"/>
    </row>
    <row r="623" ht="15.75" customHeight="1">
      <c r="A623" s="97"/>
      <c r="B623" s="97"/>
      <c r="C623" s="97"/>
      <c r="D623" s="97"/>
      <c r="E623" s="97"/>
    </row>
    <row r="624" ht="15.75" customHeight="1">
      <c r="A624" s="97"/>
      <c r="B624" s="97"/>
      <c r="C624" s="97"/>
      <c r="D624" s="97"/>
      <c r="E624" s="97"/>
    </row>
    <row r="625" ht="15.75" customHeight="1">
      <c r="A625" s="97"/>
      <c r="B625" s="97"/>
      <c r="C625" s="97"/>
      <c r="D625" s="97"/>
      <c r="E625" s="97"/>
    </row>
    <row r="626" ht="15.75" customHeight="1">
      <c r="A626" s="97"/>
      <c r="B626" s="97"/>
      <c r="C626" s="97"/>
      <c r="D626" s="97"/>
      <c r="E626" s="97"/>
    </row>
    <row r="627" ht="15.75" customHeight="1">
      <c r="A627" s="97"/>
      <c r="B627" s="97"/>
      <c r="C627" s="97"/>
      <c r="D627" s="97"/>
      <c r="E627" s="97"/>
    </row>
    <row r="628" ht="15.75" customHeight="1">
      <c r="A628" s="97"/>
      <c r="B628" s="97"/>
      <c r="C628" s="97"/>
      <c r="D628" s="97"/>
      <c r="E628" s="97"/>
    </row>
    <row r="629" ht="15.75" customHeight="1">
      <c r="A629" s="97"/>
      <c r="B629" s="97"/>
      <c r="C629" s="97"/>
      <c r="D629" s="97"/>
      <c r="E629" s="97"/>
    </row>
    <row r="630" ht="15.75" customHeight="1">
      <c r="A630" s="97"/>
      <c r="B630" s="97"/>
      <c r="C630" s="97"/>
      <c r="D630" s="97"/>
      <c r="E630" s="97"/>
    </row>
    <row r="631" ht="15.75" customHeight="1">
      <c r="A631" s="97"/>
      <c r="B631" s="97"/>
      <c r="C631" s="97"/>
      <c r="D631" s="97"/>
      <c r="E631" s="97"/>
    </row>
    <row r="632" ht="15.75" customHeight="1">
      <c r="A632" s="97"/>
      <c r="B632" s="97"/>
      <c r="C632" s="97"/>
      <c r="D632" s="97"/>
      <c r="E632" s="97"/>
    </row>
    <row r="633" ht="15.75" customHeight="1">
      <c r="A633" s="97"/>
      <c r="B633" s="97"/>
      <c r="C633" s="97"/>
      <c r="D633" s="97"/>
      <c r="E633" s="97"/>
    </row>
    <row r="634" ht="15.75" customHeight="1">
      <c r="A634" s="97"/>
      <c r="B634" s="97"/>
      <c r="C634" s="97"/>
      <c r="D634" s="97"/>
      <c r="E634" s="97"/>
    </row>
    <row r="635" ht="15.75" customHeight="1">
      <c r="A635" s="97"/>
      <c r="B635" s="97"/>
      <c r="C635" s="97"/>
      <c r="D635" s="97"/>
      <c r="E635" s="97"/>
    </row>
    <row r="636" ht="15.75" customHeight="1">
      <c r="A636" s="97"/>
      <c r="B636" s="97"/>
      <c r="C636" s="97"/>
      <c r="D636" s="97"/>
      <c r="E636" s="97"/>
    </row>
    <row r="637" ht="15.75" customHeight="1">
      <c r="A637" s="97"/>
      <c r="B637" s="97"/>
      <c r="C637" s="97"/>
      <c r="D637" s="97"/>
      <c r="E637" s="97"/>
    </row>
    <row r="638" ht="15.75" customHeight="1">
      <c r="A638" s="97"/>
      <c r="B638" s="97"/>
      <c r="C638" s="97"/>
      <c r="D638" s="97"/>
      <c r="E638" s="97"/>
    </row>
    <row r="639" ht="15.75" customHeight="1">
      <c r="A639" s="97"/>
      <c r="B639" s="97"/>
      <c r="C639" s="97"/>
      <c r="D639" s="97"/>
      <c r="E639" s="97"/>
    </row>
    <row r="640" ht="15.75" customHeight="1">
      <c r="A640" s="97"/>
      <c r="B640" s="97"/>
      <c r="C640" s="97"/>
      <c r="D640" s="97"/>
      <c r="E640" s="97"/>
    </row>
    <row r="641" ht="15.75" customHeight="1">
      <c r="A641" s="97"/>
      <c r="B641" s="97"/>
      <c r="C641" s="97"/>
      <c r="D641" s="97"/>
      <c r="E641" s="97"/>
    </row>
    <row r="642" ht="15.75" customHeight="1">
      <c r="A642" s="97"/>
      <c r="B642" s="97"/>
      <c r="C642" s="97"/>
      <c r="D642" s="97"/>
      <c r="E642" s="97"/>
    </row>
    <row r="643" ht="15.75" customHeight="1">
      <c r="A643" s="97"/>
      <c r="B643" s="97"/>
      <c r="C643" s="97"/>
      <c r="D643" s="97"/>
      <c r="E643" s="97"/>
    </row>
    <row r="644" ht="15.75" customHeight="1">
      <c r="A644" s="97"/>
      <c r="B644" s="97"/>
      <c r="C644" s="97"/>
      <c r="D644" s="97"/>
      <c r="E644" s="97"/>
    </row>
    <row r="645" ht="15.75" customHeight="1">
      <c r="A645" s="97"/>
      <c r="B645" s="97"/>
      <c r="C645" s="97"/>
      <c r="D645" s="97"/>
      <c r="E645" s="97"/>
    </row>
    <row r="646" ht="15.75" customHeight="1">
      <c r="A646" s="97"/>
      <c r="B646" s="97"/>
      <c r="C646" s="97"/>
      <c r="D646" s="97"/>
      <c r="E646" s="97"/>
    </row>
    <row r="647" ht="15.75" customHeight="1">
      <c r="A647" s="97"/>
      <c r="B647" s="97"/>
      <c r="C647" s="97"/>
      <c r="D647" s="97"/>
      <c r="E647" s="97"/>
    </row>
    <row r="648" ht="15.75" customHeight="1">
      <c r="A648" s="97"/>
      <c r="B648" s="97"/>
      <c r="C648" s="97"/>
      <c r="D648" s="97"/>
      <c r="E648" s="97"/>
    </row>
    <row r="649" ht="15.75" customHeight="1">
      <c r="A649" s="97"/>
      <c r="B649" s="97"/>
      <c r="C649" s="97"/>
      <c r="D649" s="97"/>
      <c r="E649" s="97"/>
    </row>
    <row r="650" ht="15.75" customHeight="1">
      <c r="A650" s="97"/>
      <c r="B650" s="97"/>
      <c r="C650" s="97"/>
      <c r="D650" s="97"/>
      <c r="E650" s="97"/>
    </row>
    <row r="651" ht="15.75" customHeight="1">
      <c r="A651" s="97"/>
      <c r="B651" s="97"/>
      <c r="C651" s="97"/>
      <c r="D651" s="97"/>
      <c r="E651" s="97"/>
    </row>
    <row r="652" ht="15.75" customHeight="1">
      <c r="A652" s="97"/>
      <c r="B652" s="97"/>
      <c r="C652" s="97"/>
      <c r="D652" s="97"/>
      <c r="E652" s="97"/>
    </row>
    <row r="653" ht="15.75" customHeight="1">
      <c r="A653" s="97"/>
      <c r="B653" s="97"/>
      <c r="C653" s="97"/>
      <c r="D653" s="97"/>
      <c r="E653" s="97"/>
    </row>
    <row r="654" ht="15.75" customHeight="1">
      <c r="A654" s="97"/>
      <c r="B654" s="97"/>
      <c r="C654" s="97"/>
      <c r="D654" s="97"/>
      <c r="E654" s="97"/>
    </row>
    <row r="655" ht="15.75" customHeight="1">
      <c r="A655" s="97"/>
      <c r="B655" s="97"/>
      <c r="C655" s="97"/>
      <c r="D655" s="97"/>
      <c r="E655" s="97"/>
    </row>
    <row r="656" ht="15.75" customHeight="1">
      <c r="A656" s="97"/>
      <c r="B656" s="97"/>
      <c r="C656" s="97"/>
      <c r="D656" s="97"/>
      <c r="E656" s="97"/>
    </row>
    <row r="657" ht="15.75" customHeight="1">
      <c r="A657" s="97"/>
      <c r="B657" s="97"/>
      <c r="C657" s="97"/>
      <c r="D657" s="97"/>
      <c r="E657" s="97"/>
    </row>
    <row r="658" ht="15.75" customHeight="1">
      <c r="A658" s="97"/>
      <c r="B658" s="97"/>
      <c r="C658" s="97"/>
      <c r="D658" s="97"/>
      <c r="E658" s="97"/>
    </row>
    <row r="659" ht="15.75" customHeight="1">
      <c r="A659" s="97"/>
      <c r="B659" s="97"/>
      <c r="C659" s="97"/>
      <c r="D659" s="97"/>
      <c r="E659" s="97"/>
    </row>
    <row r="660" ht="15.75" customHeight="1">
      <c r="A660" s="97"/>
      <c r="B660" s="97"/>
      <c r="C660" s="97"/>
      <c r="D660" s="97"/>
      <c r="E660" s="97"/>
    </row>
    <row r="661" ht="15.75" customHeight="1">
      <c r="A661" s="97"/>
      <c r="B661" s="97"/>
      <c r="C661" s="97"/>
      <c r="D661" s="97"/>
      <c r="E661" s="97"/>
    </row>
    <row r="662" ht="15.75" customHeight="1">
      <c r="A662" s="97"/>
      <c r="B662" s="97"/>
      <c r="C662" s="97"/>
      <c r="D662" s="97"/>
      <c r="E662" s="97"/>
    </row>
    <row r="663" ht="15.75" customHeight="1">
      <c r="A663" s="97"/>
      <c r="B663" s="97"/>
      <c r="C663" s="97"/>
      <c r="D663" s="97"/>
      <c r="E663" s="97"/>
    </row>
    <row r="664" ht="15.75" customHeight="1">
      <c r="A664" s="97"/>
      <c r="B664" s="97"/>
      <c r="C664" s="97"/>
      <c r="D664" s="97"/>
      <c r="E664" s="97"/>
    </row>
    <row r="665" ht="15.75" customHeight="1">
      <c r="A665" s="97"/>
      <c r="B665" s="97"/>
      <c r="C665" s="97"/>
      <c r="D665" s="97"/>
      <c r="E665" s="97"/>
    </row>
    <row r="666" ht="15.75" customHeight="1">
      <c r="A666" s="97"/>
      <c r="B666" s="97"/>
      <c r="C666" s="97"/>
      <c r="D666" s="97"/>
      <c r="E666" s="97"/>
    </row>
    <row r="667" ht="15.75" customHeight="1">
      <c r="A667" s="97"/>
      <c r="B667" s="97"/>
      <c r="C667" s="97"/>
      <c r="D667" s="97"/>
      <c r="E667" s="97"/>
    </row>
    <row r="668" ht="15.75" customHeight="1">
      <c r="A668" s="97"/>
      <c r="B668" s="97"/>
      <c r="C668" s="97"/>
      <c r="D668" s="97"/>
      <c r="E668" s="97"/>
    </row>
    <row r="669" ht="15.75" customHeight="1">
      <c r="A669" s="97"/>
      <c r="B669" s="97"/>
      <c r="C669" s="97"/>
      <c r="D669" s="97"/>
      <c r="E669" s="97"/>
    </row>
    <row r="670" ht="15.75" customHeight="1">
      <c r="A670" s="97"/>
      <c r="B670" s="97"/>
      <c r="C670" s="97"/>
      <c r="D670" s="97"/>
      <c r="E670" s="97"/>
    </row>
    <row r="671" ht="15.75" customHeight="1">
      <c r="A671" s="97"/>
      <c r="B671" s="97"/>
      <c r="C671" s="97"/>
      <c r="D671" s="97"/>
      <c r="E671" s="97"/>
    </row>
    <row r="672" ht="15.75" customHeight="1">
      <c r="A672" s="97"/>
      <c r="B672" s="97"/>
      <c r="C672" s="97"/>
      <c r="D672" s="97"/>
      <c r="E672" s="97"/>
    </row>
    <row r="673" ht="15.75" customHeight="1">
      <c r="A673" s="97"/>
      <c r="B673" s="97"/>
      <c r="C673" s="97"/>
      <c r="D673" s="97"/>
      <c r="E673" s="97"/>
    </row>
    <row r="674" ht="15.75" customHeight="1">
      <c r="A674" s="97"/>
      <c r="B674" s="97"/>
      <c r="C674" s="97"/>
      <c r="D674" s="97"/>
      <c r="E674" s="97"/>
    </row>
    <row r="675" ht="15.75" customHeight="1">
      <c r="A675" s="97"/>
      <c r="B675" s="97"/>
      <c r="C675" s="97"/>
      <c r="D675" s="97"/>
      <c r="E675" s="97"/>
    </row>
    <row r="676" ht="15.75" customHeight="1">
      <c r="A676" s="97"/>
      <c r="B676" s="97"/>
      <c r="C676" s="97"/>
      <c r="D676" s="97"/>
      <c r="E676" s="97"/>
    </row>
    <row r="677" ht="15.75" customHeight="1">
      <c r="A677" s="97"/>
      <c r="B677" s="97"/>
      <c r="C677" s="97"/>
      <c r="D677" s="97"/>
      <c r="E677" s="97"/>
    </row>
    <row r="678" ht="15.75" customHeight="1">
      <c r="A678" s="97"/>
      <c r="B678" s="97"/>
      <c r="C678" s="97"/>
      <c r="D678" s="97"/>
      <c r="E678" s="97"/>
    </row>
    <row r="679" ht="15.75" customHeight="1">
      <c r="A679" s="97"/>
      <c r="B679" s="97"/>
      <c r="C679" s="97"/>
      <c r="D679" s="97"/>
      <c r="E679" s="97"/>
    </row>
    <row r="680" ht="15.75" customHeight="1">
      <c r="A680" s="97"/>
      <c r="B680" s="97"/>
      <c r="C680" s="97"/>
      <c r="D680" s="97"/>
      <c r="E680" s="97"/>
    </row>
    <row r="681" ht="15.75" customHeight="1">
      <c r="A681" s="97"/>
      <c r="B681" s="97"/>
      <c r="C681" s="97"/>
      <c r="D681" s="97"/>
      <c r="E681" s="97"/>
    </row>
    <row r="682" ht="15.75" customHeight="1">
      <c r="A682" s="97"/>
      <c r="B682" s="97"/>
      <c r="C682" s="97"/>
      <c r="D682" s="97"/>
      <c r="E682" s="97"/>
    </row>
    <row r="683" ht="15.75" customHeight="1">
      <c r="A683" s="97"/>
      <c r="B683" s="97"/>
      <c r="C683" s="97"/>
      <c r="D683" s="97"/>
      <c r="E683" s="97"/>
    </row>
    <row r="684" ht="15.75" customHeight="1">
      <c r="A684" s="97"/>
      <c r="B684" s="97"/>
      <c r="C684" s="97"/>
      <c r="D684" s="97"/>
      <c r="E684" s="97"/>
    </row>
    <row r="685" ht="15.75" customHeight="1">
      <c r="A685" s="97"/>
      <c r="B685" s="97"/>
      <c r="C685" s="97"/>
      <c r="D685" s="97"/>
      <c r="E685" s="97"/>
    </row>
    <row r="686" ht="15.75" customHeight="1">
      <c r="A686" s="97"/>
      <c r="B686" s="97"/>
      <c r="C686" s="97"/>
      <c r="D686" s="97"/>
      <c r="E686" s="97"/>
    </row>
    <row r="687" ht="15.75" customHeight="1">
      <c r="A687" s="97"/>
      <c r="B687" s="97"/>
      <c r="C687" s="97"/>
      <c r="D687" s="97"/>
      <c r="E687" s="97"/>
    </row>
    <row r="688" ht="15.75" customHeight="1">
      <c r="A688" s="97"/>
      <c r="B688" s="97"/>
      <c r="C688" s="97"/>
      <c r="D688" s="97"/>
      <c r="E688" s="97"/>
    </row>
    <row r="689" ht="15.75" customHeight="1">
      <c r="A689" s="97"/>
      <c r="B689" s="97"/>
      <c r="C689" s="97"/>
      <c r="D689" s="97"/>
      <c r="E689" s="97"/>
    </row>
    <row r="690" ht="15.75" customHeight="1">
      <c r="A690" s="97"/>
      <c r="B690" s="97"/>
      <c r="C690" s="97"/>
      <c r="D690" s="97"/>
      <c r="E690" s="97"/>
    </row>
    <row r="691" ht="15.75" customHeight="1">
      <c r="A691" s="97"/>
      <c r="B691" s="97"/>
      <c r="C691" s="97"/>
      <c r="D691" s="97"/>
      <c r="E691" s="97"/>
    </row>
    <row r="692" ht="15.75" customHeight="1">
      <c r="A692" s="97"/>
      <c r="B692" s="97"/>
      <c r="C692" s="97"/>
      <c r="D692" s="97"/>
      <c r="E692" s="97"/>
    </row>
    <row r="693" ht="15.75" customHeight="1">
      <c r="A693" s="97"/>
      <c r="B693" s="97"/>
      <c r="C693" s="97"/>
      <c r="D693" s="97"/>
      <c r="E693" s="97"/>
    </row>
    <row r="694" ht="15.75" customHeight="1">
      <c r="A694" s="97"/>
      <c r="B694" s="97"/>
      <c r="C694" s="97"/>
      <c r="D694" s="97"/>
      <c r="E694" s="97"/>
    </row>
    <row r="695" ht="15.75" customHeight="1">
      <c r="A695" s="97"/>
      <c r="B695" s="97"/>
      <c r="C695" s="97"/>
      <c r="D695" s="97"/>
      <c r="E695" s="97"/>
    </row>
    <row r="696" ht="15.75" customHeight="1">
      <c r="A696" s="97"/>
      <c r="B696" s="97"/>
      <c r="C696" s="97"/>
      <c r="D696" s="97"/>
      <c r="E696" s="97"/>
    </row>
    <row r="697" ht="15.75" customHeight="1">
      <c r="A697" s="97"/>
      <c r="B697" s="97"/>
      <c r="C697" s="97"/>
      <c r="D697" s="97"/>
      <c r="E697" s="97"/>
    </row>
    <row r="698" ht="15.75" customHeight="1">
      <c r="A698" s="97"/>
      <c r="B698" s="97"/>
      <c r="C698" s="97"/>
      <c r="D698" s="97"/>
      <c r="E698" s="97"/>
    </row>
    <row r="699" ht="15.75" customHeight="1">
      <c r="A699" s="97"/>
      <c r="B699" s="97"/>
      <c r="C699" s="97"/>
      <c r="D699" s="97"/>
      <c r="E699" s="97"/>
    </row>
    <row r="700" ht="15.75" customHeight="1">
      <c r="A700" s="97"/>
      <c r="B700" s="97"/>
      <c r="C700" s="97"/>
      <c r="D700" s="97"/>
      <c r="E700" s="97"/>
    </row>
    <row r="701" ht="15.75" customHeight="1">
      <c r="A701" s="97"/>
      <c r="B701" s="97"/>
      <c r="C701" s="97"/>
      <c r="D701" s="97"/>
      <c r="E701" s="97"/>
    </row>
    <row r="702" ht="15.75" customHeight="1">
      <c r="A702" s="97"/>
      <c r="B702" s="97"/>
      <c r="C702" s="97"/>
      <c r="D702" s="97"/>
      <c r="E702" s="97"/>
    </row>
    <row r="703" ht="15.75" customHeight="1">
      <c r="A703" s="97"/>
      <c r="B703" s="97"/>
      <c r="C703" s="97"/>
      <c r="D703" s="97"/>
      <c r="E703" s="97"/>
    </row>
    <row r="704" ht="15.75" customHeight="1">
      <c r="A704" s="97"/>
      <c r="B704" s="97"/>
      <c r="C704" s="97"/>
      <c r="D704" s="97"/>
      <c r="E704" s="97"/>
    </row>
    <row r="705" ht="15.75" customHeight="1">
      <c r="A705" s="97"/>
      <c r="B705" s="97"/>
      <c r="C705" s="97"/>
      <c r="D705" s="97"/>
      <c r="E705" s="97"/>
    </row>
    <row r="706" ht="15.75" customHeight="1">
      <c r="A706" s="97"/>
      <c r="B706" s="97"/>
      <c r="C706" s="97"/>
      <c r="D706" s="97"/>
      <c r="E706" s="97"/>
    </row>
    <row r="707" ht="15.75" customHeight="1">
      <c r="A707" s="97"/>
      <c r="B707" s="97"/>
      <c r="C707" s="97"/>
      <c r="D707" s="97"/>
      <c r="E707" s="97"/>
    </row>
    <row r="708" ht="15.75" customHeight="1">
      <c r="A708" s="97"/>
      <c r="B708" s="97"/>
      <c r="C708" s="97"/>
      <c r="D708" s="97"/>
      <c r="E708" s="97"/>
    </row>
    <row r="709" ht="15.75" customHeight="1">
      <c r="A709" s="97"/>
      <c r="B709" s="97"/>
      <c r="C709" s="97"/>
      <c r="D709" s="97"/>
      <c r="E709" s="97"/>
    </row>
    <row r="710" ht="15.75" customHeight="1">
      <c r="A710" s="97"/>
      <c r="B710" s="97"/>
      <c r="C710" s="97"/>
      <c r="D710" s="97"/>
      <c r="E710" s="97"/>
    </row>
    <row r="711" ht="15.75" customHeight="1">
      <c r="A711" s="97"/>
      <c r="B711" s="97"/>
      <c r="C711" s="97"/>
      <c r="D711" s="97"/>
      <c r="E711" s="97"/>
    </row>
    <row r="712" ht="15.75" customHeight="1">
      <c r="A712" s="97"/>
      <c r="B712" s="97"/>
      <c r="C712" s="97"/>
      <c r="D712" s="97"/>
      <c r="E712" s="97"/>
    </row>
    <row r="713" ht="15.75" customHeight="1">
      <c r="A713" s="97"/>
      <c r="B713" s="97"/>
      <c r="C713" s="97"/>
      <c r="D713" s="97"/>
      <c r="E713" s="97"/>
    </row>
    <row r="714" ht="15.75" customHeight="1">
      <c r="A714" s="97"/>
      <c r="B714" s="97"/>
      <c r="C714" s="97"/>
      <c r="D714" s="97"/>
      <c r="E714" s="97"/>
    </row>
    <row r="715" ht="15.75" customHeight="1">
      <c r="A715" s="97"/>
      <c r="B715" s="97"/>
      <c r="C715" s="97"/>
      <c r="D715" s="97"/>
      <c r="E715" s="97"/>
    </row>
    <row r="716" ht="15.75" customHeight="1">
      <c r="A716" s="97"/>
      <c r="B716" s="97"/>
      <c r="C716" s="97"/>
      <c r="D716" s="97"/>
      <c r="E716" s="97"/>
    </row>
    <row r="717" ht="15.75" customHeight="1">
      <c r="A717" s="97"/>
      <c r="B717" s="97"/>
      <c r="C717" s="97"/>
      <c r="D717" s="97"/>
      <c r="E717" s="97"/>
    </row>
    <row r="718" ht="15.75" customHeight="1">
      <c r="A718" s="97"/>
      <c r="B718" s="97"/>
      <c r="C718" s="97"/>
      <c r="D718" s="97"/>
      <c r="E718" s="97"/>
    </row>
    <row r="719" ht="15.75" customHeight="1">
      <c r="A719" s="97"/>
      <c r="B719" s="97"/>
      <c r="C719" s="97"/>
      <c r="D719" s="97"/>
      <c r="E719" s="97"/>
    </row>
    <row r="720" ht="15.75" customHeight="1">
      <c r="A720" s="97"/>
      <c r="B720" s="97"/>
      <c r="C720" s="97"/>
      <c r="D720" s="97"/>
      <c r="E720" s="97"/>
    </row>
    <row r="721" ht="15.75" customHeight="1">
      <c r="A721" s="97"/>
      <c r="B721" s="97"/>
      <c r="C721" s="97"/>
      <c r="D721" s="97"/>
      <c r="E721" s="97"/>
    </row>
    <row r="722" ht="15.75" customHeight="1">
      <c r="A722" s="97"/>
      <c r="B722" s="97"/>
      <c r="C722" s="97"/>
      <c r="D722" s="97"/>
      <c r="E722" s="97"/>
    </row>
    <row r="723" ht="15.75" customHeight="1">
      <c r="A723" s="97"/>
      <c r="B723" s="97"/>
      <c r="C723" s="97"/>
      <c r="D723" s="97"/>
      <c r="E723" s="97"/>
    </row>
    <row r="724" ht="15.75" customHeight="1">
      <c r="A724" s="97"/>
      <c r="B724" s="97"/>
      <c r="C724" s="97"/>
      <c r="D724" s="97"/>
      <c r="E724" s="97"/>
    </row>
    <row r="725" ht="15.75" customHeight="1">
      <c r="A725" s="97"/>
      <c r="B725" s="97"/>
      <c r="C725" s="97"/>
      <c r="D725" s="97"/>
      <c r="E725" s="97"/>
    </row>
    <row r="726" ht="15.75" customHeight="1">
      <c r="A726" s="97"/>
      <c r="B726" s="97"/>
      <c r="C726" s="97"/>
      <c r="D726" s="97"/>
      <c r="E726" s="97"/>
    </row>
    <row r="727" ht="15.75" customHeight="1">
      <c r="A727" s="97"/>
      <c r="B727" s="97"/>
      <c r="C727" s="97"/>
      <c r="D727" s="97"/>
      <c r="E727" s="97"/>
    </row>
    <row r="728" ht="15.75" customHeight="1">
      <c r="A728" s="97"/>
      <c r="B728" s="97"/>
      <c r="C728" s="97"/>
      <c r="D728" s="97"/>
      <c r="E728" s="97"/>
    </row>
    <row r="729" ht="15.75" customHeight="1">
      <c r="A729" s="97"/>
      <c r="B729" s="97"/>
      <c r="C729" s="97"/>
      <c r="D729" s="97"/>
      <c r="E729" s="97"/>
    </row>
    <row r="730" ht="15.75" customHeight="1">
      <c r="A730" s="97"/>
      <c r="B730" s="97"/>
      <c r="C730" s="97"/>
      <c r="D730" s="97"/>
      <c r="E730" s="97"/>
    </row>
    <row r="731" ht="15.75" customHeight="1">
      <c r="A731" s="97"/>
      <c r="B731" s="97"/>
      <c r="C731" s="97"/>
      <c r="D731" s="97"/>
      <c r="E731" s="97"/>
    </row>
    <row r="732" ht="15.75" customHeight="1">
      <c r="A732" s="97"/>
      <c r="B732" s="97"/>
      <c r="C732" s="97"/>
      <c r="D732" s="97"/>
      <c r="E732" s="97"/>
    </row>
    <row r="733" ht="15.75" customHeight="1">
      <c r="A733" s="97"/>
      <c r="B733" s="97"/>
      <c r="C733" s="97"/>
      <c r="D733" s="97"/>
      <c r="E733" s="97"/>
    </row>
    <row r="734" ht="15.75" customHeight="1">
      <c r="A734" s="97"/>
      <c r="B734" s="97"/>
      <c r="C734" s="97"/>
      <c r="D734" s="97"/>
      <c r="E734" s="97"/>
    </row>
    <row r="735" ht="15.75" customHeight="1">
      <c r="A735" s="97"/>
      <c r="B735" s="97"/>
      <c r="C735" s="97"/>
      <c r="D735" s="97"/>
      <c r="E735" s="97"/>
    </row>
    <row r="736" ht="15.75" customHeight="1">
      <c r="A736" s="97"/>
      <c r="B736" s="97"/>
      <c r="C736" s="97"/>
      <c r="D736" s="97"/>
      <c r="E736" s="97"/>
    </row>
    <row r="737" ht="15.75" customHeight="1">
      <c r="A737" s="97"/>
      <c r="B737" s="97"/>
      <c r="C737" s="97"/>
      <c r="D737" s="97"/>
      <c r="E737" s="97"/>
    </row>
    <row r="738" ht="15.75" customHeight="1">
      <c r="A738" s="97"/>
      <c r="B738" s="97"/>
      <c r="C738" s="97"/>
      <c r="D738" s="97"/>
      <c r="E738" s="97"/>
    </row>
    <row r="739" ht="15.75" customHeight="1">
      <c r="A739" s="97"/>
      <c r="B739" s="97"/>
      <c r="C739" s="97"/>
      <c r="D739" s="97"/>
      <c r="E739" s="97"/>
    </row>
    <row r="740" ht="15.75" customHeight="1">
      <c r="A740" s="97"/>
      <c r="B740" s="97"/>
      <c r="C740" s="97"/>
      <c r="D740" s="97"/>
      <c r="E740" s="97"/>
    </row>
    <row r="741" ht="15.75" customHeight="1">
      <c r="A741" s="97"/>
      <c r="B741" s="97"/>
      <c r="C741" s="97"/>
      <c r="D741" s="97"/>
      <c r="E741" s="97"/>
    </row>
    <row r="742" ht="15.75" customHeight="1">
      <c r="A742" s="97"/>
      <c r="B742" s="97"/>
      <c r="C742" s="97"/>
      <c r="D742" s="97"/>
      <c r="E742" s="97"/>
    </row>
    <row r="743" ht="15.75" customHeight="1">
      <c r="A743" s="97"/>
      <c r="B743" s="97"/>
      <c r="C743" s="97"/>
      <c r="D743" s="97"/>
      <c r="E743" s="97"/>
    </row>
    <row r="744" ht="15.75" customHeight="1">
      <c r="A744" s="97"/>
      <c r="B744" s="97"/>
      <c r="C744" s="97"/>
      <c r="D744" s="97"/>
      <c r="E744" s="97"/>
    </row>
    <row r="745" ht="15.75" customHeight="1">
      <c r="A745" s="97"/>
      <c r="B745" s="97"/>
      <c r="C745" s="97"/>
      <c r="D745" s="97"/>
      <c r="E745" s="97"/>
    </row>
    <row r="746" ht="15.75" customHeight="1">
      <c r="A746" s="97"/>
      <c r="B746" s="97"/>
      <c r="C746" s="97"/>
      <c r="D746" s="97"/>
      <c r="E746" s="97"/>
    </row>
    <row r="747" ht="15.75" customHeight="1">
      <c r="A747" s="97"/>
      <c r="B747" s="97"/>
      <c r="C747" s="97"/>
      <c r="D747" s="97"/>
      <c r="E747" s="97"/>
    </row>
    <row r="748" ht="15.75" customHeight="1">
      <c r="A748" s="97"/>
      <c r="B748" s="97"/>
      <c r="C748" s="97"/>
      <c r="D748" s="97"/>
      <c r="E748" s="97"/>
    </row>
    <row r="749" ht="15.75" customHeight="1">
      <c r="A749" s="97"/>
      <c r="B749" s="97"/>
      <c r="C749" s="97"/>
      <c r="D749" s="97"/>
      <c r="E749" s="97"/>
    </row>
    <row r="750" ht="15.75" customHeight="1">
      <c r="A750" s="97"/>
      <c r="B750" s="97"/>
      <c r="C750" s="97"/>
      <c r="D750" s="97"/>
      <c r="E750" s="97"/>
    </row>
    <row r="751" ht="15.75" customHeight="1">
      <c r="A751" s="97"/>
      <c r="B751" s="97"/>
      <c r="C751" s="97"/>
      <c r="D751" s="97"/>
      <c r="E751" s="97"/>
    </row>
    <row r="752" ht="15.75" customHeight="1">
      <c r="A752" s="97"/>
      <c r="B752" s="97"/>
      <c r="C752" s="97"/>
      <c r="D752" s="97"/>
      <c r="E752" s="97"/>
    </row>
    <row r="753" ht="15.75" customHeight="1">
      <c r="A753" s="97"/>
      <c r="B753" s="97"/>
      <c r="C753" s="97"/>
      <c r="D753" s="97"/>
      <c r="E753" s="97"/>
    </row>
    <row r="754" ht="15.75" customHeight="1">
      <c r="A754" s="97"/>
      <c r="B754" s="97"/>
      <c r="C754" s="97"/>
      <c r="D754" s="97"/>
      <c r="E754" s="97"/>
    </row>
    <row r="755" ht="15.75" customHeight="1">
      <c r="A755" s="97"/>
      <c r="B755" s="97"/>
      <c r="C755" s="97"/>
      <c r="D755" s="97"/>
      <c r="E755" s="97"/>
    </row>
    <row r="756" ht="15.75" customHeight="1">
      <c r="A756" s="97"/>
      <c r="B756" s="97"/>
      <c r="C756" s="97"/>
      <c r="D756" s="97"/>
      <c r="E756" s="97"/>
    </row>
    <row r="757" ht="15.75" customHeight="1">
      <c r="A757" s="97"/>
      <c r="B757" s="97"/>
      <c r="C757" s="97"/>
      <c r="D757" s="97"/>
      <c r="E757" s="97"/>
    </row>
    <row r="758" ht="15.75" customHeight="1">
      <c r="A758" s="97"/>
      <c r="B758" s="97"/>
      <c r="C758" s="97"/>
      <c r="D758" s="97"/>
      <c r="E758" s="97"/>
    </row>
    <row r="759" ht="15.75" customHeight="1">
      <c r="A759" s="97"/>
      <c r="B759" s="97"/>
      <c r="C759" s="97"/>
      <c r="D759" s="97"/>
      <c r="E759" s="97"/>
    </row>
    <row r="760" ht="15.75" customHeight="1">
      <c r="A760" s="97"/>
      <c r="B760" s="97"/>
      <c r="C760" s="97"/>
      <c r="D760" s="97"/>
      <c r="E760" s="97"/>
    </row>
    <row r="761" ht="15.75" customHeight="1">
      <c r="A761" s="97"/>
      <c r="B761" s="97"/>
      <c r="C761" s="97"/>
      <c r="D761" s="97"/>
      <c r="E761" s="97"/>
    </row>
    <row r="762" ht="15.75" customHeight="1">
      <c r="A762" s="97"/>
      <c r="B762" s="97"/>
      <c r="C762" s="97"/>
      <c r="D762" s="97"/>
      <c r="E762" s="97"/>
    </row>
    <row r="763" ht="15.75" customHeight="1">
      <c r="A763" s="97"/>
      <c r="B763" s="97"/>
      <c r="C763" s="97"/>
      <c r="D763" s="97"/>
      <c r="E763" s="97"/>
    </row>
    <row r="764" ht="15.75" customHeight="1">
      <c r="A764" s="97"/>
      <c r="B764" s="97"/>
      <c r="C764" s="97"/>
      <c r="D764" s="97"/>
      <c r="E764" s="97"/>
    </row>
    <row r="765" ht="15.75" customHeight="1">
      <c r="A765" s="97"/>
      <c r="B765" s="97"/>
      <c r="C765" s="97"/>
      <c r="D765" s="97"/>
      <c r="E765" s="97"/>
    </row>
    <row r="766" ht="15.75" customHeight="1">
      <c r="A766" s="97"/>
      <c r="B766" s="97"/>
      <c r="C766" s="97"/>
      <c r="D766" s="97"/>
      <c r="E766" s="97"/>
    </row>
    <row r="767" ht="15.75" customHeight="1">
      <c r="A767" s="97"/>
      <c r="B767" s="97"/>
      <c r="C767" s="97"/>
      <c r="D767" s="97"/>
      <c r="E767" s="97"/>
    </row>
    <row r="768" ht="15.75" customHeight="1">
      <c r="A768" s="97"/>
      <c r="B768" s="97"/>
      <c r="C768" s="97"/>
      <c r="D768" s="97"/>
      <c r="E768" s="97"/>
    </row>
    <row r="769" ht="15.75" customHeight="1">
      <c r="A769" s="97"/>
      <c r="B769" s="97"/>
      <c r="C769" s="97"/>
      <c r="D769" s="97"/>
      <c r="E769" s="97"/>
    </row>
    <row r="770" ht="15.75" customHeight="1">
      <c r="A770" s="97"/>
      <c r="B770" s="97"/>
      <c r="C770" s="97"/>
      <c r="D770" s="97"/>
      <c r="E770" s="97"/>
    </row>
    <row r="771" ht="15.75" customHeight="1">
      <c r="A771" s="97"/>
      <c r="B771" s="97"/>
      <c r="C771" s="97"/>
      <c r="D771" s="97"/>
      <c r="E771" s="97"/>
    </row>
    <row r="772" ht="15.75" customHeight="1">
      <c r="A772" s="97"/>
      <c r="B772" s="97"/>
      <c r="C772" s="97"/>
      <c r="D772" s="97"/>
      <c r="E772" s="97"/>
    </row>
    <row r="773" ht="15.75" customHeight="1">
      <c r="A773" s="97"/>
      <c r="B773" s="97"/>
      <c r="C773" s="97"/>
      <c r="D773" s="97"/>
      <c r="E773" s="97"/>
    </row>
    <row r="774" ht="15.75" customHeight="1">
      <c r="A774" s="97"/>
      <c r="B774" s="97"/>
      <c r="C774" s="97"/>
      <c r="D774" s="97"/>
      <c r="E774" s="97"/>
    </row>
    <row r="775" ht="15.75" customHeight="1">
      <c r="A775" s="97"/>
      <c r="B775" s="97"/>
      <c r="C775" s="97"/>
      <c r="D775" s="97"/>
      <c r="E775" s="97"/>
    </row>
    <row r="776" ht="15.75" customHeight="1">
      <c r="A776" s="97"/>
      <c r="B776" s="97"/>
      <c r="C776" s="97"/>
      <c r="D776" s="97"/>
      <c r="E776" s="97"/>
    </row>
    <row r="777" ht="15.75" customHeight="1">
      <c r="A777" s="97"/>
      <c r="B777" s="97"/>
      <c r="C777" s="97"/>
      <c r="D777" s="97"/>
      <c r="E777" s="97"/>
    </row>
    <row r="778" ht="15.75" customHeight="1">
      <c r="A778" s="97"/>
      <c r="B778" s="97"/>
      <c r="C778" s="97"/>
      <c r="D778" s="97"/>
      <c r="E778" s="97"/>
    </row>
    <row r="779" ht="15.75" customHeight="1">
      <c r="A779" s="97"/>
      <c r="B779" s="97"/>
      <c r="C779" s="97"/>
      <c r="D779" s="97"/>
      <c r="E779" s="97"/>
    </row>
    <row r="780" ht="15.75" customHeight="1">
      <c r="A780" s="97"/>
      <c r="B780" s="97"/>
      <c r="C780" s="97"/>
      <c r="D780" s="97"/>
      <c r="E780" s="97"/>
    </row>
    <row r="781" ht="15.75" customHeight="1">
      <c r="A781" s="97"/>
      <c r="B781" s="97"/>
      <c r="C781" s="97"/>
      <c r="D781" s="97"/>
      <c r="E781" s="97"/>
    </row>
    <row r="782" ht="15.75" customHeight="1">
      <c r="A782" s="97"/>
      <c r="B782" s="97"/>
      <c r="C782" s="97"/>
      <c r="D782" s="97"/>
      <c r="E782" s="97"/>
    </row>
    <row r="783" ht="15.75" customHeight="1">
      <c r="A783" s="97"/>
      <c r="B783" s="97"/>
      <c r="C783" s="97"/>
      <c r="D783" s="97"/>
      <c r="E783" s="97"/>
    </row>
    <row r="784" ht="15.75" customHeight="1">
      <c r="A784" s="97"/>
      <c r="B784" s="97"/>
      <c r="C784" s="97"/>
      <c r="D784" s="97"/>
      <c r="E784" s="97"/>
    </row>
    <row r="785" ht="15.75" customHeight="1">
      <c r="A785" s="97"/>
      <c r="B785" s="97"/>
      <c r="C785" s="97"/>
      <c r="D785" s="97"/>
      <c r="E785" s="97"/>
    </row>
    <row r="786" ht="15.75" customHeight="1">
      <c r="A786" s="97"/>
      <c r="B786" s="97"/>
      <c r="C786" s="97"/>
      <c r="D786" s="97"/>
      <c r="E786" s="97"/>
    </row>
    <row r="787" ht="15.75" customHeight="1">
      <c r="A787" s="97"/>
      <c r="B787" s="97"/>
      <c r="C787" s="97"/>
      <c r="D787" s="97"/>
      <c r="E787" s="97"/>
    </row>
    <row r="788" ht="15.75" customHeight="1">
      <c r="A788" s="97"/>
      <c r="B788" s="97"/>
      <c r="C788" s="97"/>
      <c r="D788" s="97"/>
      <c r="E788" s="97"/>
    </row>
    <row r="789" ht="15.75" customHeight="1">
      <c r="A789" s="97"/>
      <c r="B789" s="97"/>
      <c r="C789" s="97"/>
      <c r="D789" s="97"/>
      <c r="E789" s="97"/>
    </row>
    <row r="790" ht="15.75" customHeight="1">
      <c r="A790" s="97"/>
      <c r="B790" s="97"/>
      <c r="C790" s="97"/>
      <c r="D790" s="97"/>
      <c r="E790" s="97"/>
    </row>
    <row r="791" ht="15.75" customHeight="1">
      <c r="A791" s="97"/>
      <c r="B791" s="97"/>
      <c r="C791" s="97"/>
      <c r="D791" s="97"/>
      <c r="E791" s="97"/>
    </row>
    <row r="792" ht="15.75" customHeight="1">
      <c r="A792" s="97"/>
      <c r="B792" s="97"/>
      <c r="C792" s="97"/>
      <c r="D792" s="97"/>
      <c r="E792" s="97"/>
    </row>
    <row r="793" ht="15.75" customHeight="1">
      <c r="A793" s="97"/>
      <c r="B793" s="97"/>
      <c r="C793" s="97"/>
      <c r="D793" s="97"/>
      <c r="E793" s="97"/>
    </row>
    <row r="794" ht="15.75" customHeight="1">
      <c r="A794" s="97"/>
      <c r="B794" s="97"/>
      <c r="C794" s="97"/>
      <c r="D794" s="97"/>
      <c r="E794" s="97"/>
    </row>
    <row r="795" ht="15.75" customHeight="1">
      <c r="A795" s="97"/>
      <c r="B795" s="97"/>
      <c r="C795" s="97"/>
      <c r="D795" s="97"/>
      <c r="E795" s="97"/>
    </row>
    <row r="796" ht="15.75" customHeight="1">
      <c r="A796" s="97"/>
      <c r="B796" s="97"/>
      <c r="C796" s="97"/>
      <c r="D796" s="97"/>
      <c r="E796" s="97"/>
    </row>
    <row r="797" ht="15.75" customHeight="1">
      <c r="A797" s="97"/>
      <c r="B797" s="97"/>
      <c r="C797" s="97"/>
      <c r="D797" s="97"/>
      <c r="E797" s="97"/>
    </row>
    <row r="798" ht="15.75" customHeight="1">
      <c r="A798" s="97"/>
      <c r="B798" s="97"/>
      <c r="C798" s="97"/>
      <c r="D798" s="97"/>
      <c r="E798" s="97"/>
    </row>
    <row r="799" ht="15.75" customHeight="1">
      <c r="A799" s="97"/>
      <c r="B799" s="97"/>
      <c r="C799" s="97"/>
      <c r="D799" s="97"/>
      <c r="E799" s="97"/>
    </row>
    <row r="800" ht="15.75" customHeight="1">
      <c r="A800" s="97"/>
      <c r="B800" s="97"/>
      <c r="C800" s="97"/>
      <c r="D800" s="97"/>
      <c r="E800" s="97"/>
    </row>
    <row r="801" ht="15.75" customHeight="1">
      <c r="A801" s="97"/>
      <c r="B801" s="97"/>
      <c r="C801" s="97"/>
      <c r="D801" s="97"/>
      <c r="E801" s="97"/>
    </row>
    <row r="802" ht="15.75" customHeight="1">
      <c r="A802" s="97"/>
      <c r="B802" s="97"/>
      <c r="C802" s="97"/>
      <c r="D802" s="97"/>
      <c r="E802" s="97"/>
    </row>
    <row r="803" ht="15.75" customHeight="1">
      <c r="A803" s="97"/>
      <c r="B803" s="97"/>
      <c r="C803" s="97"/>
      <c r="D803" s="97"/>
      <c r="E803" s="97"/>
    </row>
    <row r="804" ht="15.75" customHeight="1">
      <c r="A804" s="97"/>
      <c r="B804" s="97"/>
      <c r="C804" s="97"/>
      <c r="D804" s="97"/>
      <c r="E804" s="97"/>
    </row>
    <row r="805" ht="15.75" customHeight="1">
      <c r="A805" s="97"/>
      <c r="B805" s="97"/>
      <c r="C805" s="97"/>
      <c r="D805" s="97"/>
      <c r="E805" s="97"/>
    </row>
    <row r="806" ht="15.75" customHeight="1">
      <c r="A806" s="97"/>
      <c r="B806" s="97"/>
      <c r="C806" s="97"/>
      <c r="D806" s="97"/>
      <c r="E806" s="97"/>
    </row>
    <row r="807" ht="15.75" customHeight="1">
      <c r="A807" s="97"/>
      <c r="B807" s="97"/>
      <c r="C807" s="97"/>
      <c r="D807" s="97"/>
      <c r="E807" s="97"/>
    </row>
    <row r="808" ht="15.75" customHeight="1">
      <c r="A808" s="97"/>
      <c r="B808" s="97"/>
      <c r="C808" s="97"/>
      <c r="D808" s="97"/>
      <c r="E808" s="97"/>
    </row>
    <row r="809" ht="15.75" customHeight="1">
      <c r="A809" s="97"/>
      <c r="B809" s="97"/>
      <c r="C809" s="97"/>
      <c r="D809" s="97"/>
      <c r="E809" s="97"/>
    </row>
    <row r="810" ht="15.75" customHeight="1">
      <c r="A810" s="97"/>
      <c r="B810" s="97"/>
      <c r="C810" s="97"/>
      <c r="D810" s="97"/>
      <c r="E810" s="97"/>
    </row>
    <row r="811" ht="15.75" customHeight="1">
      <c r="A811" s="97"/>
      <c r="B811" s="97"/>
      <c r="C811" s="97"/>
      <c r="D811" s="97"/>
      <c r="E811" s="97"/>
    </row>
    <row r="812" ht="15.75" customHeight="1">
      <c r="A812" s="97"/>
      <c r="B812" s="97"/>
      <c r="C812" s="97"/>
      <c r="D812" s="97"/>
      <c r="E812" s="97"/>
    </row>
    <row r="813" ht="15.75" customHeight="1">
      <c r="A813" s="97"/>
      <c r="B813" s="97"/>
      <c r="C813" s="97"/>
      <c r="D813" s="97"/>
      <c r="E813" s="97"/>
    </row>
    <row r="814" ht="15.75" customHeight="1">
      <c r="A814" s="97"/>
      <c r="B814" s="97"/>
      <c r="C814" s="97"/>
      <c r="D814" s="97"/>
      <c r="E814" s="97"/>
    </row>
    <row r="815" ht="15.75" customHeight="1">
      <c r="A815" s="97"/>
      <c r="B815" s="97"/>
      <c r="C815" s="97"/>
      <c r="D815" s="97"/>
      <c r="E815" s="97"/>
    </row>
    <row r="816" ht="15.75" customHeight="1">
      <c r="A816" s="97"/>
      <c r="B816" s="97"/>
      <c r="C816" s="97"/>
      <c r="D816" s="97"/>
      <c r="E816" s="97"/>
    </row>
    <row r="817" ht="15.75" customHeight="1">
      <c r="A817" s="97"/>
      <c r="B817" s="97"/>
      <c r="C817" s="97"/>
      <c r="D817" s="97"/>
      <c r="E817" s="97"/>
    </row>
    <row r="818" ht="15.75" customHeight="1">
      <c r="A818" s="97"/>
      <c r="B818" s="97"/>
      <c r="C818" s="97"/>
      <c r="D818" s="97"/>
      <c r="E818" s="97"/>
    </row>
    <row r="819" ht="15.75" customHeight="1">
      <c r="A819" s="97"/>
      <c r="B819" s="97"/>
      <c r="C819" s="97"/>
      <c r="D819" s="97"/>
      <c r="E819" s="97"/>
    </row>
    <row r="820" ht="15.75" customHeight="1">
      <c r="A820" s="97"/>
      <c r="B820" s="97"/>
      <c r="C820" s="97"/>
      <c r="D820" s="97"/>
      <c r="E820" s="97"/>
    </row>
    <row r="821" ht="15.75" customHeight="1">
      <c r="A821" s="97"/>
      <c r="B821" s="97"/>
      <c r="C821" s="97"/>
      <c r="D821" s="97"/>
      <c r="E821" s="97"/>
    </row>
    <row r="822" ht="15.75" customHeight="1">
      <c r="A822" s="97"/>
      <c r="B822" s="97"/>
      <c r="C822" s="97"/>
      <c r="D822" s="97"/>
      <c r="E822" s="97"/>
    </row>
    <row r="823" ht="15.75" customHeight="1">
      <c r="A823" s="97"/>
      <c r="B823" s="97"/>
      <c r="C823" s="97"/>
      <c r="D823" s="97"/>
      <c r="E823" s="97"/>
    </row>
    <row r="824" ht="15.75" customHeight="1">
      <c r="A824" s="97"/>
      <c r="B824" s="97"/>
      <c r="C824" s="97"/>
      <c r="D824" s="97"/>
      <c r="E824" s="97"/>
    </row>
    <row r="825" ht="15.75" customHeight="1">
      <c r="A825" s="97"/>
      <c r="B825" s="97"/>
      <c r="C825" s="97"/>
      <c r="D825" s="97"/>
      <c r="E825" s="97"/>
    </row>
    <row r="826" ht="15.75" customHeight="1">
      <c r="A826" s="97"/>
      <c r="B826" s="97"/>
      <c r="C826" s="97"/>
      <c r="D826" s="97"/>
      <c r="E826" s="97"/>
    </row>
    <row r="827" ht="15.75" customHeight="1">
      <c r="A827" s="97"/>
      <c r="B827" s="97"/>
      <c r="C827" s="97"/>
      <c r="D827" s="97"/>
      <c r="E827" s="97"/>
    </row>
    <row r="828" ht="15.75" customHeight="1">
      <c r="A828" s="97"/>
      <c r="B828" s="97"/>
      <c r="C828" s="97"/>
      <c r="D828" s="97"/>
      <c r="E828" s="97"/>
    </row>
    <row r="829" ht="15.75" customHeight="1">
      <c r="A829" s="97"/>
      <c r="B829" s="97"/>
      <c r="C829" s="97"/>
      <c r="D829" s="97"/>
      <c r="E829" s="97"/>
    </row>
    <row r="830" ht="15.75" customHeight="1">
      <c r="A830" s="97"/>
      <c r="B830" s="97"/>
      <c r="C830" s="97"/>
      <c r="D830" s="97"/>
      <c r="E830" s="97"/>
    </row>
    <row r="831" ht="15.75" customHeight="1">
      <c r="A831" s="97"/>
      <c r="B831" s="97"/>
      <c r="C831" s="97"/>
      <c r="D831" s="97"/>
      <c r="E831" s="97"/>
    </row>
    <row r="832" ht="15.75" customHeight="1">
      <c r="A832" s="97"/>
      <c r="B832" s="97"/>
      <c r="C832" s="97"/>
      <c r="D832" s="97"/>
      <c r="E832" s="97"/>
    </row>
    <row r="833" ht="15.75" customHeight="1">
      <c r="A833" s="97"/>
      <c r="B833" s="97"/>
      <c r="C833" s="97"/>
      <c r="D833" s="97"/>
      <c r="E833" s="97"/>
    </row>
    <row r="834" ht="15.75" customHeight="1">
      <c r="A834" s="97"/>
      <c r="B834" s="97"/>
      <c r="C834" s="97"/>
      <c r="D834" s="97"/>
      <c r="E834" s="97"/>
    </row>
    <row r="835" ht="15.75" customHeight="1">
      <c r="A835" s="97"/>
      <c r="B835" s="97"/>
      <c r="C835" s="97"/>
      <c r="D835" s="97"/>
      <c r="E835" s="97"/>
    </row>
    <row r="836" ht="15.75" customHeight="1">
      <c r="A836" s="97"/>
      <c r="B836" s="97"/>
      <c r="C836" s="97"/>
      <c r="D836" s="97"/>
      <c r="E836" s="97"/>
    </row>
    <row r="837" ht="15.75" customHeight="1">
      <c r="A837" s="97"/>
      <c r="B837" s="97"/>
      <c r="C837" s="97"/>
      <c r="D837" s="97"/>
      <c r="E837" s="97"/>
    </row>
    <row r="838" ht="15.75" customHeight="1">
      <c r="A838" s="97"/>
      <c r="B838" s="97"/>
      <c r="C838" s="97"/>
      <c r="D838" s="97"/>
      <c r="E838" s="97"/>
    </row>
    <row r="839" ht="15.75" customHeight="1">
      <c r="A839" s="97"/>
      <c r="B839" s="97"/>
      <c r="C839" s="97"/>
      <c r="D839" s="97"/>
      <c r="E839" s="97"/>
    </row>
    <row r="840" ht="15.75" customHeight="1">
      <c r="A840" s="97"/>
      <c r="B840" s="97"/>
      <c r="C840" s="97"/>
      <c r="D840" s="97"/>
      <c r="E840" s="97"/>
    </row>
    <row r="841" ht="15.75" customHeight="1">
      <c r="A841" s="97"/>
      <c r="B841" s="97"/>
      <c r="C841" s="97"/>
      <c r="D841" s="97"/>
      <c r="E841" s="97"/>
    </row>
    <row r="842" ht="15.75" customHeight="1">
      <c r="A842" s="97"/>
      <c r="B842" s="97"/>
      <c r="C842" s="97"/>
      <c r="D842" s="97"/>
      <c r="E842" s="97"/>
    </row>
    <row r="843" ht="15.75" customHeight="1">
      <c r="A843" s="97"/>
      <c r="B843" s="97"/>
      <c r="C843" s="97"/>
      <c r="D843" s="97"/>
      <c r="E843" s="97"/>
    </row>
    <row r="844" ht="15.75" customHeight="1">
      <c r="A844" s="97"/>
      <c r="B844" s="97"/>
      <c r="C844" s="97"/>
      <c r="D844" s="97"/>
      <c r="E844" s="97"/>
    </row>
    <row r="845" ht="15.75" customHeight="1">
      <c r="A845" s="97"/>
      <c r="B845" s="97"/>
      <c r="C845" s="97"/>
      <c r="D845" s="97"/>
      <c r="E845" s="97"/>
    </row>
    <row r="846" ht="15.75" customHeight="1">
      <c r="A846" s="97"/>
      <c r="B846" s="97"/>
      <c r="C846" s="97"/>
      <c r="D846" s="97"/>
      <c r="E846" s="97"/>
    </row>
    <row r="847" ht="15.75" customHeight="1">
      <c r="A847" s="97"/>
      <c r="B847" s="97"/>
      <c r="C847" s="97"/>
      <c r="D847" s="97"/>
      <c r="E847" s="97"/>
    </row>
    <row r="848" ht="15.75" customHeight="1">
      <c r="A848" s="97"/>
      <c r="B848" s="97"/>
      <c r="C848" s="97"/>
      <c r="D848" s="97"/>
      <c r="E848" s="97"/>
    </row>
    <row r="849" ht="15.75" customHeight="1">
      <c r="A849" s="97"/>
      <c r="B849" s="97"/>
      <c r="C849" s="97"/>
      <c r="D849" s="97"/>
      <c r="E849" s="97"/>
    </row>
    <row r="850" ht="15.75" customHeight="1">
      <c r="A850" s="97"/>
      <c r="B850" s="97"/>
      <c r="C850" s="97"/>
      <c r="D850" s="97"/>
      <c r="E850" s="97"/>
    </row>
    <row r="851" ht="15.75" customHeight="1">
      <c r="A851" s="97"/>
      <c r="B851" s="97"/>
      <c r="C851" s="97"/>
      <c r="D851" s="97"/>
      <c r="E851" s="97"/>
    </row>
    <row r="852" ht="15.75" customHeight="1">
      <c r="A852" s="97"/>
      <c r="B852" s="97"/>
      <c r="C852" s="97"/>
      <c r="D852" s="97"/>
      <c r="E852" s="97"/>
    </row>
    <row r="853" ht="15.75" customHeight="1">
      <c r="A853" s="97"/>
      <c r="B853" s="97"/>
      <c r="C853" s="97"/>
      <c r="D853" s="97"/>
      <c r="E853" s="97"/>
    </row>
    <row r="854" ht="15.75" customHeight="1">
      <c r="A854" s="97"/>
      <c r="B854" s="97"/>
      <c r="C854" s="97"/>
      <c r="D854" s="97"/>
      <c r="E854" s="97"/>
    </row>
    <row r="855" ht="15.75" customHeight="1">
      <c r="A855" s="97"/>
      <c r="B855" s="97"/>
      <c r="C855" s="97"/>
      <c r="D855" s="97"/>
      <c r="E855" s="97"/>
    </row>
    <row r="856" ht="15.75" customHeight="1">
      <c r="A856" s="97"/>
      <c r="B856" s="97"/>
      <c r="C856" s="97"/>
      <c r="D856" s="97"/>
      <c r="E856" s="97"/>
    </row>
    <row r="857" ht="15.75" customHeight="1">
      <c r="A857" s="97"/>
      <c r="B857" s="97"/>
      <c r="C857" s="97"/>
      <c r="D857" s="97"/>
      <c r="E857" s="97"/>
    </row>
    <row r="858" ht="15.75" customHeight="1">
      <c r="A858" s="97"/>
      <c r="B858" s="97"/>
      <c r="C858" s="97"/>
      <c r="D858" s="97"/>
      <c r="E858" s="97"/>
    </row>
    <row r="859" ht="15.75" customHeight="1">
      <c r="A859" s="97"/>
      <c r="B859" s="97"/>
      <c r="C859" s="97"/>
      <c r="D859" s="97"/>
      <c r="E859" s="97"/>
    </row>
    <row r="860" ht="15.75" customHeight="1">
      <c r="A860" s="97"/>
      <c r="B860" s="97"/>
      <c r="C860" s="97"/>
      <c r="D860" s="97"/>
      <c r="E860" s="97"/>
    </row>
    <row r="861" ht="15.75" customHeight="1">
      <c r="A861" s="97"/>
      <c r="B861" s="97"/>
      <c r="C861" s="97"/>
      <c r="D861" s="97"/>
      <c r="E861" s="97"/>
    </row>
    <row r="862" ht="15.75" customHeight="1">
      <c r="A862" s="97"/>
      <c r="B862" s="97"/>
      <c r="C862" s="97"/>
      <c r="D862" s="97"/>
      <c r="E862" s="97"/>
    </row>
    <row r="863" ht="15.75" customHeight="1">
      <c r="A863" s="97"/>
      <c r="B863" s="97"/>
      <c r="C863" s="97"/>
      <c r="D863" s="97"/>
      <c r="E863" s="97"/>
    </row>
    <row r="864" ht="15.75" customHeight="1">
      <c r="A864" s="97"/>
      <c r="B864" s="97"/>
      <c r="C864" s="97"/>
      <c r="D864" s="97"/>
      <c r="E864" s="97"/>
    </row>
    <row r="865" ht="15.75" customHeight="1">
      <c r="A865" s="97"/>
      <c r="B865" s="97"/>
      <c r="C865" s="97"/>
      <c r="D865" s="97"/>
      <c r="E865" s="97"/>
    </row>
    <row r="866" ht="15.75" customHeight="1">
      <c r="A866" s="97"/>
      <c r="B866" s="97"/>
      <c r="C866" s="97"/>
      <c r="D866" s="97"/>
      <c r="E866" s="97"/>
    </row>
    <row r="867" ht="15.75" customHeight="1">
      <c r="A867" s="97"/>
      <c r="B867" s="97"/>
      <c r="C867" s="97"/>
      <c r="D867" s="97"/>
      <c r="E867" s="97"/>
    </row>
    <row r="868" ht="15.75" customHeight="1">
      <c r="A868" s="97"/>
      <c r="B868" s="97"/>
      <c r="C868" s="97"/>
      <c r="D868" s="97"/>
      <c r="E868" s="97"/>
    </row>
    <row r="869" ht="15.75" customHeight="1">
      <c r="A869" s="97"/>
      <c r="B869" s="97"/>
      <c r="C869" s="97"/>
      <c r="D869" s="97"/>
      <c r="E869" s="97"/>
    </row>
    <row r="870" ht="15.75" customHeight="1">
      <c r="A870" s="97"/>
      <c r="B870" s="97"/>
      <c r="C870" s="97"/>
      <c r="D870" s="97"/>
      <c r="E870" s="97"/>
    </row>
    <row r="871" ht="15.75" customHeight="1">
      <c r="A871" s="97"/>
      <c r="B871" s="97"/>
      <c r="C871" s="97"/>
      <c r="D871" s="97"/>
      <c r="E871" s="97"/>
    </row>
    <row r="872" ht="15.75" customHeight="1">
      <c r="A872" s="97"/>
      <c r="B872" s="97"/>
      <c r="C872" s="97"/>
      <c r="D872" s="97"/>
      <c r="E872" s="97"/>
    </row>
    <row r="873" ht="15.75" customHeight="1">
      <c r="A873" s="97"/>
      <c r="B873" s="97"/>
      <c r="C873" s="97"/>
      <c r="D873" s="97"/>
      <c r="E873" s="97"/>
    </row>
    <row r="874" ht="15.75" customHeight="1">
      <c r="A874" s="97"/>
      <c r="B874" s="97"/>
      <c r="C874" s="97"/>
      <c r="D874" s="97"/>
      <c r="E874" s="97"/>
    </row>
    <row r="875" ht="15.75" customHeight="1">
      <c r="A875" s="97"/>
      <c r="B875" s="97"/>
      <c r="C875" s="97"/>
      <c r="D875" s="97"/>
      <c r="E875" s="97"/>
    </row>
    <row r="876" ht="15.75" customHeight="1">
      <c r="A876" s="97"/>
      <c r="B876" s="97"/>
      <c r="C876" s="97"/>
      <c r="D876" s="97"/>
      <c r="E876" s="97"/>
    </row>
    <row r="877" ht="15.75" customHeight="1">
      <c r="A877" s="97"/>
      <c r="B877" s="97"/>
      <c r="C877" s="97"/>
      <c r="D877" s="97"/>
      <c r="E877" s="97"/>
    </row>
    <row r="878" ht="15.75" customHeight="1">
      <c r="A878" s="97"/>
      <c r="B878" s="97"/>
      <c r="C878" s="97"/>
      <c r="D878" s="97"/>
      <c r="E878" s="97"/>
    </row>
    <row r="879" ht="15.75" customHeight="1">
      <c r="A879" s="97"/>
      <c r="B879" s="97"/>
      <c r="C879" s="97"/>
      <c r="D879" s="97"/>
      <c r="E879" s="97"/>
    </row>
    <row r="880" ht="15.75" customHeight="1">
      <c r="A880" s="97"/>
      <c r="B880" s="97"/>
      <c r="C880" s="97"/>
      <c r="D880" s="97"/>
      <c r="E880" s="97"/>
    </row>
    <row r="881" ht="15.75" customHeight="1">
      <c r="A881" s="97"/>
      <c r="B881" s="97"/>
      <c r="C881" s="97"/>
      <c r="D881" s="97"/>
      <c r="E881" s="97"/>
    </row>
    <row r="882" ht="15.75" customHeight="1">
      <c r="A882" s="97"/>
      <c r="B882" s="97"/>
      <c r="C882" s="97"/>
      <c r="D882" s="97"/>
      <c r="E882" s="97"/>
    </row>
    <row r="883" ht="15.75" customHeight="1">
      <c r="A883" s="97"/>
      <c r="B883" s="97"/>
      <c r="C883" s="97"/>
      <c r="D883" s="97"/>
      <c r="E883" s="97"/>
    </row>
    <row r="884" ht="15.75" customHeight="1">
      <c r="A884" s="97"/>
      <c r="B884" s="97"/>
      <c r="C884" s="97"/>
      <c r="D884" s="97"/>
      <c r="E884" s="97"/>
    </row>
    <row r="885" ht="15.75" customHeight="1">
      <c r="A885" s="97"/>
      <c r="B885" s="97"/>
      <c r="C885" s="97"/>
      <c r="D885" s="97"/>
      <c r="E885" s="97"/>
    </row>
    <row r="886" ht="15.75" customHeight="1">
      <c r="A886" s="97"/>
      <c r="B886" s="97"/>
      <c r="C886" s="97"/>
      <c r="D886" s="97"/>
      <c r="E886" s="97"/>
    </row>
    <row r="887" ht="15.75" customHeight="1">
      <c r="A887" s="97"/>
      <c r="B887" s="97"/>
      <c r="C887" s="97"/>
      <c r="D887" s="97"/>
      <c r="E887" s="97"/>
    </row>
    <row r="888" ht="15.75" customHeight="1">
      <c r="A888" s="97"/>
      <c r="B888" s="97"/>
      <c r="C888" s="97"/>
      <c r="D888" s="97"/>
      <c r="E888" s="97"/>
    </row>
    <row r="889" ht="15.75" customHeight="1">
      <c r="A889" s="97"/>
      <c r="B889" s="97"/>
      <c r="C889" s="97"/>
      <c r="D889" s="97"/>
      <c r="E889" s="97"/>
    </row>
    <row r="890" ht="15.75" customHeight="1">
      <c r="A890" s="97"/>
      <c r="B890" s="97"/>
      <c r="C890" s="97"/>
      <c r="D890" s="97"/>
      <c r="E890" s="97"/>
    </row>
    <row r="891" ht="15.75" customHeight="1">
      <c r="A891" s="97"/>
      <c r="B891" s="97"/>
      <c r="C891" s="97"/>
      <c r="D891" s="97"/>
      <c r="E891" s="97"/>
    </row>
    <row r="892" ht="15.75" customHeight="1">
      <c r="A892" s="97"/>
      <c r="B892" s="97"/>
      <c r="C892" s="97"/>
      <c r="D892" s="97"/>
      <c r="E892" s="97"/>
    </row>
    <row r="893" ht="15.75" customHeight="1">
      <c r="A893" s="97"/>
      <c r="B893" s="97"/>
      <c r="C893" s="97"/>
      <c r="D893" s="97"/>
      <c r="E893" s="97"/>
    </row>
    <row r="894" ht="15.75" customHeight="1">
      <c r="A894" s="97"/>
      <c r="B894" s="97"/>
      <c r="C894" s="97"/>
      <c r="D894" s="97"/>
      <c r="E894" s="97"/>
    </row>
    <row r="895" ht="15.75" customHeight="1">
      <c r="A895" s="97"/>
      <c r="B895" s="97"/>
      <c r="C895" s="97"/>
      <c r="D895" s="97"/>
      <c r="E895" s="97"/>
    </row>
    <row r="896" ht="15.75" customHeight="1">
      <c r="A896" s="97"/>
      <c r="B896" s="97"/>
      <c r="C896" s="97"/>
      <c r="D896" s="97"/>
      <c r="E896" s="97"/>
    </row>
    <row r="897" ht="15.75" customHeight="1">
      <c r="A897" s="97"/>
      <c r="B897" s="97"/>
      <c r="C897" s="97"/>
      <c r="D897" s="97"/>
      <c r="E897" s="97"/>
    </row>
    <row r="898" ht="15.75" customHeight="1">
      <c r="A898" s="97"/>
      <c r="B898" s="97"/>
      <c r="C898" s="97"/>
      <c r="D898" s="97"/>
      <c r="E898" s="97"/>
    </row>
    <row r="899" ht="15.75" customHeight="1">
      <c r="A899" s="97"/>
      <c r="B899" s="97"/>
      <c r="C899" s="97"/>
      <c r="D899" s="97"/>
      <c r="E899" s="97"/>
    </row>
    <row r="900" ht="15.75" customHeight="1">
      <c r="A900" s="97"/>
      <c r="B900" s="97"/>
      <c r="C900" s="97"/>
      <c r="D900" s="97"/>
      <c r="E900" s="97"/>
    </row>
    <row r="901" ht="15.75" customHeight="1">
      <c r="A901" s="97"/>
      <c r="B901" s="97"/>
      <c r="C901" s="97"/>
      <c r="D901" s="97"/>
      <c r="E901" s="97"/>
    </row>
    <row r="902" ht="15.75" customHeight="1">
      <c r="A902" s="97"/>
      <c r="B902" s="97"/>
      <c r="C902" s="97"/>
      <c r="D902" s="97"/>
      <c r="E902" s="97"/>
    </row>
    <row r="903" ht="15.75" customHeight="1">
      <c r="A903" s="97"/>
      <c r="B903" s="97"/>
      <c r="C903" s="97"/>
      <c r="D903" s="97"/>
      <c r="E903" s="97"/>
    </row>
    <row r="904" ht="15.75" customHeight="1">
      <c r="A904" s="97"/>
      <c r="B904" s="97"/>
      <c r="C904" s="97"/>
      <c r="D904" s="97"/>
      <c r="E904" s="97"/>
    </row>
    <row r="905" ht="15.75" customHeight="1">
      <c r="A905" s="97"/>
      <c r="B905" s="97"/>
      <c r="C905" s="97"/>
      <c r="D905" s="97"/>
      <c r="E905" s="97"/>
    </row>
    <row r="906" ht="15.75" customHeight="1">
      <c r="A906" s="97"/>
      <c r="B906" s="97"/>
      <c r="C906" s="97"/>
      <c r="D906" s="97"/>
      <c r="E906" s="97"/>
    </row>
    <row r="907" ht="15.75" customHeight="1">
      <c r="A907" s="97"/>
      <c r="B907" s="97"/>
      <c r="C907" s="97"/>
      <c r="D907" s="97"/>
      <c r="E907" s="97"/>
    </row>
    <row r="908" ht="15.75" customHeight="1">
      <c r="A908" s="97"/>
      <c r="B908" s="97"/>
      <c r="C908" s="97"/>
      <c r="D908" s="97"/>
      <c r="E908" s="97"/>
    </row>
    <row r="909" ht="15.75" customHeight="1">
      <c r="A909" s="97"/>
      <c r="B909" s="97"/>
      <c r="C909" s="97"/>
      <c r="D909" s="97"/>
      <c r="E909" s="97"/>
    </row>
    <row r="910" ht="15.75" customHeight="1">
      <c r="A910" s="97"/>
      <c r="B910" s="97"/>
      <c r="C910" s="97"/>
      <c r="D910" s="97"/>
      <c r="E910" s="97"/>
    </row>
    <row r="911" ht="15.75" customHeight="1">
      <c r="A911" s="97"/>
      <c r="B911" s="97"/>
      <c r="C911" s="97"/>
      <c r="D911" s="97"/>
      <c r="E911" s="97"/>
    </row>
    <row r="912" ht="15.75" customHeight="1">
      <c r="A912" s="97"/>
      <c r="B912" s="97"/>
      <c r="C912" s="97"/>
      <c r="D912" s="97"/>
      <c r="E912" s="97"/>
    </row>
    <row r="913" ht="15.75" customHeight="1">
      <c r="A913" s="97"/>
      <c r="B913" s="97"/>
      <c r="C913" s="97"/>
      <c r="D913" s="97"/>
      <c r="E913" s="97"/>
    </row>
    <row r="914" ht="15.75" customHeight="1">
      <c r="A914" s="97"/>
      <c r="B914" s="97"/>
      <c r="C914" s="97"/>
      <c r="D914" s="97"/>
      <c r="E914" s="97"/>
    </row>
    <row r="915" ht="15.75" customHeight="1">
      <c r="A915" s="97"/>
      <c r="B915" s="97"/>
      <c r="C915" s="97"/>
      <c r="D915" s="97"/>
      <c r="E915" s="97"/>
    </row>
    <row r="916" ht="15.75" customHeight="1">
      <c r="A916" s="97"/>
      <c r="B916" s="97"/>
      <c r="C916" s="97"/>
      <c r="D916" s="97"/>
      <c r="E916" s="97"/>
    </row>
    <row r="917" ht="15.75" customHeight="1">
      <c r="A917" s="97"/>
      <c r="B917" s="97"/>
      <c r="C917" s="97"/>
      <c r="D917" s="97"/>
      <c r="E917" s="97"/>
    </row>
    <row r="918" ht="15.75" customHeight="1">
      <c r="A918" s="97"/>
      <c r="B918" s="97"/>
      <c r="C918" s="97"/>
      <c r="D918" s="97"/>
      <c r="E918" s="97"/>
    </row>
    <row r="919" ht="15.75" customHeight="1">
      <c r="A919" s="97"/>
      <c r="B919" s="97"/>
      <c r="C919" s="97"/>
      <c r="D919" s="97"/>
      <c r="E919" s="97"/>
    </row>
    <row r="920" ht="15.75" customHeight="1">
      <c r="A920" s="97"/>
      <c r="B920" s="97"/>
      <c r="C920" s="97"/>
      <c r="D920" s="97"/>
      <c r="E920" s="97"/>
    </row>
    <row r="921" ht="15.75" customHeight="1">
      <c r="A921" s="97"/>
      <c r="B921" s="97"/>
      <c r="C921" s="97"/>
      <c r="D921" s="97"/>
      <c r="E921" s="97"/>
    </row>
    <row r="922" ht="15.75" customHeight="1">
      <c r="A922" s="97"/>
      <c r="B922" s="97"/>
      <c r="C922" s="97"/>
      <c r="D922" s="97"/>
      <c r="E922" s="97"/>
    </row>
    <row r="923" ht="15.75" customHeight="1">
      <c r="A923" s="97"/>
      <c r="B923" s="97"/>
      <c r="C923" s="97"/>
      <c r="D923" s="97"/>
      <c r="E923" s="97"/>
    </row>
    <row r="924" ht="15.75" customHeight="1">
      <c r="A924" s="97"/>
      <c r="B924" s="97"/>
      <c r="C924" s="97"/>
      <c r="D924" s="97"/>
      <c r="E924" s="97"/>
    </row>
    <row r="925" ht="15.75" customHeight="1">
      <c r="A925" s="97"/>
      <c r="B925" s="97"/>
      <c r="C925" s="97"/>
      <c r="D925" s="97"/>
      <c r="E925" s="97"/>
    </row>
    <row r="926" ht="15.75" customHeight="1">
      <c r="A926" s="97"/>
      <c r="B926" s="97"/>
      <c r="C926" s="97"/>
      <c r="D926" s="97"/>
      <c r="E926" s="97"/>
    </row>
    <row r="927" ht="15.75" customHeight="1">
      <c r="A927" s="97"/>
      <c r="B927" s="97"/>
      <c r="C927" s="97"/>
      <c r="D927" s="97"/>
      <c r="E927" s="97"/>
    </row>
    <row r="928" ht="15.75" customHeight="1">
      <c r="A928" s="97"/>
      <c r="B928" s="97"/>
      <c r="C928" s="97"/>
      <c r="D928" s="97"/>
      <c r="E928" s="97"/>
    </row>
    <row r="929" ht="15.75" customHeight="1">
      <c r="A929" s="97"/>
      <c r="B929" s="97"/>
      <c r="C929" s="97"/>
      <c r="D929" s="97"/>
      <c r="E929" s="97"/>
    </row>
    <row r="930" ht="15.75" customHeight="1">
      <c r="A930" s="97"/>
      <c r="B930" s="97"/>
      <c r="C930" s="97"/>
      <c r="D930" s="97"/>
      <c r="E930" s="97"/>
    </row>
    <row r="931" ht="15.75" customHeight="1">
      <c r="A931" s="97"/>
      <c r="B931" s="97"/>
      <c r="C931" s="97"/>
      <c r="D931" s="97"/>
      <c r="E931" s="97"/>
    </row>
    <row r="932" ht="15.75" customHeight="1">
      <c r="A932" s="97"/>
      <c r="B932" s="97"/>
      <c r="C932" s="97"/>
      <c r="D932" s="97"/>
      <c r="E932" s="97"/>
    </row>
    <row r="933" ht="15.75" customHeight="1">
      <c r="A933" s="97"/>
      <c r="B933" s="97"/>
      <c r="C933" s="97"/>
      <c r="D933" s="97"/>
      <c r="E933" s="97"/>
    </row>
    <row r="934" ht="15.75" customHeight="1">
      <c r="A934" s="97"/>
      <c r="B934" s="97"/>
      <c r="C934" s="97"/>
      <c r="D934" s="97"/>
      <c r="E934" s="97"/>
    </row>
    <row r="935" ht="15.75" customHeight="1">
      <c r="A935" s="97"/>
      <c r="B935" s="97"/>
      <c r="C935" s="97"/>
      <c r="D935" s="97"/>
      <c r="E935" s="97"/>
    </row>
    <row r="936" ht="15.75" customHeight="1">
      <c r="A936" s="97"/>
      <c r="B936" s="97"/>
      <c r="C936" s="97"/>
      <c r="D936" s="97"/>
      <c r="E936" s="97"/>
    </row>
    <row r="937" ht="15.75" customHeight="1">
      <c r="A937" s="97"/>
      <c r="B937" s="97"/>
      <c r="C937" s="97"/>
      <c r="D937" s="97"/>
      <c r="E937" s="97"/>
    </row>
    <row r="938" ht="15.75" customHeight="1">
      <c r="A938" s="97"/>
      <c r="B938" s="97"/>
      <c r="C938" s="97"/>
      <c r="D938" s="97"/>
      <c r="E938" s="97"/>
    </row>
    <row r="939" ht="15.75" customHeight="1">
      <c r="A939" s="97"/>
      <c r="B939" s="97"/>
      <c r="C939" s="97"/>
      <c r="D939" s="97"/>
      <c r="E939" s="97"/>
    </row>
    <row r="940" ht="15.75" customHeight="1">
      <c r="A940" s="97"/>
      <c r="B940" s="97"/>
      <c r="C940" s="97"/>
      <c r="D940" s="97"/>
      <c r="E940" s="97"/>
    </row>
    <row r="941" ht="15.75" customHeight="1">
      <c r="A941" s="97"/>
      <c r="B941" s="97"/>
      <c r="C941" s="97"/>
      <c r="D941" s="97"/>
      <c r="E941" s="97"/>
    </row>
    <row r="942" ht="15.75" customHeight="1">
      <c r="A942" s="97"/>
      <c r="B942" s="97"/>
      <c r="C942" s="97"/>
      <c r="D942" s="97"/>
      <c r="E942" s="97"/>
    </row>
    <row r="943" ht="15.75" customHeight="1">
      <c r="A943" s="97"/>
      <c r="B943" s="97"/>
      <c r="C943" s="97"/>
      <c r="D943" s="97"/>
      <c r="E943" s="97"/>
    </row>
    <row r="944" ht="15.75" customHeight="1">
      <c r="A944" s="97"/>
      <c r="B944" s="97"/>
      <c r="C944" s="97"/>
      <c r="D944" s="97"/>
      <c r="E944" s="97"/>
    </row>
    <row r="945" ht="15.75" customHeight="1">
      <c r="A945" s="97"/>
      <c r="B945" s="97"/>
      <c r="C945" s="97"/>
      <c r="D945" s="97"/>
      <c r="E945" s="97"/>
    </row>
    <row r="946" ht="15.75" customHeight="1">
      <c r="A946" s="97"/>
      <c r="B946" s="97"/>
      <c r="C946" s="97"/>
      <c r="D946" s="97"/>
      <c r="E946" s="97"/>
    </row>
    <row r="947" ht="15.75" customHeight="1">
      <c r="A947" s="97"/>
      <c r="B947" s="97"/>
      <c r="C947" s="97"/>
      <c r="D947" s="97"/>
      <c r="E947" s="97"/>
    </row>
    <row r="948" ht="15.75" customHeight="1">
      <c r="A948" s="97"/>
      <c r="B948" s="97"/>
      <c r="C948" s="97"/>
      <c r="D948" s="97"/>
      <c r="E948" s="97"/>
    </row>
    <row r="949" ht="15.75" customHeight="1">
      <c r="A949" s="97"/>
      <c r="B949" s="97"/>
      <c r="C949" s="97"/>
      <c r="D949" s="97"/>
      <c r="E949" s="97"/>
    </row>
    <row r="950" ht="15.75" customHeight="1">
      <c r="A950" s="97"/>
      <c r="B950" s="97"/>
      <c r="C950" s="97"/>
      <c r="D950" s="97"/>
      <c r="E950" s="97"/>
    </row>
    <row r="951" ht="15.75" customHeight="1">
      <c r="A951" s="97"/>
      <c r="B951" s="97"/>
      <c r="C951" s="97"/>
      <c r="D951" s="97"/>
      <c r="E951" s="97"/>
    </row>
    <row r="952" ht="15.75" customHeight="1">
      <c r="A952" s="97"/>
      <c r="B952" s="97"/>
      <c r="C952" s="97"/>
      <c r="D952" s="97"/>
      <c r="E952" s="97"/>
    </row>
    <row r="953" ht="15.75" customHeight="1">
      <c r="A953" s="97"/>
      <c r="B953" s="97"/>
      <c r="C953" s="97"/>
      <c r="D953" s="97"/>
      <c r="E953" s="97"/>
    </row>
    <row r="954" ht="15.75" customHeight="1">
      <c r="A954" s="97"/>
      <c r="B954" s="97"/>
      <c r="C954" s="97"/>
      <c r="D954" s="97"/>
      <c r="E954" s="97"/>
    </row>
    <row r="955" ht="15.75" customHeight="1">
      <c r="A955" s="97"/>
      <c r="B955" s="97"/>
      <c r="C955" s="97"/>
      <c r="D955" s="97"/>
      <c r="E955" s="97"/>
    </row>
    <row r="956" ht="15.75" customHeight="1">
      <c r="A956" s="97"/>
      <c r="B956" s="97"/>
      <c r="C956" s="97"/>
      <c r="D956" s="97"/>
      <c r="E956" s="97"/>
    </row>
    <row r="957" ht="15.75" customHeight="1">
      <c r="A957" s="97"/>
      <c r="B957" s="97"/>
      <c r="C957" s="97"/>
      <c r="D957" s="97"/>
      <c r="E957" s="97"/>
    </row>
    <row r="958" ht="15.75" customHeight="1">
      <c r="A958" s="97"/>
      <c r="B958" s="97"/>
      <c r="C958" s="97"/>
      <c r="D958" s="97"/>
      <c r="E958" s="97"/>
    </row>
    <row r="959" ht="15.75" customHeight="1">
      <c r="A959" s="97"/>
      <c r="B959" s="97"/>
      <c r="C959" s="97"/>
      <c r="D959" s="97"/>
      <c r="E959" s="97"/>
    </row>
    <row r="960" ht="15.75" customHeight="1">
      <c r="A960" s="97"/>
      <c r="B960" s="97"/>
      <c r="C960" s="97"/>
      <c r="D960" s="97"/>
      <c r="E960" s="97"/>
    </row>
    <row r="961" ht="15.75" customHeight="1">
      <c r="A961" s="97"/>
      <c r="B961" s="97"/>
      <c r="C961" s="97"/>
      <c r="D961" s="97"/>
      <c r="E961" s="97"/>
    </row>
    <row r="962" ht="15.75" customHeight="1">
      <c r="A962" s="97"/>
      <c r="B962" s="97"/>
      <c r="C962" s="97"/>
      <c r="D962" s="97"/>
      <c r="E962" s="97"/>
    </row>
    <row r="963" ht="15.75" customHeight="1">
      <c r="A963" s="97"/>
      <c r="B963" s="97"/>
      <c r="C963" s="97"/>
      <c r="D963" s="97"/>
      <c r="E963" s="97"/>
    </row>
    <row r="964" ht="15.75" customHeight="1">
      <c r="A964" s="97"/>
      <c r="B964" s="97"/>
      <c r="C964" s="97"/>
      <c r="D964" s="97"/>
      <c r="E964" s="97"/>
    </row>
    <row r="965" ht="15.75" customHeight="1">
      <c r="A965" s="97"/>
      <c r="B965" s="97"/>
      <c r="C965" s="97"/>
      <c r="D965" s="97"/>
      <c r="E965" s="97"/>
    </row>
  </sheetData>
  <mergeCells count="6">
    <mergeCell ref="A5:E5"/>
    <mergeCell ref="A8:D8"/>
    <mergeCell ref="A9:D9"/>
    <mergeCell ref="A11:E11"/>
    <mergeCell ref="A20:D20"/>
    <mergeCell ref="A21:D21"/>
  </mergeCells>
  <printOptions/>
  <pageMargins bottom="0.787401575" footer="0.0" header="0.0" left="0.511811024" right="0.511811024" top="0.787401575"/>
  <pageSetup paperSize="9" orientation="portrait"/>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2" width="9.71"/>
    <col customWidth="1" min="3" max="8" width="15.71"/>
    <col customWidth="1" min="9" max="26" width="8.71"/>
  </cols>
  <sheetData>
    <row r="1">
      <c r="A1" s="3" t="s">
        <v>1496</v>
      </c>
      <c r="B1" s="246"/>
      <c r="C1" s="97"/>
      <c r="D1" s="97"/>
      <c r="E1" s="97"/>
    </row>
    <row r="2">
      <c r="A2" s="248" t="s">
        <v>1564</v>
      </c>
      <c r="B2" s="3"/>
      <c r="C2" s="97"/>
      <c r="D2" s="97"/>
      <c r="E2" s="97"/>
    </row>
    <row r="3">
      <c r="A3" s="3"/>
      <c r="B3" s="3"/>
      <c r="C3" s="97"/>
      <c r="D3" s="97"/>
      <c r="E3" s="97"/>
    </row>
    <row r="4">
      <c r="A4" s="97"/>
      <c r="B4" s="97"/>
      <c r="C4" s="97"/>
      <c r="D4" s="97"/>
      <c r="E4" s="97"/>
    </row>
    <row r="5" ht="30.0" customHeight="1">
      <c r="A5" s="249" t="s">
        <v>390</v>
      </c>
      <c r="B5" s="250"/>
      <c r="C5" s="250"/>
      <c r="D5" s="250"/>
      <c r="E5" s="251"/>
      <c r="F5" s="252" t="s">
        <v>1552</v>
      </c>
      <c r="G5" s="253">
        <v>30.4375</v>
      </c>
      <c r="H5" s="254" t="s">
        <v>1553</v>
      </c>
      <c r="I5" s="252" t="s">
        <v>1554</v>
      </c>
    </row>
    <row r="6">
      <c r="A6" s="153" t="s">
        <v>1348</v>
      </c>
      <c r="B6" s="153" t="s">
        <v>1346</v>
      </c>
      <c r="C6" s="155" t="s">
        <v>873</v>
      </c>
      <c r="D6" s="155" t="s">
        <v>1555</v>
      </c>
      <c r="E6" s="154" t="s">
        <v>1556</v>
      </c>
      <c r="G6" s="97"/>
      <c r="H6" s="97"/>
      <c r="I6" s="97"/>
      <c r="J6" s="97"/>
      <c r="K6" s="97"/>
      <c r="L6" s="97"/>
      <c r="M6" s="97"/>
      <c r="N6" s="97"/>
      <c r="O6" s="97"/>
      <c r="P6" s="97"/>
      <c r="Q6" s="97"/>
      <c r="R6" s="97"/>
      <c r="S6" s="97"/>
      <c r="T6" s="97"/>
      <c r="U6" s="97"/>
      <c r="V6" s="97"/>
      <c r="W6" s="97"/>
      <c r="X6" s="97"/>
      <c r="Y6" s="97"/>
      <c r="Z6" s="97"/>
    </row>
    <row r="7">
      <c r="A7" s="74" t="s">
        <v>1519</v>
      </c>
      <c r="B7" s="74" t="s">
        <v>1550</v>
      </c>
      <c r="C7" s="156">
        <f>VLOOKUP(A7,'Resumo alimentos'!$A:$K,'Resumo alimentos'!$K$2,FALSE)</f>
        <v>4.946159364</v>
      </c>
      <c r="D7" s="74">
        <v>31.0</v>
      </c>
      <c r="E7" s="157">
        <f t="shared" ref="E7:E10" si="1">C7*D7</f>
        <v>153.3309403</v>
      </c>
      <c r="G7" s="97"/>
      <c r="H7" s="97"/>
      <c r="I7" s="97"/>
      <c r="J7" s="97"/>
      <c r="K7" s="97"/>
      <c r="L7" s="97"/>
      <c r="M7" s="97"/>
      <c r="N7" s="97"/>
      <c r="O7" s="97"/>
      <c r="P7" s="97"/>
      <c r="Q7" s="97"/>
      <c r="R7" s="97"/>
      <c r="S7" s="97"/>
      <c r="T7" s="97"/>
      <c r="U7" s="97"/>
      <c r="V7" s="97"/>
      <c r="W7" s="97"/>
      <c r="X7" s="97"/>
      <c r="Y7" s="97"/>
      <c r="Z7" s="97"/>
    </row>
    <row r="8">
      <c r="A8" s="74" t="s">
        <v>1520</v>
      </c>
      <c r="B8" s="66">
        <v>1.0</v>
      </c>
      <c r="C8" s="156">
        <f>VLOOKUP(A8,'Resumo alimentos'!$A:$K,'Resumo alimentos'!$K$2,FALSE)</f>
        <v>4.525599372</v>
      </c>
      <c r="D8" s="74">
        <v>31.0</v>
      </c>
      <c r="E8" s="157">
        <f t="shared" si="1"/>
        <v>140.2935805</v>
      </c>
      <c r="G8" s="97"/>
      <c r="H8" s="97"/>
      <c r="I8" s="97"/>
      <c r="J8" s="97"/>
      <c r="K8" s="97"/>
      <c r="L8" s="97"/>
      <c r="M8" s="97"/>
      <c r="N8" s="97"/>
      <c r="O8" s="97"/>
      <c r="P8" s="97"/>
      <c r="Q8" s="97"/>
      <c r="R8" s="97"/>
      <c r="S8" s="97"/>
      <c r="T8" s="97"/>
      <c r="U8" s="97"/>
      <c r="V8" s="97"/>
      <c r="W8" s="97"/>
      <c r="X8" s="97"/>
      <c r="Y8" s="97"/>
      <c r="Z8" s="97"/>
    </row>
    <row r="9">
      <c r="A9" s="66" t="s">
        <v>1393</v>
      </c>
      <c r="B9" s="66" t="s">
        <v>1538</v>
      </c>
      <c r="C9" s="156">
        <f>VLOOKUP(A9,'Resumo alimentos'!$A:$K,'Resumo alimentos'!$K$2,FALSE)</f>
        <v>1.1</v>
      </c>
      <c r="D9" s="255">
        <f t="shared" ref="D9:D10" si="2">31/2</f>
        <v>15.5</v>
      </c>
      <c r="E9" s="157">
        <f t="shared" si="1"/>
        <v>17.05</v>
      </c>
      <c r="G9" s="97"/>
      <c r="H9" s="97"/>
      <c r="I9" s="97"/>
      <c r="J9" s="97"/>
      <c r="K9" s="97"/>
      <c r="L9" s="97"/>
      <c r="M9" s="97"/>
      <c r="N9" s="97"/>
      <c r="O9" s="97"/>
      <c r="P9" s="97"/>
      <c r="Q9" s="97"/>
      <c r="R9" s="97"/>
      <c r="S9" s="97"/>
      <c r="T9" s="97"/>
      <c r="U9" s="97"/>
      <c r="V9" s="97"/>
      <c r="W9" s="97"/>
      <c r="X9" s="97"/>
      <c r="Y9" s="97"/>
      <c r="Z9" s="97"/>
    </row>
    <row r="10">
      <c r="A10" s="66" t="s">
        <v>1395</v>
      </c>
      <c r="B10" s="66" t="s">
        <v>1550</v>
      </c>
      <c r="C10" s="156">
        <f>VLOOKUP(A10,'Resumo alimentos'!$A:$K,'Resumo alimentos'!$K$2,FALSE)</f>
        <v>1.09885749</v>
      </c>
      <c r="D10" s="255">
        <f t="shared" si="2"/>
        <v>15.5</v>
      </c>
      <c r="E10" s="157">
        <f t="shared" si="1"/>
        <v>17.0322911</v>
      </c>
    </row>
    <row r="11">
      <c r="A11" s="193" t="s">
        <v>1557</v>
      </c>
      <c r="B11" s="92"/>
      <c r="C11" s="92"/>
      <c r="D11" s="93"/>
      <c r="E11" s="257">
        <f>SUM(E7:E10)</f>
        <v>327.7068119</v>
      </c>
    </row>
    <row r="12">
      <c r="A12" s="158" t="s">
        <v>1558</v>
      </c>
      <c r="B12" s="92"/>
      <c r="C12" s="92"/>
      <c r="D12" s="92"/>
      <c r="E12" s="257">
        <f>E11/$G$5</f>
        <v>10.76654824</v>
      </c>
    </row>
    <row r="13">
      <c r="A13" s="97"/>
      <c r="B13" s="97"/>
      <c r="C13" s="97"/>
      <c r="D13" s="97"/>
      <c r="E13" s="97"/>
    </row>
    <row r="14">
      <c r="A14" s="249" t="s">
        <v>410</v>
      </c>
      <c r="B14" s="250"/>
      <c r="C14" s="250"/>
      <c r="D14" s="250"/>
      <c r="E14" s="251"/>
    </row>
    <row r="15">
      <c r="A15" s="153" t="s">
        <v>1348</v>
      </c>
      <c r="B15" s="153" t="s">
        <v>1346</v>
      </c>
      <c r="C15" s="155" t="s">
        <v>873</v>
      </c>
      <c r="D15" s="155" t="s">
        <v>1555</v>
      </c>
      <c r="E15" s="154" t="s">
        <v>1556</v>
      </c>
    </row>
    <row r="16">
      <c r="A16" s="66" t="s">
        <v>1355</v>
      </c>
      <c r="B16" s="66">
        <v>1.0</v>
      </c>
      <c r="C16" s="156">
        <f>VLOOKUP(A16,'Resumo alimentos'!$A:$K,'Resumo alimentos'!$K$2,FALSE)</f>
        <v>3.390594766</v>
      </c>
      <c r="D16" s="255">
        <f t="shared" ref="D16:D17" si="3">31/2</f>
        <v>15.5</v>
      </c>
      <c r="E16" s="157">
        <f t="shared" ref="E16:E17" si="4">C16*D16</f>
        <v>52.55421887</v>
      </c>
    </row>
    <row r="17">
      <c r="A17" s="224" t="s">
        <v>1393</v>
      </c>
      <c r="B17" s="224" t="s">
        <v>1538</v>
      </c>
      <c r="C17" s="156">
        <f>VLOOKUP(A17,'Resumo alimentos'!$A:$K,'Resumo alimentos'!$K$2,FALSE)</f>
        <v>1.1</v>
      </c>
      <c r="D17" s="255">
        <f t="shared" si="3"/>
        <v>15.5</v>
      </c>
      <c r="E17" s="157">
        <f t="shared" si="4"/>
        <v>17.05</v>
      </c>
    </row>
    <row r="18">
      <c r="A18" s="193" t="s">
        <v>1557</v>
      </c>
      <c r="B18" s="92"/>
      <c r="C18" s="92"/>
      <c r="D18" s="93"/>
      <c r="E18" s="257">
        <f>SUM(E16:E17)</f>
        <v>69.60421887</v>
      </c>
    </row>
    <row r="19">
      <c r="A19" s="158" t="s">
        <v>1558</v>
      </c>
      <c r="B19" s="92"/>
      <c r="C19" s="92"/>
      <c r="D19" s="92"/>
      <c r="E19" s="257">
        <f>E18/$G$5</f>
        <v>2.286791585</v>
      </c>
    </row>
    <row r="20">
      <c r="A20" s="97"/>
      <c r="B20" s="97"/>
      <c r="C20" s="97"/>
      <c r="D20" s="97"/>
      <c r="E20" s="97"/>
    </row>
    <row r="21">
      <c r="A21" s="249" t="s">
        <v>1559</v>
      </c>
      <c r="B21" s="250"/>
      <c r="C21" s="250"/>
      <c r="D21" s="250"/>
      <c r="E21" s="251"/>
    </row>
    <row r="22">
      <c r="A22" s="153" t="s">
        <v>1348</v>
      </c>
      <c r="B22" s="153" t="s">
        <v>1346</v>
      </c>
      <c r="C22" s="155" t="s">
        <v>873</v>
      </c>
      <c r="D22" s="155" t="s">
        <v>1555</v>
      </c>
      <c r="E22" s="154" t="s">
        <v>1556</v>
      </c>
    </row>
    <row r="23">
      <c r="A23" s="74" t="s">
        <v>1459</v>
      </c>
      <c r="B23" s="66" t="s">
        <v>1543</v>
      </c>
      <c r="C23" s="156">
        <f>VLOOKUP(A23,'Resumo alimentos'!$A:$K,'Resumo alimentos'!$K$2,FALSE)</f>
        <v>5.34700015</v>
      </c>
      <c r="D23" s="66">
        <v>62.0</v>
      </c>
      <c r="E23" s="157">
        <f t="shared" ref="E23:E27" si="5">C23*D23</f>
        <v>331.5140093</v>
      </c>
    </row>
    <row r="24">
      <c r="A24" s="66" t="s">
        <v>903</v>
      </c>
      <c r="B24" s="66" t="s">
        <v>1503</v>
      </c>
      <c r="C24" s="156">
        <f>VLOOKUP(A24,'Resumo alimentos'!$A:$K,'Resumo alimentos'!$K$2,FALSE)</f>
        <v>0.6195416625</v>
      </c>
      <c r="D24" s="66">
        <v>62.0</v>
      </c>
      <c r="E24" s="157">
        <f t="shared" si="5"/>
        <v>38.41158308</v>
      </c>
    </row>
    <row r="25">
      <c r="A25" s="66" t="s">
        <v>1393</v>
      </c>
      <c r="B25" s="66" t="s">
        <v>1538</v>
      </c>
      <c r="C25" s="156">
        <f>VLOOKUP(A25,'Resumo alimentos'!$A:$K,'Resumo alimentos'!$K$2,FALSE)</f>
        <v>1.1</v>
      </c>
      <c r="D25" s="66">
        <v>42.0</v>
      </c>
      <c r="E25" s="157">
        <f t="shared" si="5"/>
        <v>46.2</v>
      </c>
    </row>
    <row r="26">
      <c r="A26" s="258" t="s">
        <v>1442</v>
      </c>
      <c r="B26" s="66">
        <v>1.0</v>
      </c>
      <c r="C26" s="156">
        <f>VLOOKUP(A26,'Resumo alimentos'!$A:$K,'Resumo alimentos'!$K$2,FALSE)</f>
        <v>1.589</v>
      </c>
      <c r="D26" s="66">
        <v>20.0</v>
      </c>
      <c r="E26" s="157">
        <f t="shared" si="5"/>
        <v>31.78</v>
      </c>
    </row>
    <row r="27">
      <c r="A27" s="66" t="s">
        <v>1546</v>
      </c>
      <c r="B27" s="66">
        <v>1.0</v>
      </c>
      <c r="C27" s="156">
        <f>VLOOKUP(A27,'Resumo alimentos'!$A:$K,'Resumo alimentos'!$K$2,FALSE)</f>
        <v>2.242142855</v>
      </c>
      <c r="D27" s="66">
        <f>42+20</f>
        <v>62</v>
      </c>
      <c r="E27" s="157">
        <f t="shared" si="5"/>
        <v>139.012857</v>
      </c>
    </row>
    <row r="28">
      <c r="A28" s="193" t="s">
        <v>1557</v>
      </c>
      <c r="B28" s="92"/>
      <c r="C28" s="92"/>
      <c r="D28" s="93"/>
      <c r="E28" s="257">
        <f>SUM(E23:E27)</f>
        <v>586.9184494</v>
      </c>
    </row>
    <row r="29">
      <c r="A29" s="158" t="s">
        <v>1558</v>
      </c>
      <c r="B29" s="92"/>
      <c r="C29" s="92"/>
      <c r="D29" s="92"/>
      <c r="E29" s="257">
        <f>E28/$G$5/2</f>
        <v>9.641370832</v>
      </c>
    </row>
    <row r="30">
      <c r="A30" s="97"/>
      <c r="B30" s="97"/>
      <c r="C30" s="97"/>
      <c r="D30" s="97"/>
      <c r="E30" s="97"/>
    </row>
    <row r="31">
      <c r="A31" s="249" t="s">
        <v>1560</v>
      </c>
      <c r="B31" s="250"/>
      <c r="C31" s="250"/>
      <c r="D31" s="250"/>
      <c r="E31" s="251"/>
    </row>
    <row r="32">
      <c r="A32" s="153" t="s">
        <v>1348</v>
      </c>
      <c r="B32" s="153" t="s">
        <v>1346</v>
      </c>
      <c r="C32" s="155" t="s">
        <v>873</v>
      </c>
      <c r="D32" s="155" t="s">
        <v>1555</v>
      </c>
      <c r="E32" s="154" t="s">
        <v>1556</v>
      </c>
    </row>
    <row r="33">
      <c r="A33" s="74" t="s">
        <v>1355</v>
      </c>
      <c r="B33" s="74">
        <v>1.0</v>
      </c>
      <c r="C33" s="156">
        <f>VLOOKUP(A33,'Resumo alimentos'!$A:$K,'Resumo alimentos'!$K$2,FALSE)</f>
        <v>3.390594766</v>
      </c>
      <c r="D33" s="66">
        <f t="shared" ref="D33:D34" si="6">62/2</f>
        <v>31</v>
      </c>
      <c r="E33" s="157">
        <f t="shared" ref="E33:E37" si="7">C33*D33</f>
        <v>105.1084377</v>
      </c>
    </row>
    <row r="34">
      <c r="A34" s="74" t="s">
        <v>1521</v>
      </c>
      <c r="B34" s="74" t="s">
        <v>1522</v>
      </c>
      <c r="C34" s="156">
        <f>VLOOKUP(A34,'Resumo alimentos'!$A:$K,'Resumo alimentos'!$K$2,FALSE)</f>
        <v>4.546511671</v>
      </c>
      <c r="D34" s="66">
        <f t="shared" si="6"/>
        <v>31</v>
      </c>
      <c r="E34" s="157">
        <f t="shared" si="7"/>
        <v>140.9418618</v>
      </c>
    </row>
    <row r="35">
      <c r="A35" s="66" t="s">
        <v>1546</v>
      </c>
      <c r="B35" s="66">
        <v>1.0</v>
      </c>
      <c r="C35" s="156">
        <f>VLOOKUP(A35,'Resumo alimentos'!$A:$K,'Resumo alimentos'!$K$2,FALSE)</f>
        <v>2.242142855</v>
      </c>
      <c r="D35" s="255">
        <f t="shared" ref="D35:D37" si="8">62/3</f>
        <v>20.66666667</v>
      </c>
      <c r="E35" s="157">
        <f t="shared" si="7"/>
        <v>46.337619</v>
      </c>
    </row>
    <row r="36">
      <c r="A36" s="66" t="s">
        <v>1393</v>
      </c>
      <c r="B36" s="66" t="s">
        <v>1538</v>
      </c>
      <c r="C36" s="156">
        <f>VLOOKUP(A36,'Resumo alimentos'!$A:$K,'Resumo alimentos'!$K$2,FALSE)</f>
        <v>1.1</v>
      </c>
      <c r="D36" s="255">
        <f t="shared" si="8"/>
        <v>20.66666667</v>
      </c>
      <c r="E36" s="157">
        <f t="shared" si="7"/>
        <v>22.73333333</v>
      </c>
    </row>
    <row r="37">
      <c r="A37" s="66" t="s">
        <v>1395</v>
      </c>
      <c r="B37" s="66" t="s">
        <v>1550</v>
      </c>
      <c r="C37" s="156">
        <f>VLOOKUP(A37,'Resumo alimentos'!$A:$K,'Resumo alimentos'!$K$2,FALSE)</f>
        <v>1.09885749</v>
      </c>
      <c r="D37" s="255">
        <f t="shared" si="8"/>
        <v>20.66666667</v>
      </c>
      <c r="E37" s="157">
        <f t="shared" si="7"/>
        <v>22.70972146</v>
      </c>
    </row>
    <row r="38">
      <c r="A38" s="193" t="s">
        <v>1557</v>
      </c>
      <c r="B38" s="92"/>
      <c r="C38" s="92"/>
      <c r="D38" s="93"/>
      <c r="E38" s="257">
        <f>SUM(E33:E37)</f>
        <v>337.8309733</v>
      </c>
    </row>
    <row r="39">
      <c r="A39" s="158" t="s">
        <v>1558</v>
      </c>
      <c r="B39" s="92"/>
      <c r="C39" s="92"/>
      <c r="D39" s="92"/>
      <c r="E39" s="257">
        <f>E38/$G$5/2</f>
        <v>5.549584778</v>
      </c>
    </row>
    <row r="40">
      <c r="A40" s="97"/>
      <c r="B40" s="97"/>
      <c r="C40" s="97"/>
      <c r="D40" s="97"/>
      <c r="E40" s="97"/>
    </row>
    <row r="41" ht="15.75" customHeight="1">
      <c r="A41" s="97"/>
      <c r="B41" s="97"/>
      <c r="C41" s="97"/>
      <c r="D41" s="97"/>
      <c r="E41" s="97"/>
    </row>
    <row r="42" ht="15.75" customHeight="1">
      <c r="A42" s="97"/>
      <c r="B42" s="97"/>
      <c r="C42" s="97"/>
      <c r="D42" s="97"/>
      <c r="E42" s="97"/>
    </row>
    <row r="43" ht="15.75" customHeight="1">
      <c r="A43" s="97"/>
      <c r="B43" s="97"/>
      <c r="C43" s="97"/>
      <c r="D43" s="97"/>
      <c r="E43" s="97"/>
    </row>
    <row r="44" ht="15.75" customHeight="1">
      <c r="A44" s="97"/>
      <c r="B44" s="97"/>
      <c r="C44" s="97"/>
      <c r="D44" s="97"/>
      <c r="E44" s="97"/>
    </row>
    <row r="45" ht="15.75" customHeight="1">
      <c r="A45" s="97"/>
      <c r="B45" s="97"/>
      <c r="C45" s="97"/>
      <c r="D45" s="97"/>
      <c r="E45" s="97"/>
    </row>
    <row r="46" ht="15.75" customHeight="1">
      <c r="A46" s="97"/>
      <c r="B46" s="97"/>
      <c r="C46" s="97"/>
      <c r="D46" s="97"/>
      <c r="E46" s="97"/>
    </row>
    <row r="47" ht="15.75" customHeight="1">
      <c r="A47" s="97"/>
      <c r="B47" s="97"/>
      <c r="C47" s="97"/>
      <c r="D47" s="97"/>
      <c r="E47" s="97"/>
    </row>
    <row r="48" ht="15.75" customHeight="1">
      <c r="A48" s="97"/>
      <c r="B48" s="97"/>
      <c r="C48" s="97"/>
      <c r="D48" s="97"/>
      <c r="E48" s="97"/>
    </row>
    <row r="49" ht="15.75" customHeight="1">
      <c r="A49" s="97"/>
      <c r="B49" s="97"/>
      <c r="C49" s="97"/>
      <c r="D49" s="97"/>
      <c r="E49" s="97"/>
    </row>
    <row r="50" ht="15.75" customHeight="1">
      <c r="A50" s="97"/>
      <c r="B50" s="97"/>
      <c r="C50" s="97"/>
      <c r="D50" s="97"/>
      <c r="E50" s="97"/>
    </row>
    <row r="51" ht="15.75" customHeight="1">
      <c r="A51" s="97"/>
      <c r="B51" s="97"/>
      <c r="C51" s="97"/>
      <c r="D51" s="97"/>
      <c r="E51" s="97"/>
    </row>
    <row r="52" ht="15.75" customHeight="1">
      <c r="A52" s="97"/>
      <c r="B52" s="97"/>
      <c r="C52" s="97"/>
      <c r="D52" s="97"/>
      <c r="E52" s="97"/>
    </row>
    <row r="53" ht="15.75" customHeight="1">
      <c r="A53" s="97"/>
      <c r="B53" s="97"/>
      <c r="C53" s="97"/>
      <c r="D53" s="97"/>
      <c r="E53" s="97"/>
    </row>
    <row r="54" ht="15.75" customHeight="1">
      <c r="A54" s="97"/>
      <c r="B54" s="97"/>
      <c r="C54" s="97"/>
      <c r="D54" s="97"/>
      <c r="E54" s="97"/>
    </row>
    <row r="55" ht="15.75" customHeight="1">
      <c r="A55" s="97"/>
      <c r="B55" s="97"/>
      <c r="C55" s="97"/>
      <c r="D55" s="97"/>
      <c r="E55" s="97"/>
    </row>
    <row r="56" ht="15.75" customHeight="1">
      <c r="A56" s="97"/>
      <c r="B56" s="97"/>
      <c r="C56" s="97"/>
      <c r="D56" s="97"/>
      <c r="E56" s="97"/>
    </row>
    <row r="57" ht="15.75" customHeight="1">
      <c r="A57" s="97"/>
      <c r="B57" s="97"/>
      <c r="C57" s="97"/>
      <c r="D57" s="97"/>
      <c r="E57" s="97"/>
    </row>
    <row r="58" ht="15.75" customHeight="1">
      <c r="A58" s="97"/>
      <c r="B58" s="97"/>
      <c r="C58" s="97"/>
      <c r="D58" s="97"/>
      <c r="E58" s="97"/>
    </row>
    <row r="59" ht="15.75" customHeight="1">
      <c r="A59" s="97"/>
      <c r="B59" s="97"/>
      <c r="C59" s="97"/>
      <c r="D59" s="97"/>
      <c r="E59" s="97"/>
    </row>
    <row r="60" ht="15.75" customHeight="1">
      <c r="A60" s="97"/>
      <c r="B60" s="97"/>
      <c r="C60" s="97"/>
      <c r="D60" s="97"/>
      <c r="E60" s="97"/>
    </row>
    <row r="61" ht="15.75" customHeight="1">
      <c r="A61" s="97"/>
      <c r="B61" s="97"/>
      <c r="C61" s="97"/>
      <c r="D61" s="97"/>
      <c r="E61" s="97"/>
    </row>
    <row r="62" ht="15.75" customHeight="1">
      <c r="A62" s="97"/>
      <c r="B62" s="97"/>
      <c r="C62" s="97"/>
      <c r="D62" s="97"/>
      <c r="E62" s="97"/>
    </row>
    <row r="63" ht="15.75" customHeight="1">
      <c r="A63" s="97"/>
      <c r="B63" s="97"/>
      <c r="C63" s="97"/>
      <c r="D63" s="97"/>
      <c r="E63" s="97"/>
    </row>
    <row r="64" ht="15.75" customHeight="1">
      <c r="A64" s="97"/>
      <c r="B64" s="97"/>
      <c r="C64" s="97"/>
      <c r="D64" s="97"/>
      <c r="E64" s="97"/>
    </row>
    <row r="65" ht="15.75" customHeight="1">
      <c r="A65" s="97"/>
      <c r="B65" s="97"/>
      <c r="C65" s="97"/>
      <c r="D65" s="97"/>
      <c r="E65" s="97"/>
    </row>
    <row r="66" ht="15.75" customHeight="1">
      <c r="A66" s="97"/>
      <c r="B66" s="97"/>
      <c r="C66" s="97"/>
      <c r="D66" s="97"/>
      <c r="E66" s="97"/>
    </row>
    <row r="67" ht="15.75" customHeight="1">
      <c r="A67" s="97"/>
      <c r="B67" s="97"/>
      <c r="C67" s="97"/>
      <c r="D67" s="97"/>
      <c r="E67" s="97"/>
    </row>
    <row r="68" ht="15.75" customHeight="1">
      <c r="A68" s="97"/>
      <c r="B68" s="97"/>
      <c r="C68" s="97"/>
      <c r="D68" s="97"/>
      <c r="E68" s="97"/>
    </row>
    <row r="69" ht="15.75" customHeight="1">
      <c r="A69" s="97"/>
      <c r="B69" s="97"/>
      <c r="C69" s="97"/>
      <c r="D69" s="97"/>
      <c r="E69" s="97"/>
    </row>
    <row r="70" ht="15.75" customHeight="1">
      <c r="A70" s="97"/>
      <c r="B70" s="97"/>
      <c r="C70" s="97"/>
      <c r="D70" s="97"/>
      <c r="E70" s="97"/>
    </row>
    <row r="71" ht="15.75" customHeight="1">
      <c r="A71" s="97"/>
      <c r="B71" s="97"/>
      <c r="C71" s="97"/>
      <c r="D71" s="97"/>
      <c r="E71" s="97"/>
    </row>
    <row r="72" ht="15.75" customHeight="1">
      <c r="A72" s="97"/>
      <c r="B72" s="97"/>
      <c r="C72" s="97"/>
      <c r="D72" s="97"/>
      <c r="E72" s="97"/>
    </row>
    <row r="73" ht="15.75" customHeight="1">
      <c r="A73" s="97"/>
      <c r="B73" s="97"/>
      <c r="C73" s="97"/>
      <c r="D73" s="97"/>
      <c r="E73" s="97"/>
    </row>
    <row r="74" ht="15.75" customHeight="1">
      <c r="A74" s="97"/>
      <c r="B74" s="97"/>
      <c r="C74" s="97"/>
      <c r="D74" s="97"/>
      <c r="E74" s="97"/>
    </row>
    <row r="75" ht="15.75" customHeight="1">
      <c r="A75" s="97"/>
      <c r="B75" s="97"/>
      <c r="C75" s="97"/>
      <c r="D75" s="97"/>
      <c r="E75" s="97"/>
    </row>
    <row r="76" ht="15.75" customHeight="1">
      <c r="A76" s="97"/>
      <c r="B76" s="97"/>
      <c r="C76" s="97"/>
      <c r="D76" s="97"/>
      <c r="E76" s="97"/>
    </row>
    <row r="77" ht="15.75" customHeight="1">
      <c r="A77" s="97"/>
      <c r="B77" s="97"/>
      <c r="C77" s="97"/>
      <c r="D77" s="97"/>
      <c r="E77" s="97"/>
    </row>
    <row r="78" ht="15.75" customHeight="1">
      <c r="A78" s="97"/>
      <c r="B78" s="97"/>
      <c r="C78" s="97"/>
      <c r="D78" s="97"/>
      <c r="E78" s="97"/>
    </row>
    <row r="79" ht="15.75" customHeight="1">
      <c r="A79" s="97"/>
      <c r="B79" s="97"/>
      <c r="C79" s="97"/>
      <c r="D79" s="97"/>
      <c r="E79" s="97"/>
    </row>
    <row r="80" ht="15.75" customHeight="1">
      <c r="A80" s="97"/>
      <c r="B80" s="97"/>
      <c r="C80" s="97"/>
      <c r="D80" s="97"/>
      <c r="E80" s="97"/>
    </row>
    <row r="81" ht="15.75" customHeight="1">
      <c r="A81" s="97"/>
      <c r="B81" s="97"/>
      <c r="C81" s="97"/>
      <c r="D81" s="97"/>
      <c r="E81" s="97"/>
    </row>
    <row r="82" ht="15.75" customHeight="1">
      <c r="A82" s="97"/>
      <c r="B82" s="97"/>
      <c r="C82" s="97"/>
      <c r="D82" s="97"/>
      <c r="E82" s="97"/>
    </row>
    <row r="83" ht="15.75" customHeight="1">
      <c r="A83" s="97"/>
      <c r="B83" s="97"/>
      <c r="C83" s="97"/>
      <c r="D83" s="97"/>
      <c r="E83" s="97"/>
    </row>
    <row r="84" ht="15.75" customHeight="1">
      <c r="A84" s="97"/>
      <c r="B84" s="97"/>
      <c r="C84" s="97"/>
      <c r="D84" s="97"/>
      <c r="E84" s="97"/>
    </row>
    <row r="85" ht="15.75" customHeight="1">
      <c r="A85" s="97"/>
      <c r="B85" s="97"/>
      <c r="C85" s="97"/>
      <c r="D85" s="97"/>
      <c r="E85" s="97"/>
    </row>
    <row r="86" ht="15.75" customHeight="1">
      <c r="A86" s="97"/>
      <c r="B86" s="97"/>
      <c r="C86" s="97"/>
      <c r="D86" s="97"/>
      <c r="E86" s="97"/>
    </row>
    <row r="87" ht="15.75" customHeight="1">
      <c r="A87" s="97"/>
      <c r="B87" s="97"/>
      <c r="C87" s="97"/>
      <c r="D87" s="97"/>
      <c r="E87" s="97"/>
    </row>
    <row r="88" ht="15.75" customHeight="1">
      <c r="A88" s="97"/>
      <c r="B88" s="97"/>
      <c r="C88" s="97"/>
      <c r="D88" s="97"/>
      <c r="E88" s="97"/>
    </row>
    <row r="89" ht="15.75" customHeight="1">
      <c r="A89" s="97"/>
      <c r="B89" s="97"/>
      <c r="C89" s="97"/>
      <c r="D89" s="97"/>
      <c r="E89" s="97"/>
    </row>
    <row r="90" ht="15.75" customHeight="1">
      <c r="A90" s="97"/>
      <c r="B90" s="97"/>
      <c r="C90" s="97"/>
      <c r="D90" s="97"/>
      <c r="E90" s="97"/>
    </row>
    <row r="91" ht="15.75" customHeight="1">
      <c r="A91" s="97"/>
      <c r="B91" s="97"/>
      <c r="C91" s="97"/>
      <c r="D91" s="97"/>
      <c r="E91" s="97"/>
    </row>
    <row r="92" ht="15.75" customHeight="1">
      <c r="A92" s="97"/>
      <c r="B92" s="97"/>
      <c r="C92" s="97"/>
      <c r="D92" s="97"/>
      <c r="E92" s="97"/>
    </row>
    <row r="93" ht="15.75" customHeight="1">
      <c r="A93" s="97"/>
      <c r="B93" s="97"/>
      <c r="C93" s="97"/>
      <c r="D93" s="97"/>
      <c r="E93" s="97"/>
    </row>
    <row r="94" ht="15.75" customHeight="1">
      <c r="A94" s="97"/>
      <c r="B94" s="97"/>
      <c r="C94" s="97"/>
      <c r="D94" s="97"/>
      <c r="E94" s="97"/>
    </row>
    <row r="95" ht="15.75" customHeight="1">
      <c r="A95" s="97"/>
      <c r="B95" s="97"/>
      <c r="C95" s="97"/>
      <c r="D95" s="97"/>
      <c r="E95" s="97"/>
    </row>
    <row r="96" ht="15.75" customHeight="1">
      <c r="A96" s="97"/>
      <c r="B96" s="97"/>
      <c r="C96" s="97"/>
      <c r="D96" s="97"/>
      <c r="E96" s="97"/>
    </row>
    <row r="97" ht="15.75" customHeight="1">
      <c r="A97" s="97"/>
      <c r="B97" s="97"/>
      <c r="C97" s="97"/>
      <c r="D97" s="97"/>
      <c r="E97" s="97"/>
    </row>
    <row r="98" ht="15.75" customHeight="1">
      <c r="A98" s="97"/>
      <c r="B98" s="97"/>
      <c r="C98" s="97"/>
      <c r="D98" s="97"/>
      <c r="E98" s="97"/>
    </row>
    <row r="99" ht="15.75" customHeight="1">
      <c r="A99" s="97"/>
      <c r="B99" s="97"/>
      <c r="C99" s="97"/>
      <c r="D99" s="97"/>
      <c r="E99" s="97"/>
    </row>
    <row r="100" ht="15.75" customHeight="1">
      <c r="A100" s="97"/>
      <c r="B100" s="97"/>
      <c r="C100" s="97"/>
      <c r="D100" s="97"/>
      <c r="E100" s="97"/>
    </row>
    <row r="101" ht="15.75" customHeight="1">
      <c r="A101" s="97"/>
      <c r="B101" s="97"/>
      <c r="C101" s="97"/>
      <c r="D101" s="97"/>
      <c r="E101" s="97"/>
    </row>
    <row r="102" ht="15.75" customHeight="1">
      <c r="A102" s="97"/>
      <c r="B102" s="97"/>
      <c r="C102" s="97"/>
      <c r="D102" s="97"/>
      <c r="E102" s="97"/>
    </row>
    <row r="103" ht="15.75" customHeight="1">
      <c r="A103" s="97"/>
      <c r="B103" s="97"/>
      <c r="C103" s="97"/>
      <c r="D103" s="97"/>
      <c r="E103" s="97"/>
    </row>
    <row r="104" ht="15.75" customHeight="1">
      <c r="A104" s="97"/>
      <c r="B104" s="97"/>
      <c r="C104" s="97"/>
      <c r="D104" s="97"/>
      <c r="E104" s="97"/>
    </row>
    <row r="105" ht="15.75" customHeight="1">
      <c r="A105" s="97"/>
      <c r="B105" s="97"/>
      <c r="C105" s="97"/>
      <c r="D105" s="97"/>
      <c r="E105" s="97"/>
    </row>
    <row r="106" ht="15.75" customHeight="1">
      <c r="A106" s="97"/>
      <c r="B106" s="97"/>
      <c r="C106" s="97"/>
      <c r="D106" s="97"/>
      <c r="E106" s="97"/>
    </row>
    <row r="107" ht="15.75" customHeight="1">
      <c r="A107" s="97"/>
      <c r="B107" s="97"/>
      <c r="C107" s="97"/>
      <c r="D107" s="97"/>
      <c r="E107" s="97"/>
    </row>
    <row r="108" ht="15.75" customHeight="1">
      <c r="A108" s="97"/>
      <c r="B108" s="97"/>
      <c r="C108" s="97"/>
      <c r="D108" s="97"/>
      <c r="E108" s="97"/>
    </row>
    <row r="109" ht="15.75" customHeight="1">
      <c r="A109" s="97"/>
      <c r="B109" s="97"/>
      <c r="C109" s="97"/>
      <c r="D109" s="97"/>
      <c r="E109" s="97"/>
    </row>
    <row r="110" ht="15.75" customHeight="1">
      <c r="A110" s="97"/>
      <c r="B110" s="97"/>
      <c r="C110" s="97"/>
      <c r="D110" s="97"/>
      <c r="E110" s="97"/>
    </row>
    <row r="111" ht="15.75" customHeight="1">
      <c r="A111" s="97"/>
      <c r="B111" s="97"/>
      <c r="C111" s="97"/>
      <c r="D111" s="97"/>
      <c r="E111" s="97"/>
    </row>
    <row r="112" ht="15.75" customHeight="1">
      <c r="A112" s="97"/>
      <c r="B112" s="97"/>
      <c r="C112" s="97"/>
      <c r="D112" s="97"/>
      <c r="E112" s="97"/>
    </row>
    <row r="113" ht="15.75" customHeight="1">
      <c r="A113" s="97"/>
      <c r="B113" s="97"/>
      <c r="C113" s="97"/>
      <c r="D113" s="97"/>
      <c r="E113" s="97"/>
    </row>
    <row r="114" ht="15.75" customHeight="1">
      <c r="A114" s="97"/>
      <c r="B114" s="97"/>
      <c r="C114" s="97"/>
      <c r="D114" s="97"/>
      <c r="E114" s="97"/>
    </row>
    <row r="115" ht="15.75" customHeight="1">
      <c r="A115" s="97"/>
      <c r="B115" s="97"/>
      <c r="C115" s="97"/>
      <c r="D115" s="97"/>
      <c r="E115" s="97"/>
    </row>
    <row r="116" ht="15.75" customHeight="1">
      <c r="A116" s="97"/>
      <c r="B116" s="97"/>
      <c r="C116" s="97"/>
      <c r="D116" s="97"/>
      <c r="E116" s="97"/>
    </row>
    <row r="117" ht="15.75" customHeight="1">
      <c r="A117" s="97"/>
      <c r="B117" s="97"/>
      <c r="C117" s="97"/>
      <c r="D117" s="97"/>
      <c r="E117" s="97"/>
    </row>
    <row r="118" ht="15.75" customHeight="1">
      <c r="A118" s="97"/>
      <c r="B118" s="97"/>
      <c r="C118" s="97"/>
      <c r="D118" s="97"/>
      <c r="E118" s="97"/>
    </row>
    <row r="119" ht="15.75" customHeight="1">
      <c r="A119" s="97"/>
      <c r="B119" s="97"/>
      <c r="C119" s="97"/>
      <c r="D119" s="97"/>
      <c r="E119" s="97"/>
    </row>
    <row r="120" ht="15.75" customHeight="1">
      <c r="A120" s="97"/>
      <c r="B120" s="97"/>
      <c r="C120" s="97"/>
      <c r="D120" s="97"/>
      <c r="E120" s="97"/>
    </row>
    <row r="121" ht="15.75" customHeight="1">
      <c r="A121" s="97"/>
      <c r="B121" s="97"/>
      <c r="C121" s="97"/>
      <c r="D121" s="97"/>
      <c r="E121" s="97"/>
    </row>
    <row r="122" ht="15.75" customHeight="1">
      <c r="A122" s="97"/>
      <c r="B122" s="97"/>
      <c r="C122" s="97"/>
      <c r="D122" s="97"/>
      <c r="E122" s="97"/>
    </row>
    <row r="123" ht="15.75" customHeight="1">
      <c r="A123" s="97"/>
      <c r="B123" s="97"/>
      <c r="C123" s="97"/>
      <c r="D123" s="97"/>
      <c r="E123" s="97"/>
    </row>
    <row r="124" ht="15.75" customHeight="1">
      <c r="A124" s="97"/>
      <c r="B124" s="97"/>
      <c r="C124" s="97"/>
      <c r="D124" s="97"/>
      <c r="E124" s="97"/>
    </row>
    <row r="125" ht="15.75" customHeight="1">
      <c r="A125" s="97"/>
      <c r="B125" s="97"/>
      <c r="C125" s="97"/>
      <c r="D125" s="97"/>
      <c r="E125" s="97"/>
    </row>
    <row r="126" ht="15.75" customHeight="1">
      <c r="A126" s="97"/>
      <c r="B126" s="97"/>
      <c r="C126" s="97"/>
      <c r="D126" s="97"/>
      <c r="E126" s="97"/>
    </row>
    <row r="127" ht="15.75" customHeight="1">
      <c r="A127" s="97"/>
      <c r="B127" s="97"/>
      <c r="C127" s="97"/>
      <c r="D127" s="97"/>
      <c r="E127" s="97"/>
    </row>
    <row r="128" ht="15.75" customHeight="1">
      <c r="A128" s="97"/>
      <c r="B128" s="97"/>
      <c r="C128" s="97"/>
      <c r="D128" s="97"/>
      <c r="E128" s="97"/>
    </row>
    <row r="129" ht="15.75" customHeight="1">
      <c r="A129" s="97"/>
      <c r="B129" s="97"/>
      <c r="C129" s="97"/>
      <c r="D129" s="97"/>
      <c r="E129" s="97"/>
    </row>
    <row r="130" ht="15.75" customHeight="1">
      <c r="A130" s="97"/>
      <c r="B130" s="97"/>
      <c r="C130" s="97"/>
      <c r="D130" s="97"/>
      <c r="E130" s="97"/>
    </row>
    <row r="131" ht="15.75" customHeight="1">
      <c r="A131" s="97"/>
      <c r="B131" s="97"/>
      <c r="C131" s="97"/>
      <c r="D131" s="97"/>
      <c r="E131" s="97"/>
    </row>
    <row r="132" ht="15.75" customHeight="1">
      <c r="A132" s="97"/>
      <c r="B132" s="97"/>
      <c r="C132" s="97"/>
      <c r="D132" s="97"/>
      <c r="E132" s="97"/>
    </row>
    <row r="133" ht="15.75" customHeight="1">
      <c r="A133" s="97"/>
      <c r="B133" s="97"/>
      <c r="C133" s="97"/>
      <c r="D133" s="97"/>
      <c r="E133" s="97"/>
    </row>
    <row r="134" ht="15.75" customHeight="1">
      <c r="A134" s="97"/>
      <c r="B134" s="97"/>
      <c r="C134" s="97"/>
      <c r="D134" s="97"/>
      <c r="E134" s="97"/>
    </row>
    <row r="135" ht="15.75" customHeight="1">
      <c r="A135" s="97"/>
      <c r="B135" s="97"/>
      <c r="C135" s="97"/>
      <c r="D135" s="97"/>
      <c r="E135" s="97"/>
    </row>
    <row r="136" ht="15.75" customHeight="1">
      <c r="A136" s="97"/>
      <c r="B136" s="97"/>
      <c r="C136" s="97"/>
      <c r="D136" s="97"/>
      <c r="E136" s="97"/>
    </row>
    <row r="137" ht="15.75" customHeight="1">
      <c r="A137" s="97"/>
      <c r="B137" s="97"/>
      <c r="C137" s="97"/>
      <c r="D137" s="97"/>
      <c r="E137" s="97"/>
    </row>
    <row r="138" ht="15.75" customHeight="1">
      <c r="A138" s="97"/>
      <c r="B138" s="97"/>
      <c r="C138" s="97"/>
      <c r="D138" s="97"/>
      <c r="E138" s="97"/>
    </row>
    <row r="139" ht="15.75" customHeight="1">
      <c r="A139" s="97"/>
      <c r="B139" s="97"/>
      <c r="C139" s="97"/>
      <c r="D139" s="97"/>
      <c r="E139" s="97"/>
    </row>
    <row r="140" ht="15.75" customHeight="1">
      <c r="A140" s="97"/>
      <c r="B140" s="97"/>
      <c r="C140" s="97"/>
      <c r="D140" s="97"/>
      <c r="E140" s="97"/>
    </row>
    <row r="141" ht="15.75" customHeight="1">
      <c r="A141" s="97"/>
      <c r="B141" s="97"/>
      <c r="C141" s="97"/>
      <c r="D141" s="97"/>
      <c r="E141" s="97"/>
    </row>
    <row r="142" ht="15.75" customHeight="1">
      <c r="A142" s="97"/>
      <c r="B142" s="97"/>
      <c r="C142" s="97"/>
      <c r="D142" s="97"/>
      <c r="E142" s="97"/>
    </row>
    <row r="143" ht="15.75" customHeight="1">
      <c r="A143" s="97"/>
      <c r="B143" s="97"/>
      <c r="C143" s="97"/>
      <c r="D143" s="97"/>
      <c r="E143" s="97"/>
    </row>
    <row r="144" ht="15.75" customHeight="1">
      <c r="A144" s="97"/>
      <c r="B144" s="97"/>
      <c r="C144" s="97"/>
      <c r="D144" s="97"/>
      <c r="E144" s="97"/>
    </row>
    <row r="145" ht="15.75" customHeight="1">
      <c r="A145" s="97"/>
      <c r="B145" s="97"/>
      <c r="C145" s="97"/>
      <c r="D145" s="97"/>
      <c r="E145" s="97"/>
    </row>
    <row r="146" ht="15.75" customHeight="1">
      <c r="A146" s="97"/>
      <c r="B146" s="97"/>
      <c r="C146" s="97"/>
      <c r="D146" s="97"/>
      <c r="E146" s="97"/>
    </row>
    <row r="147" ht="15.75" customHeight="1">
      <c r="A147" s="97"/>
      <c r="B147" s="97"/>
      <c r="C147" s="97"/>
      <c r="D147" s="97"/>
      <c r="E147" s="97"/>
    </row>
    <row r="148" ht="15.75" customHeight="1">
      <c r="A148" s="97"/>
      <c r="B148" s="97"/>
      <c r="C148" s="97"/>
      <c r="D148" s="97"/>
      <c r="E148" s="97"/>
    </row>
    <row r="149" ht="15.75" customHeight="1">
      <c r="A149" s="97"/>
      <c r="B149" s="97"/>
      <c r="C149" s="97"/>
      <c r="D149" s="97"/>
      <c r="E149" s="97"/>
    </row>
    <row r="150" ht="15.75" customHeight="1">
      <c r="A150" s="97"/>
      <c r="B150" s="97"/>
      <c r="C150" s="97"/>
      <c r="D150" s="97"/>
      <c r="E150" s="97"/>
    </row>
    <row r="151" ht="15.75" customHeight="1">
      <c r="A151" s="97"/>
      <c r="B151" s="97"/>
      <c r="C151" s="97"/>
      <c r="D151" s="97"/>
      <c r="E151" s="97"/>
    </row>
    <row r="152" ht="15.75" customHeight="1">
      <c r="A152" s="97"/>
      <c r="B152" s="97"/>
      <c r="C152" s="97"/>
      <c r="D152" s="97"/>
      <c r="E152" s="97"/>
    </row>
    <row r="153" ht="15.75" customHeight="1">
      <c r="A153" s="97"/>
      <c r="B153" s="97"/>
      <c r="C153" s="97"/>
      <c r="D153" s="97"/>
      <c r="E153" s="97"/>
    </row>
    <row r="154" ht="15.75" customHeight="1">
      <c r="A154" s="97"/>
      <c r="B154" s="97"/>
      <c r="C154" s="97"/>
      <c r="D154" s="97"/>
      <c r="E154" s="97"/>
    </row>
    <row r="155" ht="15.75" customHeight="1">
      <c r="A155" s="97"/>
      <c r="B155" s="97"/>
      <c r="C155" s="97"/>
      <c r="D155" s="97"/>
      <c r="E155" s="97"/>
    </row>
    <row r="156" ht="15.75" customHeight="1">
      <c r="A156" s="97"/>
      <c r="B156" s="97"/>
      <c r="C156" s="97"/>
      <c r="D156" s="97"/>
      <c r="E156" s="97"/>
    </row>
    <row r="157" ht="15.75" customHeight="1">
      <c r="A157" s="97"/>
      <c r="B157" s="97"/>
      <c r="C157" s="97"/>
      <c r="D157" s="97"/>
      <c r="E157" s="97"/>
    </row>
    <row r="158" ht="15.75" customHeight="1">
      <c r="A158" s="97"/>
      <c r="B158" s="97"/>
      <c r="C158" s="97"/>
      <c r="D158" s="97"/>
      <c r="E158" s="97"/>
    </row>
    <row r="159" ht="15.75" customHeight="1">
      <c r="A159" s="97"/>
      <c r="B159" s="97"/>
      <c r="C159" s="97"/>
      <c r="D159" s="97"/>
      <c r="E159" s="97"/>
    </row>
    <row r="160" ht="15.75" customHeight="1">
      <c r="A160" s="97"/>
      <c r="B160" s="97"/>
      <c r="C160" s="97"/>
      <c r="D160" s="97"/>
      <c r="E160" s="97"/>
    </row>
    <row r="161" ht="15.75" customHeight="1">
      <c r="A161" s="97"/>
      <c r="B161" s="97"/>
      <c r="C161" s="97"/>
      <c r="D161" s="97"/>
      <c r="E161" s="97"/>
    </row>
    <row r="162" ht="15.75" customHeight="1">
      <c r="A162" s="97"/>
      <c r="B162" s="97"/>
      <c r="C162" s="97"/>
      <c r="D162" s="97"/>
      <c r="E162" s="97"/>
    </row>
    <row r="163" ht="15.75" customHeight="1">
      <c r="A163" s="97"/>
      <c r="B163" s="97"/>
      <c r="C163" s="97"/>
      <c r="D163" s="97"/>
      <c r="E163" s="97"/>
    </row>
    <row r="164" ht="15.75" customHeight="1">
      <c r="A164" s="97"/>
      <c r="B164" s="97"/>
      <c r="C164" s="97"/>
      <c r="D164" s="97"/>
      <c r="E164" s="97"/>
    </row>
    <row r="165" ht="15.75" customHeight="1">
      <c r="A165" s="97"/>
      <c r="B165" s="97"/>
      <c r="C165" s="97"/>
      <c r="D165" s="97"/>
      <c r="E165" s="97"/>
    </row>
    <row r="166" ht="15.75" customHeight="1">
      <c r="A166" s="97"/>
      <c r="B166" s="97"/>
      <c r="C166" s="97"/>
      <c r="D166" s="97"/>
      <c r="E166" s="97"/>
    </row>
    <row r="167" ht="15.75" customHeight="1">
      <c r="A167" s="97"/>
      <c r="B167" s="97"/>
      <c r="C167" s="97"/>
      <c r="D167" s="97"/>
      <c r="E167" s="97"/>
    </row>
    <row r="168" ht="15.75" customHeight="1">
      <c r="A168" s="97"/>
      <c r="B168" s="97"/>
      <c r="C168" s="97"/>
      <c r="D168" s="97"/>
      <c r="E168" s="97"/>
    </row>
    <row r="169" ht="15.75" customHeight="1">
      <c r="A169" s="97"/>
      <c r="B169" s="97"/>
      <c r="C169" s="97"/>
      <c r="D169" s="97"/>
      <c r="E169" s="97"/>
    </row>
    <row r="170" ht="15.75" customHeight="1">
      <c r="A170" s="97"/>
      <c r="B170" s="97"/>
      <c r="C170" s="97"/>
      <c r="D170" s="97"/>
      <c r="E170" s="97"/>
    </row>
    <row r="171" ht="15.75" customHeight="1">
      <c r="A171" s="97"/>
      <c r="B171" s="97"/>
      <c r="C171" s="97"/>
      <c r="D171" s="97"/>
      <c r="E171" s="97"/>
    </row>
    <row r="172" ht="15.75" customHeight="1">
      <c r="A172" s="97"/>
      <c r="B172" s="97"/>
      <c r="C172" s="97"/>
      <c r="D172" s="97"/>
      <c r="E172" s="97"/>
    </row>
    <row r="173" ht="15.75" customHeight="1">
      <c r="A173" s="97"/>
      <c r="B173" s="97"/>
      <c r="C173" s="97"/>
      <c r="D173" s="97"/>
      <c r="E173" s="97"/>
    </row>
    <row r="174" ht="15.75" customHeight="1">
      <c r="A174" s="97"/>
      <c r="B174" s="97"/>
      <c r="C174" s="97"/>
      <c r="D174" s="97"/>
      <c r="E174" s="97"/>
    </row>
    <row r="175" ht="15.75" customHeight="1">
      <c r="A175" s="97"/>
      <c r="B175" s="97"/>
      <c r="C175" s="97"/>
      <c r="D175" s="97"/>
      <c r="E175" s="97"/>
    </row>
    <row r="176" ht="15.75" customHeight="1">
      <c r="A176" s="97"/>
      <c r="B176" s="97"/>
      <c r="C176" s="97"/>
      <c r="D176" s="97"/>
      <c r="E176" s="97"/>
    </row>
    <row r="177" ht="15.75" customHeight="1">
      <c r="A177" s="97"/>
      <c r="B177" s="97"/>
      <c r="C177" s="97"/>
      <c r="D177" s="97"/>
      <c r="E177" s="97"/>
    </row>
    <row r="178" ht="15.75" customHeight="1">
      <c r="A178" s="97"/>
      <c r="B178" s="97"/>
      <c r="C178" s="97"/>
      <c r="D178" s="97"/>
      <c r="E178" s="97"/>
    </row>
    <row r="179" ht="15.75" customHeight="1">
      <c r="A179" s="97"/>
      <c r="B179" s="97"/>
      <c r="C179" s="97"/>
      <c r="D179" s="97"/>
      <c r="E179" s="97"/>
    </row>
    <row r="180" ht="15.75" customHeight="1">
      <c r="A180" s="97"/>
      <c r="B180" s="97"/>
      <c r="C180" s="97"/>
      <c r="D180" s="97"/>
      <c r="E180" s="97"/>
    </row>
    <row r="181" ht="15.75" customHeight="1">
      <c r="A181" s="97"/>
      <c r="B181" s="97"/>
      <c r="C181" s="97"/>
      <c r="D181" s="97"/>
      <c r="E181" s="97"/>
    </row>
    <row r="182" ht="15.75" customHeight="1">
      <c r="A182" s="97"/>
      <c r="B182" s="97"/>
      <c r="C182" s="97"/>
      <c r="D182" s="97"/>
      <c r="E182" s="97"/>
    </row>
    <row r="183" ht="15.75" customHeight="1">
      <c r="A183" s="97"/>
      <c r="B183" s="97"/>
      <c r="C183" s="97"/>
      <c r="D183" s="97"/>
      <c r="E183" s="97"/>
    </row>
    <row r="184" ht="15.75" customHeight="1">
      <c r="A184" s="97"/>
      <c r="B184" s="97"/>
      <c r="C184" s="97"/>
      <c r="D184" s="97"/>
      <c r="E184" s="97"/>
    </row>
    <row r="185" ht="15.75" customHeight="1">
      <c r="A185" s="97"/>
      <c r="B185" s="97"/>
      <c r="C185" s="97"/>
      <c r="D185" s="97"/>
      <c r="E185" s="97"/>
    </row>
    <row r="186" ht="15.75" customHeight="1">
      <c r="A186" s="97"/>
      <c r="B186" s="97"/>
      <c r="C186" s="97"/>
      <c r="D186" s="97"/>
      <c r="E186" s="97"/>
    </row>
    <row r="187" ht="15.75" customHeight="1">
      <c r="A187" s="97"/>
      <c r="B187" s="97"/>
      <c r="C187" s="97"/>
      <c r="D187" s="97"/>
      <c r="E187" s="97"/>
    </row>
    <row r="188" ht="15.75" customHeight="1">
      <c r="A188" s="97"/>
      <c r="B188" s="97"/>
      <c r="C188" s="97"/>
      <c r="D188" s="97"/>
      <c r="E188" s="97"/>
    </row>
    <row r="189" ht="15.75" customHeight="1">
      <c r="A189" s="97"/>
      <c r="B189" s="97"/>
      <c r="C189" s="97"/>
      <c r="D189" s="97"/>
      <c r="E189" s="97"/>
    </row>
    <row r="190" ht="15.75" customHeight="1">
      <c r="A190" s="97"/>
      <c r="B190" s="97"/>
      <c r="C190" s="97"/>
      <c r="D190" s="97"/>
      <c r="E190" s="97"/>
    </row>
    <row r="191" ht="15.75" customHeight="1">
      <c r="A191" s="97"/>
      <c r="B191" s="97"/>
      <c r="C191" s="97"/>
      <c r="D191" s="97"/>
      <c r="E191" s="97"/>
    </row>
    <row r="192" ht="15.75" customHeight="1">
      <c r="A192" s="97"/>
      <c r="B192" s="97"/>
      <c r="C192" s="97"/>
      <c r="D192" s="97"/>
      <c r="E192" s="97"/>
    </row>
    <row r="193" ht="15.75" customHeight="1">
      <c r="A193" s="97"/>
      <c r="B193" s="97"/>
      <c r="C193" s="97"/>
      <c r="D193" s="97"/>
      <c r="E193" s="97"/>
    </row>
    <row r="194" ht="15.75" customHeight="1">
      <c r="A194" s="97"/>
      <c r="B194" s="97"/>
      <c r="C194" s="97"/>
      <c r="D194" s="97"/>
      <c r="E194" s="97"/>
    </row>
    <row r="195" ht="15.75" customHeight="1">
      <c r="A195" s="97"/>
      <c r="B195" s="97"/>
      <c r="C195" s="97"/>
      <c r="D195" s="97"/>
      <c r="E195" s="97"/>
    </row>
    <row r="196" ht="15.75" customHeight="1">
      <c r="A196" s="97"/>
      <c r="B196" s="97"/>
      <c r="C196" s="97"/>
      <c r="D196" s="97"/>
      <c r="E196" s="97"/>
    </row>
    <row r="197" ht="15.75" customHeight="1">
      <c r="A197" s="97"/>
      <c r="B197" s="97"/>
      <c r="C197" s="97"/>
      <c r="D197" s="97"/>
      <c r="E197" s="97"/>
    </row>
    <row r="198" ht="15.75" customHeight="1">
      <c r="A198" s="97"/>
      <c r="B198" s="97"/>
      <c r="C198" s="97"/>
      <c r="D198" s="97"/>
      <c r="E198" s="97"/>
    </row>
    <row r="199" ht="15.75" customHeight="1">
      <c r="A199" s="97"/>
      <c r="B199" s="97"/>
      <c r="C199" s="97"/>
      <c r="D199" s="97"/>
      <c r="E199" s="97"/>
    </row>
    <row r="200" ht="15.75" customHeight="1">
      <c r="A200" s="97"/>
      <c r="B200" s="97"/>
      <c r="C200" s="97"/>
      <c r="D200" s="97"/>
      <c r="E200" s="97"/>
    </row>
    <row r="201" ht="15.75" customHeight="1">
      <c r="A201" s="97"/>
      <c r="B201" s="97"/>
      <c r="C201" s="97"/>
      <c r="D201" s="97"/>
      <c r="E201" s="97"/>
    </row>
    <row r="202" ht="15.75" customHeight="1">
      <c r="A202" s="97"/>
      <c r="B202" s="97"/>
      <c r="C202" s="97"/>
      <c r="D202" s="97"/>
      <c r="E202" s="97"/>
    </row>
    <row r="203" ht="15.75" customHeight="1">
      <c r="A203" s="97"/>
      <c r="B203" s="97"/>
      <c r="C203" s="97"/>
      <c r="D203" s="97"/>
      <c r="E203" s="97"/>
    </row>
    <row r="204" ht="15.75" customHeight="1">
      <c r="A204" s="97"/>
      <c r="B204" s="97"/>
      <c r="C204" s="97"/>
      <c r="D204" s="97"/>
      <c r="E204" s="97"/>
    </row>
    <row r="205" ht="15.75" customHeight="1">
      <c r="A205" s="97"/>
      <c r="B205" s="97"/>
      <c r="C205" s="97"/>
      <c r="D205" s="97"/>
      <c r="E205" s="97"/>
    </row>
    <row r="206" ht="15.75" customHeight="1">
      <c r="A206" s="97"/>
      <c r="B206" s="97"/>
      <c r="C206" s="97"/>
      <c r="D206" s="97"/>
      <c r="E206" s="97"/>
    </row>
    <row r="207" ht="15.75" customHeight="1">
      <c r="A207" s="97"/>
      <c r="B207" s="97"/>
      <c r="C207" s="97"/>
      <c r="D207" s="97"/>
      <c r="E207" s="97"/>
    </row>
    <row r="208" ht="15.75" customHeight="1">
      <c r="A208" s="97"/>
      <c r="B208" s="97"/>
      <c r="C208" s="97"/>
      <c r="D208" s="97"/>
      <c r="E208" s="97"/>
    </row>
    <row r="209" ht="15.75" customHeight="1">
      <c r="A209" s="97"/>
      <c r="B209" s="97"/>
      <c r="C209" s="97"/>
      <c r="D209" s="97"/>
      <c r="E209" s="97"/>
    </row>
    <row r="210" ht="15.75" customHeight="1">
      <c r="A210" s="97"/>
      <c r="B210" s="97"/>
      <c r="C210" s="97"/>
      <c r="D210" s="97"/>
      <c r="E210" s="97"/>
    </row>
    <row r="211" ht="15.75" customHeight="1">
      <c r="A211" s="97"/>
      <c r="B211" s="97"/>
      <c r="C211" s="97"/>
      <c r="D211" s="97"/>
      <c r="E211" s="97"/>
    </row>
    <row r="212" ht="15.75" customHeight="1">
      <c r="A212" s="97"/>
      <c r="B212" s="97"/>
      <c r="C212" s="97"/>
      <c r="D212" s="97"/>
      <c r="E212" s="97"/>
    </row>
    <row r="213" ht="15.75" customHeight="1">
      <c r="A213" s="97"/>
      <c r="B213" s="97"/>
      <c r="C213" s="97"/>
      <c r="D213" s="97"/>
      <c r="E213" s="97"/>
    </row>
    <row r="214" ht="15.75" customHeight="1">
      <c r="A214" s="97"/>
      <c r="B214" s="97"/>
      <c r="C214" s="97"/>
      <c r="D214" s="97"/>
      <c r="E214" s="97"/>
    </row>
    <row r="215" ht="15.75" customHeight="1">
      <c r="A215" s="97"/>
      <c r="B215" s="97"/>
      <c r="C215" s="97"/>
      <c r="D215" s="97"/>
      <c r="E215" s="97"/>
    </row>
    <row r="216" ht="15.75" customHeight="1">
      <c r="A216" s="97"/>
      <c r="B216" s="97"/>
      <c r="C216" s="97"/>
      <c r="D216" s="97"/>
      <c r="E216" s="97"/>
    </row>
    <row r="217" ht="15.75" customHeight="1">
      <c r="A217" s="97"/>
      <c r="B217" s="97"/>
      <c r="C217" s="97"/>
      <c r="D217" s="97"/>
      <c r="E217" s="97"/>
    </row>
    <row r="218" ht="15.75" customHeight="1">
      <c r="A218" s="97"/>
      <c r="B218" s="97"/>
      <c r="C218" s="97"/>
      <c r="D218" s="97"/>
      <c r="E218" s="97"/>
    </row>
    <row r="219" ht="15.75" customHeight="1">
      <c r="A219" s="97"/>
      <c r="B219" s="97"/>
      <c r="C219" s="97"/>
      <c r="D219" s="97"/>
      <c r="E219" s="97"/>
    </row>
    <row r="220" ht="15.75" customHeight="1">
      <c r="A220" s="97"/>
      <c r="B220" s="97"/>
      <c r="C220" s="97"/>
      <c r="D220" s="97"/>
      <c r="E220" s="97"/>
    </row>
    <row r="221" ht="15.75" customHeight="1">
      <c r="A221" s="97"/>
      <c r="B221" s="97"/>
      <c r="C221" s="97"/>
      <c r="D221" s="97"/>
      <c r="E221" s="97"/>
    </row>
    <row r="222" ht="15.75" customHeight="1">
      <c r="A222" s="97"/>
      <c r="B222" s="97"/>
      <c r="C222" s="97"/>
      <c r="D222" s="97"/>
      <c r="E222" s="97"/>
    </row>
    <row r="223" ht="15.75" customHeight="1">
      <c r="A223" s="97"/>
      <c r="B223" s="97"/>
      <c r="C223" s="97"/>
      <c r="D223" s="97"/>
      <c r="E223" s="97"/>
    </row>
    <row r="224" ht="15.75" customHeight="1">
      <c r="A224" s="97"/>
      <c r="B224" s="97"/>
      <c r="C224" s="97"/>
      <c r="D224" s="97"/>
      <c r="E224" s="97"/>
    </row>
    <row r="225" ht="15.75" customHeight="1">
      <c r="A225" s="97"/>
      <c r="B225" s="97"/>
      <c r="C225" s="97"/>
      <c r="D225" s="97"/>
      <c r="E225" s="97"/>
    </row>
    <row r="226" ht="15.75" customHeight="1">
      <c r="A226" s="97"/>
      <c r="B226" s="97"/>
      <c r="C226" s="97"/>
      <c r="D226" s="97"/>
      <c r="E226" s="97"/>
    </row>
    <row r="227" ht="15.75" customHeight="1">
      <c r="A227" s="97"/>
      <c r="B227" s="97"/>
      <c r="C227" s="97"/>
      <c r="D227" s="97"/>
      <c r="E227" s="97"/>
    </row>
    <row r="228" ht="15.75" customHeight="1">
      <c r="A228" s="97"/>
      <c r="B228" s="97"/>
      <c r="C228" s="97"/>
      <c r="D228" s="97"/>
      <c r="E228" s="97"/>
    </row>
    <row r="229" ht="15.75" customHeight="1">
      <c r="A229" s="97"/>
      <c r="B229" s="97"/>
      <c r="C229" s="97"/>
      <c r="D229" s="97"/>
      <c r="E229" s="97"/>
    </row>
    <row r="230" ht="15.75" customHeight="1">
      <c r="A230" s="97"/>
      <c r="B230" s="97"/>
      <c r="C230" s="97"/>
      <c r="D230" s="97"/>
      <c r="E230" s="97"/>
    </row>
    <row r="231" ht="15.75" customHeight="1">
      <c r="A231" s="97"/>
      <c r="B231" s="97"/>
      <c r="C231" s="97"/>
      <c r="D231" s="97"/>
      <c r="E231" s="97"/>
    </row>
    <row r="232" ht="15.75" customHeight="1">
      <c r="A232" s="97"/>
      <c r="B232" s="97"/>
      <c r="C232" s="97"/>
      <c r="D232" s="97"/>
      <c r="E232" s="97"/>
    </row>
    <row r="233" ht="15.75" customHeight="1">
      <c r="A233" s="97"/>
      <c r="B233" s="97"/>
      <c r="C233" s="97"/>
      <c r="D233" s="97"/>
      <c r="E233" s="97"/>
    </row>
    <row r="234" ht="15.75" customHeight="1">
      <c r="A234" s="97"/>
      <c r="B234" s="97"/>
      <c r="C234" s="97"/>
      <c r="D234" s="97"/>
      <c r="E234" s="97"/>
    </row>
    <row r="235" ht="15.75" customHeight="1">
      <c r="A235" s="97"/>
      <c r="B235" s="97"/>
      <c r="C235" s="97"/>
      <c r="D235" s="97"/>
      <c r="E235" s="97"/>
    </row>
    <row r="236" ht="15.75" customHeight="1">
      <c r="A236" s="97"/>
      <c r="B236" s="97"/>
      <c r="C236" s="97"/>
      <c r="D236" s="97"/>
      <c r="E236" s="97"/>
    </row>
    <row r="237" ht="15.75" customHeight="1">
      <c r="A237" s="97"/>
      <c r="B237" s="97"/>
      <c r="C237" s="97"/>
      <c r="D237" s="97"/>
      <c r="E237" s="97"/>
    </row>
    <row r="238" ht="15.75" customHeight="1">
      <c r="A238" s="97"/>
      <c r="B238" s="97"/>
      <c r="C238" s="97"/>
      <c r="D238" s="97"/>
      <c r="E238" s="97"/>
    </row>
    <row r="239" ht="15.75" customHeight="1">
      <c r="A239" s="97"/>
      <c r="B239" s="97"/>
      <c r="C239" s="97"/>
      <c r="D239" s="97"/>
      <c r="E239" s="97"/>
    </row>
    <row r="240" ht="15.75" customHeight="1">
      <c r="A240" s="97"/>
      <c r="B240" s="97"/>
      <c r="C240" s="97"/>
      <c r="D240" s="97"/>
      <c r="E240" s="97"/>
    </row>
    <row r="241" ht="15.75" customHeight="1">
      <c r="A241" s="97"/>
      <c r="B241" s="97"/>
      <c r="C241" s="97"/>
      <c r="D241" s="97"/>
      <c r="E241" s="97"/>
    </row>
    <row r="242" ht="15.75" customHeight="1">
      <c r="A242" s="97"/>
      <c r="B242" s="97"/>
      <c r="C242" s="97"/>
      <c r="D242" s="97"/>
      <c r="E242" s="97"/>
    </row>
    <row r="243" ht="15.75" customHeight="1">
      <c r="A243" s="97"/>
      <c r="B243" s="97"/>
      <c r="C243" s="97"/>
      <c r="D243" s="97"/>
      <c r="E243" s="97"/>
    </row>
    <row r="244" ht="15.75" customHeight="1">
      <c r="A244" s="97"/>
      <c r="B244" s="97"/>
      <c r="C244" s="97"/>
      <c r="D244" s="97"/>
      <c r="E244" s="97"/>
    </row>
    <row r="245" ht="15.75" customHeight="1">
      <c r="A245" s="97"/>
      <c r="B245" s="97"/>
      <c r="C245" s="97"/>
      <c r="D245" s="97"/>
      <c r="E245" s="97"/>
    </row>
    <row r="246" ht="15.75" customHeight="1">
      <c r="A246" s="97"/>
      <c r="B246" s="97"/>
      <c r="C246" s="97"/>
      <c r="D246" s="97"/>
      <c r="E246" s="97"/>
    </row>
    <row r="247" ht="15.75" customHeight="1">
      <c r="A247" s="97"/>
      <c r="B247" s="97"/>
      <c r="C247" s="97"/>
      <c r="D247" s="97"/>
      <c r="E247" s="97"/>
    </row>
    <row r="248" ht="15.75" customHeight="1">
      <c r="A248" s="97"/>
      <c r="B248" s="97"/>
      <c r="C248" s="97"/>
      <c r="D248" s="97"/>
      <c r="E248" s="97"/>
    </row>
    <row r="249" ht="15.75" customHeight="1">
      <c r="A249" s="97"/>
      <c r="B249" s="97"/>
      <c r="C249" s="97"/>
      <c r="D249" s="97"/>
      <c r="E249" s="97"/>
    </row>
    <row r="250" ht="15.75" customHeight="1">
      <c r="A250" s="97"/>
      <c r="B250" s="97"/>
      <c r="C250" s="97"/>
      <c r="D250" s="97"/>
      <c r="E250" s="97"/>
    </row>
    <row r="251" ht="15.75" customHeight="1">
      <c r="A251" s="97"/>
      <c r="B251" s="97"/>
      <c r="C251" s="97"/>
      <c r="D251" s="97"/>
      <c r="E251" s="97"/>
    </row>
    <row r="252" ht="15.75" customHeight="1">
      <c r="A252" s="97"/>
      <c r="B252" s="97"/>
      <c r="C252" s="97"/>
      <c r="D252" s="97"/>
      <c r="E252" s="97"/>
    </row>
    <row r="253" ht="15.75" customHeight="1">
      <c r="A253" s="97"/>
      <c r="B253" s="97"/>
      <c r="C253" s="97"/>
      <c r="D253" s="97"/>
      <c r="E253" s="97"/>
    </row>
    <row r="254" ht="15.75" customHeight="1">
      <c r="A254" s="97"/>
      <c r="B254" s="97"/>
      <c r="C254" s="97"/>
      <c r="D254" s="97"/>
      <c r="E254" s="97"/>
    </row>
    <row r="255" ht="15.75" customHeight="1">
      <c r="A255" s="97"/>
      <c r="B255" s="97"/>
      <c r="C255" s="97"/>
      <c r="D255" s="97"/>
      <c r="E255" s="97"/>
    </row>
    <row r="256" ht="15.75" customHeight="1">
      <c r="A256" s="97"/>
      <c r="B256" s="97"/>
      <c r="C256" s="97"/>
      <c r="D256" s="97"/>
      <c r="E256" s="97"/>
    </row>
    <row r="257" ht="15.75" customHeight="1">
      <c r="A257" s="97"/>
      <c r="B257" s="97"/>
      <c r="C257" s="97"/>
      <c r="D257" s="97"/>
      <c r="E257" s="97"/>
    </row>
    <row r="258" ht="15.75" customHeight="1">
      <c r="A258" s="97"/>
      <c r="B258" s="97"/>
      <c r="C258" s="97"/>
      <c r="D258" s="97"/>
      <c r="E258" s="97"/>
    </row>
    <row r="259" ht="15.75" customHeight="1">
      <c r="A259" s="97"/>
      <c r="B259" s="97"/>
      <c r="C259" s="97"/>
      <c r="D259" s="97"/>
      <c r="E259" s="97"/>
    </row>
    <row r="260" ht="15.75" customHeight="1">
      <c r="A260" s="97"/>
      <c r="B260" s="97"/>
      <c r="C260" s="97"/>
      <c r="D260" s="97"/>
      <c r="E260" s="97"/>
    </row>
    <row r="261" ht="15.75" customHeight="1">
      <c r="A261" s="97"/>
      <c r="B261" s="97"/>
      <c r="C261" s="97"/>
      <c r="D261" s="97"/>
      <c r="E261" s="97"/>
    </row>
    <row r="262" ht="15.75" customHeight="1">
      <c r="A262" s="97"/>
      <c r="B262" s="97"/>
      <c r="C262" s="97"/>
      <c r="D262" s="97"/>
      <c r="E262" s="97"/>
    </row>
    <row r="263" ht="15.75" customHeight="1">
      <c r="A263" s="97"/>
      <c r="B263" s="97"/>
      <c r="C263" s="97"/>
      <c r="D263" s="97"/>
      <c r="E263" s="97"/>
    </row>
    <row r="264" ht="15.75" customHeight="1">
      <c r="A264" s="97"/>
      <c r="B264" s="97"/>
      <c r="C264" s="97"/>
      <c r="D264" s="97"/>
      <c r="E264" s="97"/>
    </row>
    <row r="265" ht="15.75" customHeight="1">
      <c r="A265" s="97"/>
      <c r="B265" s="97"/>
      <c r="C265" s="97"/>
      <c r="D265" s="97"/>
      <c r="E265" s="97"/>
    </row>
    <row r="266" ht="15.75" customHeight="1">
      <c r="A266" s="97"/>
      <c r="B266" s="97"/>
      <c r="C266" s="97"/>
      <c r="D266" s="97"/>
      <c r="E266" s="97"/>
    </row>
    <row r="267" ht="15.75" customHeight="1">
      <c r="A267" s="97"/>
      <c r="B267" s="97"/>
      <c r="C267" s="97"/>
      <c r="D267" s="97"/>
      <c r="E267" s="97"/>
    </row>
    <row r="268" ht="15.75" customHeight="1">
      <c r="A268" s="97"/>
      <c r="B268" s="97"/>
      <c r="C268" s="97"/>
      <c r="D268" s="97"/>
      <c r="E268" s="97"/>
    </row>
    <row r="269" ht="15.75" customHeight="1">
      <c r="A269" s="97"/>
      <c r="B269" s="97"/>
      <c r="C269" s="97"/>
      <c r="D269" s="97"/>
      <c r="E269" s="97"/>
    </row>
    <row r="270" ht="15.75" customHeight="1">
      <c r="A270" s="97"/>
      <c r="B270" s="97"/>
      <c r="C270" s="97"/>
      <c r="D270" s="97"/>
      <c r="E270" s="97"/>
    </row>
    <row r="271" ht="15.75" customHeight="1">
      <c r="A271" s="97"/>
      <c r="B271" s="97"/>
      <c r="C271" s="97"/>
      <c r="D271" s="97"/>
      <c r="E271" s="97"/>
    </row>
    <row r="272" ht="15.75" customHeight="1">
      <c r="A272" s="97"/>
      <c r="B272" s="97"/>
      <c r="C272" s="97"/>
      <c r="D272" s="97"/>
      <c r="E272" s="97"/>
    </row>
    <row r="273" ht="15.75" customHeight="1">
      <c r="A273" s="97"/>
      <c r="B273" s="97"/>
      <c r="C273" s="97"/>
      <c r="D273" s="97"/>
      <c r="E273" s="97"/>
    </row>
    <row r="274" ht="15.75" customHeight="1">
      <c r="A274" s="97"/>
      <c r="B274" s="97"/>
      <c r="C274" s="97"/>
      <c r="D274" s="97"/>
      <c r="E274" s="97"/>
    </row>
    <row r="275" ht="15.75" customHeight="1">
      <c r="A275" s="97"/>
      <c r="B275" s="97"/>
      <c r="C275" s="97"/>
      <c r="D275" s="97"/>
      <c r="E275" s="97"/>
    </row>
    <row r="276" ht="15.75" customHeight="1">
      <c r="A276" s="97"/>
      <c r="B276" s="97"/>
      <c r="C276" s="97"/>
      <c r="D276" s="97"/>
      <c r="E276" s="97"/>
    </row>
    <row r="277" ht="15.75" customHeight="1">
      <c r="A277" s="97"/>
      <c r="B277" s="97"/>
      <c r="C277" s="97"/>
      <c r="D277" s="97"/>
      <c r="E277" s="97"/>
    </row>
    <row r="278" ht="15.75" customHeight="1">
      <c r="A278" s="97"/>
      <c r="B278" s="97"/>
      <c r="C278" s="97"/>
      <c r="D278" s="97"/>
      <c r="E278" s="97"/>
    </row>
    <row r="279" ht="15.75" customHeight="1">
      <c r="A279" s="97"/>
      <c r="B279" s="97"/>
      <c r="C279" s="97"/>
      <c r="D279" s="97"/>
      <c r="E279" s="97"/>
    </row>
    <row r="280" ht="15.75" customHeight="1">
      <c r="A280" s="97"/>
      <c r="B280" s="97"/>
      <c r="C280" s="97"/>
      <c r="D280" s="97"/>
      <c r="E280" s="97"/>
    </row>
    <row r="281" ht="15.75" customHeight="1">
      <c r="A281" s="97"/>
      <c r="B281" s="97"/>
      <c r="C281" s="97"/>
      <c r="D281" s="97"/>
      <c r="E281" s="97"/>
    </row>
    <row r="282" ht="15.75" customHeight="1">
      <c r="A282" s="97"/>
      <c r="B282" s="97"/>
      <c r="C282" s="97"/>
      <c r="D282" s="97"/>
      <c r="E282" s="97"/>
    </row>
    <row r="283" ht="15.75" customHeight="1">
      <c r="A283" s="97"/>
      <c r="B283" s="97"/>
      <c r="C283" s="97"/>
      <c r="D283" s="97"/>
      <c r="E283" s="97"/>
    </row>
    <row r="284" ht="15.75" customHeight="1">
      <c r="A284" s="97"/>
      <c r="B284" s="97"/>
      <c r="C284" s="97"/>
      <c r="D284" s="97"/>
      <c r="E284" s="97"/>
    </row>
    <row r="285" ht="15.75" customHeight="1">
      <c r="A285" s="97"/>
      <c r="B285" s="97"/>
      <c r="C285" s="97"/>
      <c r="D285" s="97"/>
      <c r="E285" s="97"/>
    </row>
    <row r="286" ht="15.75" customHeight="1">
      <c r="A286" s="97"/>
      <c r="B286" s="97"/>
      <c r="C286" s="97"/>
      <c r="D286" s="97"/>
      <c r="E286" s="97"/>
    </row>
    <row r="287" ht="15.75" customHeight="1">
      <c r="A287" s="97"/>
      <c r="B287" s="97"/>
      <c r="C287" s="97"/>
      <c r="D287" s="97"/>
      <c r="E287" s="97"/>
    </row>
    <row r="288" ht="15.75" customHeight="1">
      <c r="A288" s="97"/>
      <c r="B288" s="97"/>
      <c r="C288" s="97"/>
      <c r="D288" s="97"/>
      <c r="E288" s="97"/>
    </row>
    <row r="289" ht="15.75" customHeight="1">
      <c r="A289" s="97"/>
      <c r="B289" s="97"/>
      <c r="C289" s="97"/>
      <c r="D289" s="97"/>
      <c r="E289" s="97"/>
    </row>
    <row r="290" ht="15.75" customHeight="1">
      <c r="A290" s="97"/>
      <c r="B290" s="97"/>
      <c r="C290" s="97"/>
      <c r="D290" s="97"/>
      <c r="E290" s="97"/>
    </row>
    <row r="291" ht="15.75" customHeight="1">
      <c r="A291" s="97"/>
      <c r="B291" s="97"/>
      <c r="C291" s="97"/>
      <c r="D291" s="97"/>
      <c r="E291" s="97"/>
    </row>
    <row r="292" ht="15.75" customHeight="1">
      <c r="A292" s="97"/>
      <c r="B292" s="97"/>
      <c r="C292" s="97"/>
      <c r="D292" s="97"/>
      <c r="E292" s="97"/>
    </row>
    <row r="293" ht="15.75" customHeight="1">
      <c r="A293" s="97"/>
      <c r="B293" s="97"/>
      <c r="C293" s="97"/>
      <c r="D293" s="97"/>
      <c r="E293" s="97"/>
    </row>
    <row r="294" ht="15.75" customHeight="1">
      <c r="A294" s="97"/>
      <c r="B294" s="97"/>
      <c r="C294" s="97"/>
      <c r="D294" s="97"/>
      <c r="E294" s="97"/>
    </row>
    <row r="295" ht="15.75" customHeight="1">
      <c r="A295" s="97"/>
      <c r="B295" s="97"/>
      <c r="C295" s="97"/>
      <c r="D295" s="97"/>
      <c r="E295" s="97"/>
    </row>
    <row r="296" ht="15.75" customHeight="1">
      <c r="A296" s="97"/>
      <c r="B296" s="97"/>
      <c r="C296" s="97"/>
      <c r="D296" s="97"/>
      <c r="E296" s="97"/>
    </row>
    <row r="297" ht="15.75" customHeight="1">
      <c r="A297" s="97"/>
      <c r="B297" s="97"/>
      <c r="C297" s="97"/>
      <c r="D297" s="97"/>
      <c r="E297" s="97"/>
    </row>
    <row r="298" ht="15.75" customHeight="1">
      <c r="A298" s="97"/>
      <c r="B298" s="97"/>
      <c r="C298" s="97"/>
      <c r="D298" s="97"/>
      <c r="E298" s="97"/>
    </row>
    <row r="299" ht="15.75" customHeight="1">
      <c r="A299" s="97"/>
      <c r="B299" s="97"/>
      <c r="C299" s="97"/>
      <c r="D299" s="97"/>
      <c r="E299" s="97"/>
    </row>
    <row r="300" ht="15.75" customHeight="1">
      <c r="A300" s="97"/>
      <c r="B300" s="97"/>
      <c r="C300" s="97"/>
      <c r="D300" s="97"/>
      <c r="E300" s="97"/>
    </row>
    <row r="301" ht="15.75" customHeight="1">
      <c r="A301" s="97"/>
      <c r="B301" s="97"/>
      <c r="C301" s="97"/>
      <c r="D301" s="97"/>
      <c r="E301" s="97"/>
    </row>
    <row r="302" ht="15.75" customHeight="1">
      <c r="A302" s="97"/>
      <c r="B302" s="97"/>
      <c r="C302" s="97"/>
      <c r="D302" s="97"/>
      <c r="E302" s="97"/>
    </row>
    <row r="303" ht="15.75" customHeight="1">
      <c r="A303" s="97"/>
      <c r="B303" s="97"/>
      <c r="C303" s="97"/>
      <c r="D303" s="97"/>
      <c r="E303" s="97"/>
    </row>
    <row r="304" ht="15.75" customHeight="1">
      <c r="A304" s="97"/>
      <c r="B304" s="97"/>
      <c r="C304" s="97"/>
      <c r="D304" s="97"/>
      <c r="E304" s="97"/>
    </row>
    <row r="305" ht="15.75" customHeight="1">
      <c r="A305" s="97"/>
      <c r="B305" s="97"/>
      <c r="C305" s="97"/>
      <c r="D305" s="97"/>
      <c r="E305" s="97"/>
    </row>
    <row r="306" ht="15.75" customHeight="1">
      <c r="A306" s="97"/>
      <c r="B306" s="97"/>
      <c r="C306" s="97"/>
      <c r="D306" s="97"/>
      <c r="E306" s="97"/>
    </row>
    <row r="307" ht="15.75" customHeight="1">
      <c r="A307" s="97"/>
      <c r="B307" s="97"/>
      <c r="C307" s="97"/>
      <c r="D307" s="97"/>
      <c r="E307" s="97"/>
    </row>
    <row r="308" ht="15.75" customHeight="1">
      <c r="A308" s="97"/>
      <c r="B308" s="97"/>
      <c r="C308" s="97"/>
      <c r="D308" s="97"/>
      <c r="E308" s="97"/>
    </row>
    <row r="309" ht="15.75" customHeight="1">
      <c r="A309" s="97"/>
      <c r="B309" s="97"/>
      <c r="C309" s="97"/>
      <c r="D309" s="97"/>
      <c r="E309" s="97"/>
    </row>
    <row r="310" ht="15.75" customHeight="1">
      <c r="A310" s="97"/>
      <c r="B310" s="97"/>
      <c r="C310" s="97"/>
      <c r="D310" s="97"/>
      <c r="E310" s="97"/>
    </row>
    <row r="311" ht="15.75" customHeight="1">
      <c r="A311" s="97"/>
      <c r="B311" s="97"/>
      <c r="C311" s="97"/>
      <c r="D311" s="97"/>
      <c r="E311" s="97"/>
    </row>
    <row r="312" ht="15.75" customHeight="1">
      <c r="A312" s="97"/>
      <c r="B312" s="97"/>
      <c r="C312" s="97"/>
      <c r="D312" s="97"/>
      <c r="E312" s="97"/>
    </row>
    <row r="313" ht="15.75" customHeight="1">
      <c r="A313" s="97"/>
      <c r="B313" s="97"/>
      <c r="C313" s="97"/>
      <c r="D313" s="97"/>
      <c r="E313" s="97"/>
    </row>
    <row r="314" ht="15.75" customHeight="1">
      <c r="A314" s="97"/>
      <c r="B314" s="97"/>
      <c r="C314" s="97"/>
      <c r="D314" s="97"/>
      <c r="E314" s="97"/>
    </row>
    <row r="315" ht="15.75" customHeight="1">
      <c r="A315" s="97"/>
      <c r="B315" s="97"/>
      <c r="C315" s="97"/>
      <c r="D315" s="97"/>
      <c r="E315" s="97"/>
    </row>
    <row r="316" ht="15.75" customHeight="1">
      <c r="A316" s="97"/>
      <c r="B316" s="97"/>
      <c r="C316" s="97"/>
      <c r="D316" s="97"/>
      <c r="E316" s="97"/>
    </row>
    <row r="317" ht="15.75" customHeight="1">
      <c r="A317" s="97"/>
      <c r="B317" s="97"/>
      <c r="C317" s="97"/>
      <c r="D317" s="97"/>
      <c r="E317" s="97"/>
    </row>
    <row r="318" ht="15.75" customHeight="1">
      <c r="A318" s="97"/>
      <c r="B318" s="97"/>
      <c r="C318" s="97"/>
      <c r="D318" s="97"/>
      <c r="E318" s="97"/>
    </row>
    <row r="319" ht="15.75" customHeight="1">
      <c r="A319" s="97"/>
      <c r="B319" s="97"/>
      <c r="C319" s="97"/>
      <c r="D319" s="97"/>
      <c r="E319" s="97"/>
    </row>
    <row r="320" ht="15.75" customHeight="1">
      <c r="A320" s="97"/>
      <c r="B320" s="97"/>
      <c r="C320" s="97"/>
      <c r="D320" s="97"/>
      <c r="E320" s="97"/>
    </row>
    <row r="321" ht="15.75" customHeight="1">
      <c r="A321" s="97"/>
      <c r="B321" s="97"/>
      <c r="C321" s="97"/>
      <c r="D321" s="97"/>
      <c r="E321" s="97"/>
    </row>
    <row r="322" ht="15.75" customHeight="1">
      <c r="A322" s="97"/>
      <c r="B322" s="97"/>
      <c r="C322" s="97"/>
      <c r="D322" s="97"/>
      <c r="E322" s="97"/>
    </row>
    <row r="323" ht="15.75" customHeight="1">
      <c r="A323" s="97"/>
      <c r="B323" s="97"/>
      <c r="C323" s="97"/>
      <c r="D323" s="97"/>
      <c r="E323" s="97"/>
    </row>
    <row r="324" ht="15.75" customHeight="1">
      <c r="A324" s="97"/>
      <c r="B324" s="97"/>
      <c r="C324" s="97"/>
      <c r="D324" s="97"/>
      <c r="E324" s="97"/>
    </row>
    <row r="325" ht="15.75" customHeight="1">
      <c r="A325" s="97"/>
      <c r="B325" s="97"/>
      <c r="C325" s="97"/>
      <c r="D325" s="97"/>
      <c r="E325" s="97"/>
    </row>
    <row r="326" ht="15.75" customHeight="1">
      <c r="A326" s="97"/>
      <c r="B326" s="97"/>
      <c r="C326" s="97"/>
      <c r="D326" s="97"/>
      <c r="E326" s="97"/>
    </row>
    <row r="327" ht="15.75" customHeight="1">
      <c r="A327" s="97"/>
      <c r="B327" s="97"/>
      <c r="C327" s="97"/>
      <c r="D327" s="97"/>
      <c r="E327" s="97"/>
    </row>
    <row r="328" ht="15.75" customHeight="1">
      <c r="A328" s="97"/>
      <c r="B328" s="97"/>
      <c r="C328" s="97"/>
      <c r="D328" s="97"/>
      <c r="E328" s="97"/>
    </row>
    <row r="329" ht="15.75" customHeight="1">
      <c r="A329" s="97"/>
      <c r="B329" s="97"/>
      <c r="C329" s="97"/>
      <c r="D329" s="97"/>
      <c r="E329" s="97"/>
    </row>
    <row r="330" ht="15.75" customHeight="1">
      <c r="A330" s="97"/>
      <c r="B330" s="97"/>
      <c r="C330" s="97"/>
      <c r="D330" s="97"/>
      <c r="E330" s="97"/>
    </row>
    <row r="331" ht="15.75" customHeight="1">
      <c r="A331" s="97"/>
      <c r="B331" s="97"/>
      <c r="C331" s="97"/>
      <c r="D331" s="97"/>
      <c r="E331" s="97"/>
    </row>
    <row r="332" ht="15.75" customHeight="1">
      <c r="A332" s="97"/>
      <c r="B332" s="97"/>
      <c r="C332" s="97"/>
      <c r="D332" s="97"/>
      <c r="E332" s="97"/>
    </row>
    <row r="333" ht="15.75" customHeight="1">
      <c r="A333" s="97"/>
      <c r="B333" s="97"/>
      <c r="C333" s="97"/>
      <c r="D333" s="97"/>
      <c r="E333" s="97"/>
    </row>
    <row r="334" ht="15.75" customHeight="1">
      <c r="A334" s="97"/>
      <c r="B334" s="97"/>
      <c r="C334" s="97"/>
      <c r="D334" s="97"/>
      <c r="E334" s="97"/>
    </row>
    <row r="335" ht="15.75" customHeight="1">
      <c r="A335" s="97"/>
      <c r="B335" s="97"/>
      <c r="C335" s="97"/>
      <c r="D335" s="97"/>
      <c r="E335" s="97"/>
    </row>
    <row r="336" ht="15.75" customHeight="1">
      <c r="A336" s="97"/>
      <c r="B336" s="97"/>
      <c r="C336" s="97"/>
      <c r="D336" s="97"/>
      <c r="E336" s="97"/>
    </row>
    <row r="337" ht="15.75" customHeight="1">
      <c r="A337" s="97"/>
      <c r="B337" s="97"/>
      <c r="C337" s="97"/>
      <c r="D337" s="97"/>
      <c r="E337" s="97"/>
    </row>
    <row r="338" ht="15.75" customHeight="1">
      <c r="A338" s="97"/>
      <c r="B338" s="97"/>
      <c r="C338" s="97"/>
      <c r="D338" s="97"/>
      <c r="E338" s="97"/>
    </row>
    <row r="339" ht="15.75" customHeight="1">
      <c r="A339" s="97"/>
      <c r="B339" s="97"/>
      <c r="C339" s="97"/>
      <c r="D339" s="97"/>
      <c r="E339" s="97"/>
    </row>
    <row r="340" ht="15.75" customHeight="1">
      <c r="A340" s="97"/>
      <c r="B340" s="97"/>
      <c r="C340" s="97"/>
      <c r="D340" s="97"/>
      <c r="E340" s="97"/>
    </row>
    <row r="341" ht="15.75" customHeight="1">
      <c r="A341" s="97"/>
      <c r="B341" s="97"/>
      <c r="C341" s="97"/>
      <c r="D341" s="97"/>
      <c r="E341" s="97"/>
    </row>
    <row r="342" ht="15.75" customHeight="1">
      <c r="A342" s="97"/>
      <c r="B342" s="97"/>
      <c r="C342" s="97"/>
      <c r="D342" s="97"/>
      <c r="E342" s="97"/>
    </row>
    <row r="343" ht="15.75" customHeight="1">
      <c r="A343" s="97"/>
      <c r="B343" s="97"/>
      <c r="C343" s="97"/>
      <c r="D343" s="97"/>
      <c r="E343" s="97"/>
    </row>
    <row r="344" ht="15.75" customHeight="1">
      <c r="A344" s="97"/>
      <c r="B344" s="97"/>
      <c r="C344" s="97"/>
      <c r="D344" s="97"/>
      <c r="E344" s="97"/>
    </row>
    <row r="345" ht="15.75" customHeight="1">
      <c r="A345" s="97"/>
      <c r="B345" s="97"/>
      <c r="C345" s="97"/>
      <c r="D345" s="97"/>
      <c r="E345" s="97"/>
    </row>
    <row r="346" ht="15.75" customHeight="1">
      <c r="A346" s="97"/>
      <c r="B346" s="97"/>
      <c r="C346" s="97"/>
      <c r="D346" s="97"/>
      <c r="E346" s="97"/>
    </row>
    <row r="347" ht="15.75" customHeight="1">
      <c r="A347" s="97"/>
      <c r="B347" s="97"/>
      <c r="C347" s="97"/>
      <c r="D347" s="97"/>
      <c r="E347" s="97"/>
    </row>
    <row r="348" ht="15.75" customHeight="1">
      <c r="A348" s="97"/>
      <c r="B348" s="97"/>
      <c r="C348" s="97"/>
      <c r="D348" s="97"/>
      <c r="E348" s="97"/>
    </row>
    <row r="349" ht="15.75" customHeight="1">
      <c r="A349" s="97"/>
      <c r="B349" s="97"/>
      <c r="C349" s="97"/>
      <c r="D349" s="97"/>
      <c r="E349" s="97"/>
    </row>
    <row r="350" ht="15.75" customHeight="1">
      <c r="A350" s="97"/>
      <c r="B350" s="97"/>
      <c r="C350" s="97"/>
      <c r="D350" s="97"/>
      <c r="E350" s="97"/>
    </row>
    <row r="351" ht="15.75" customHeight="1">
      <c r="A351" s="97"/>
      <c r="B351" s="97"/>
      <c r="C351" s="97"/>
      <c r="D351" s="97"/>
      <c r="E351" s="97"/>
    </row>
    <row r="352" ht="15.75" customHeight="1">
      <c r="A352" s="97"/>
      <c r="B352" s="97"/>
      <c r="C352" s="97"/>
      <c r="D352" s="97"/>
      <c r="E352" s="97"/>
    </row>
    <row r="353" ht="15.75" customHeight="1">
      <c r="A353" s="97"/>
      <c r="B353" s="97"/>
      <c r="C353" s="97"/>
      <c r="D353" s="97"/>
      <c r="E353" s="97"/>
    </row>
    <row r="354" ht="15.75" customHeight="1">
      <c r="A354" s="97"/>
      <c r="B354" s="97"/>
      <c r="C354" s="97"/>
      <c r="D354" s="97"/>
      <c r="E354" s="97"/>
    </row>
    <row r="355" ht="15.75" customHeight="1">
      <c r="A355" s="97"/>
      <c r="B355" s="97"/>
      <c r="C355" s="97"/>
      <c r="D355" s="97"/>
      <c r="E355" s="97"/>
    </row>
    <row r="356" ht="15.75" customHeight="1">
      <c r="A356" s="97"/>
      <c r="B356" s="97"/>
      <c r="C356" s="97"/>
      <c r="D356" s="97"/>
      <c r="E356" s="97"/>
    </row>
    <row r="357" ht="15.75" customHeight="1">
      <c r="A357" s="97"/>
      <c r="B357" s="97"/>
      <c r="C357" s="97"/>
      <c r="D357" s="97"/>
      <c r="E357" s="97"/>
    </row>
    <row r="358" ht="15.75" customHeight="1">
      <c r="A358" s="97"/>
      <c r="B358" s="97"/>
      <c r="C358" s="97"/>
      <c r="D358" s="97"/>
      <c r="E358" s="97"/>
    </row>
    <row r="359" ht="15.75" customHeight="1">
      <c r="A359" s="97"/>
      <c r="B359" s="97"/>
      <c r="C359" s="97"/>
      <c r="D359" s="97"/>
      <c r="E359" s="97"/>
    </row>
    <row r="360" ht="15.75" customHeight="1">
      <c r="A360" s="97"/>
      <c r="B360" s="97"/>
      <c r="C360" s="97"/>
      <c r="D360" s="97"/>
      <c r="E360" s="97"/>
    </row>
    <row r="361" ht="15.75" customHeight="1">
      <c r="A361" s="97"/>
      <c r="B361" s="97"/>
      <c r="C361" s="97"/>
      <c r="D361" s="97"/>
      <c r="E361" s="97"/>
    </row>
    <row r="362" ht="15.75" customHeight="1">
      <c r="A362" s="97"/>
      <c r="B362" s="97"/>
      <c r="C362" s="97"/>
      <c r="D362" s="97"/>
      <c r="E362" s="97"/>
    </row>
    <row r="363" ht="15.75" customHeight="1">
      <c r="A363" s="97"/>
      <c r="B363" s="97"/>
      <c r="C363" s="97"/>
      <c r="D363" s="97"/>
      <c r="E363" s="97"/>
    </row>
    <row r="364" ht="15.75" customHeight="1">
      <c r="A364" s="97"/>
      <c r="B364" s="97"/>
      <c r="C364" s="97"/>
      <c r="D364" s="97"/>
      <c r="E364" s="97"/>
    </row>
    <row r="365" ht="15.75" customHeight="1">
      <c r="A365" s="97"/>
      <c r="B365" s="97"/>
      <c r="C365" s="97"/>
      <c r="D365" s="97"/>
      <c r="E365" s="97"/>
    </row>
    <row r="366" ht="15.75" customHeight="1">
      <c r="A366" s="97"/>
      <c r="B366" s="97"/>
      <c r="C366" s="97"/>
      <c r="D366" s="97"/>
      <c r="E366" s="97"/>
    </row>
    <row r="367" ht="15.75" customHeight="1">
      <c r="A367" s="97"/>
      <c r="B367" s="97"/>
      <c r="C367" s="97"/>
      <c r="D367" s="97"/>
      <c r="E367" s="97"/>
    </row>
    <row r="368" ht="15.75" customHeight="1">
      <c r="A368" s="97"/>
      <c r="B368" s="97"/>
      <c r="C368" s="97"/>
      <c r="D368" s="97"/>
      <c r="E368" s="97"/>
    </row>
    <row r="369" ht="15.75" customHeight="1">
      <c r="A369" s="97"/>
      <c r="B369" s="97"/>
      <c r="C369" s="97"/>
      <c r="D369" s="97"/>
      <c r="E369" s="97"/>
    </row>
    <row r="370" ht="15.75" customHeight="1">
      <c r="A370" s="97"/>
      <c r="B370" s="97"/>
      <c r="C370" s="97"/>
      <c r="D370" s="97"/>
      <c r="E370" s="97"/>
    </row>
    <row r="371" ht="15.75" customHeight="1">
      <c r="A371" s="97"/>
      <c r="B371" s="97"/>
      <c r="C371" s="97"/>
      <c r="D371" s="97"/>
      <c r="E371" s="97"/>
    </row>
    <row r="372" ht="15.75" customHeight="1">
      <c r="A372" s="97"/>
      <c r="B372" s="97"/>
      <c r="C372" s="97"/>
      <c r="D372" s="97"/>
      <c r="E372" s="97"/>
    </row>
    <row r="373" ht="15.75" customHeight="1">
      <c r="A373" s="97"/>
      <c r="B373" s="97"/>
      <c r="C373" s="97"/>
      <c r="D373" s="97"/>
      <c r="E373" s="97"/>
    </row>
    <row r="374" ht="15.75" customHeight="1">
      <c r="A374" s="97"/>
      <c r="B374" s="97"/>
      <c r="C374" s="97"/>
      <c r="D374" s="97"/>
      <c r="E374" s="97"/>
    </row>
    <row r="375" ht="15.75" customHeight="1">
      <c r="A375" s="97"/>
      <c r="B375" s="97"/>
      <c r="C375" s="97"/>
      <c r="D375" s="97"/>
      <c r="E375" s="97"/>
    </row>
    <row r="376" ht="15.75" customHeight="1">
      <c r="A376" s="97"/>
      <c r="B376" s="97"/>
      <c r="C376" s="97"/>
      <c r="D376" s="97"/>
      <c r="E376" s="97"/>
    </row>
    <row r="377" ht="15.75" customHeight="1">
      <c r="A377" s="97"/>
      <c r="B377" s="97"/>
      <c r="C377" s="97"/>
      <c r="D377" s="97"/>
      <c r="E377" s="97"/>
    </row>
    <row r="378" ht="15.75" customHeight="1">
      <c r="A378" s="97"/>
      <c r="B378" s="97"/>
      <c r="C378" s="97"/>
      <c r="D378" s="97"/>
      <c r="E378" s="97"/>
    </row>
    <row r="379" ht="15.75" customHeight="1">
      <c r="A379" s="97"/>
      <c r="B379" s="97"/>
      <c r="C379" s="97"/>
      <c r="D379" s="97"/>
      <c r="E379" s="97"/>
    </row>
    <row r="380" ht="15.75" customHeight="1">
      <c r="A380" s="97"/>
      <c r="B380" s="97"/>
      <c r="C380" s="97"/>
      <c r="D380" s="97"/>
      <c r="E380" s="97"/>
    </row>
    <row r="381" ht="15.75" customHeight="1">
      <c r="A381" s="97"/>
      <c r="B381" s="97"/>
      <c r="C381" s="97"/>
      <c r="D381" s="97"/>
      <c r="E381" s="97"/>
    </row>
    <row r="382" ht="15.75" customHeight="1">
      <c r="A382" s="97"/>
      <c r="B382" s="97"/>
      <c r="C382" s="97"/>
      <c r="D382" s="97"/>
      <c r="E382" s="97"/>
    </row>
    <row r="383" ht="15.75" customHeight="1">
      <c r="A383" s="97"/>
      <c r="B383" s="97"/>
      <c r="C383" s="97"/>
      <c r="D383" s="97"/>
      <c r="E383" s="97"/>
    </row>
    <row r="384" ht="15.75" customHeight="1">
      <c r="A384" s="97"/>
      <c r="B384" s="97"/>
      <c r="C384" s="97"/>
      <c r="D384" s="97"/>
      <c r="E384" s="97"/>
    </row>
    <row r="385" ht="15.75" customHeight="1">
      <c r="A385" s="97"/>
      <c r="B385" s="97"/>
      <c r="C385" s="97"/>
      <c r="D385" s="97"/>
      <c r="E385" s="97"/>
    </row>
    <row r="386" ht="15.75" customHeight="1">
      <c r="A386" s="97"/>
      <c r="B386" s="97"/>
      <c r="C386" s="97"/>
      <c r="D386" s="97"/>
      <c r="E386" s="97"/>
    </row>
    <row r="387" ht="15.75" customHeight="1">
      <c r="A387" s="97"/>
      <c r="B387" s="97"/>
      <c r="C387" s="97"/>
      <c r="D387" s="97"/>
      <c r="E387" s="97"/>
    </row>
    <row r="388" ht="15.75" customHeight="1">
      <c r="A388" s="97"/>
      <c r="B388" s="97"/>
      <c r="C388" s="97"/>
      <c r="D388" s="97"/>
      <c r="E388" s="97"/>
    </row>
    <row r="389" ht="15.75" customHeight="1">
      <c r="A389" s="97"/>
      <c r="B389" s="97"/>
      <c r="C389" s="97"/>
      <c r="D389" s="97"/>
      <c r="E389" s="97"/>
    </row>
    <row r="390" ht="15.75" customHeight="1">
      <c r="A390" s="97"/>
      <c r="B390" s="97"/>
      <c r="C390" s="97"/>
      <c r="D390" s="97"/>
      <c r="E390" s="97"/>
    </row>
    <row r="391" ht="15.75" customHeight="1">
      <c r="A391" s="97"/>
      <c r="B391" s="97"/>
      <c r="C391" s="97"/>
      <c r="D391" s="97"/>
      <c r="E391" s="97"/>
    </row>
    <row r="392" ht="15.75" customHeight="1">
      <c r="A392" s="97"/>
      <c r="B392" s="97"/>
      <c r="C392" s="97"/>
      <c r="D392" s="97"/>
      <c r="E392" s="97"/>
    </row>
    <row r="393" ht="15.75" customHeight="1">
      <c r="A393" s="97"/>
      <c r="B393" s="97"/>
      <c r="C393" s="97"/>
      <c r="D393" s="97"/>
      <c r="E393" s="97"/>
    </row>
    <row r="394" ht="15.75" customHeight="1">
      <c r="A394" s="97"/>
      <c r="B394" s="97"/>
      <c r="C394" s="97"/>
      <c r="D394" s="97"/>
      <c r="E394" s="97"/>
    </row>
    <row r="395" ht="15.75" customHeight="1">
      <c r="A395" s="97"/>
      <c r="B395" s="97"/>
      <c r="C395" s="97"/>
      <c r="D395" s="97"/>
      <c r="E395" s="97"/>
    </row>
    <row r="396" ht="15.75" customHeight="1">
      <c r="A396" s="97"/>
      <c r="B396" s="97"/>
      <c r="C396" s="97"/>
      <c r="D396" s="97"/>
      <c r="E396" s="97"/>
    </row>
    <row r="397" ht="15.75" customHeight="1">
      <c r="A397" s="97"/>
      <c r="B397" s="97"/>
      <c r="C397" s="97"/>
      <c r="D397" s="97"/>
      <c r="E397" s="97"/>
    </row>
    <row r="398" ht="15.75" customHeight="1">
      <c r="A398" s="97"/>
      <c r="B398" s="97"/>
      <c r="C398" s="97"/>
      <c r="D398" s="97"/>
      <c r="E398" s="97"/>
    </row>
    <row r="399" ht="15.75" customHeight="1">
      <c r="A399" s="97"/>
      <c r="B399" s="97"/>
      <c r="C399" s="97"/>
      <c r="D399" s="97"/>
      <c r="E399" s="97"/>
    </row>
    <row r="400" ht="15.75" customHeight="1">
      <c r="A400" s="97"/>
      <c r="B400" s="97"/>
      <c r="C400" s="97"/>
      <c r="D400" s="97"/>
      <c r="E400" s="97"/>
    </row>
    <row r="401" ht="15.75" customHeight="1">
      <c r="A401" s="97"/>
      <c r="B401" s="97"/>
      <c r="C401" s="97"/>
      <c r="D401" s="97"/>
      <c r="E401" s="97"/>
    </row>
    <row r="402" ht="15.75" customHeight="1">
      <c r="A402" s="97"/>
      <c r="B402" s="97"/>
      <c r="C402" s="97"/>
      <c r="D402" s="97"/>
      <c r="E402" s="97"/>
    </row>
    <row r="403" ht="15.75" customHeight="1">
      <c r="A403" s="97"/>
      <c r="B403" s="97"/>
      <c r="C403" s="97"/>
      <c r="D403" s="97"/>
      <c r="E403" s="97"/>
    </row>
    <row r="404" ht="15.75" customHeight="1">
      <c r="A404" s="97"/>
      <c r="B404" s="97"/>
      <c r="C404" s="97"/>
      <c r="D404" s="97"/>
      <c r="E404" s="97"/>
    </row>
    <row r="405" ht="15.75" customHeight="1">
      <c r="A405" s="97"/>
      <c r="B405" s="97"/>
      <c r="C405" s="97"/>
      <c r="D405" s="97"/>
      <c r="E405" s="97"/>
    </row>
    <row r="406" ht="15.75" customHeight="1">
      <c r="A406" s="97"/>
      <c r="B406" s="97"/>
      <c r="C406" s="97"/>
      <c r="D406" s="97"/>
      <c r="E406" s="97"/>
    </row>
    <row r="407" ht="15.75" customHeight="1">
      <c r="A407" s="97"/>
      <c r="B407" s="97"/>
      <c r="C407" s="97"/>
      <c r="D407" s="97"/>
      <c r="E407" s="97"/>
    </row>
    <row r="408" ht="15.75" customHeight="1">
      <c r="A408" s="97"/>
      <c r="B408" s="97"/>
      <c r="C408" s="97"/>
      <c r="D408" s="97"/>
      <c r="E408" s="97"/>
    </row>
    <row r="409" ht="15.75" customHeight="1">
      <c r="A409" s="97"/>
      <c r="B409" s="97"/>
      <c r="C409" s="97"/>
      <c r="D409" s="97"/>
      <c r="E409" s="97"/>
    </row>
    <row r="410" ht="15.75" customHeight="1">
      <c r="A410" s="97"/>
      <c r="B410" s="97"/>
      <c r="C410" s="97"/>
      <c r="D410" s="97"/>
      <c r="E410" s="97"/>
    </row>
    <row r="411" ht="15.75" customHeight="1">
      <c r="A411" s="97"/>
      <c r="B411" s="97"/>
      <c r="C411" s="97"/>
      <c r="D411" s="97"/>
      <c r="E411" s="97"/>
    </row>
    <row r="412" ht="15.75" customHeight="1">
      <c r="A412" s="97"/>
      <c r="B412" s="97"/>
      <c r="C412" s="97"/>
      <c r="D412" s="97"/>
      <c r="E412" s="97"/>
    </row>
    <row r="413" ht="15.75" customHeight="1">
      <c r="A413" s="97"/>
      <c r="B413" s="97"/>
      <c r="C413" s="97"/>
      <c r="D413" s="97"/>
      <c r="E413" s="97"/>
    </row>
    <row r="414" ht="15.75" customHeight="1">
      <c r="A414" s="97"/>
      <c r="B414" s="97"/>
      <c r="C414" s="97"/>
      <c r="D414" s="97"/>
      <c r="E414" s="97"/>
    </row>
    <row r="415" ht="15.75" customHeight="1">
      <c r="A415" s="97"/>
      <c r="B415" s="97"/>
      <c r="C415" s="97"/>
      <c r="D415" s="97"/>
      <c r="E415" s="97"/>
    </row>
    <row r="416" ht="15.75" customHeight="1">
      <c r="A416" s="97"/>
      <c r="B416" s="97"/>
      <c r="C416" s="97"/>
      <c r="D416" s="97"/>
      <c r="E416" s="97"/>
    </row>
    <row r="417" ht="15.75" customHeight="1">
      <c r="A417" s="97"/>
      <c r="B417" s="97"/>
      <c r="C417" s="97"/>
      <c r="D417" s="97"/>
      <c r="E417" s="97"/>
    </row>
    <row r="418" ht="15.75" customHeight="1">
      <c r="A418" s="97"/>
      <c r="B418" s="97"/>
      <c r="C418" s="97"/>
      <c r="D418" s="97"/>
      <c r="E418" s="97"/>
    </row>
    <row r="419" ht="15.75" customHeight="1">
      <c r="A419" s="97"/>
      <c r="B419" s="97"/>
      <c r="C419" s="97"/>
      <c r="D419" s="97"/>
      <c r="E419" s="97"/>
    </row>
    <row r="420" ht="15.75" customHeight="1">
      <c r="A420" s="97"/>
      <c r="B420" s="97"/>
      <c r="C420" s="97"/>
      <c r="D420" s="97"/>
      <c r="E420" s="97"/>
    </row>
    <row r="421" ht="15.75" customHeight="1">
      <c r="A421" s="97"/>
      <c r="B421" s="97"/>
      <c r="C421" s="97"/>
      <c r="D421" s="97"/>
      <c r="E421" s="97"/>
    </row>
    <row r="422" ht="15.75" customHeight="1">
      <c r="A422" s="97"/>
      <c r="B422" s="97"/>
      <c r="C422" s="97"/>
      <c r="D422" s="97"/>
      <c r="E422" s="97"/>
    </row>
    <row r="423" ht="15.75" customHeight="1">
      <c r="A423" s="97"/>
      <c r="B423" s="97"/>
      <c r="C423" s="97"/>
      <c r="D423" s="97"/>
      <c r="E423" s="97"/>
    </row>
    <row r="424" ht="15.75" customHeight="1">
      <c r="A424" s="97"/>
      <c r="B424" s="97"/>
      <c r="C424" s="97"/>
      <c r="D424" s="97"/>
      <c r="E424" s="97"/>
    </row>
    <row r="425" ht="15.75" customHeight="1">
      <c r="A425" s="97"/>
      <c r="B425" s="97"/>
      <c r="C425" s="97"/>
      <c r="D425" s="97"/>
      <c r="E425" s="97"/>
    </row>
    <row r="426" ht="15.75" customHeight="1">
      <c r="A426" s="97"/>
      <c r="B426" s="97"/>
      <c r="C426" s="97"/>
      <c r="D426" s="97"/>
      <c r="E426" s="97"/>
    </row>
    <row r="427" ht="15.75" customHeight="1">
      <c r="A427" s="97"/>
      <c r="B427" s="97"/>
      <c r="C427" s="97"/>
      <c r="D427" s="97"/>
      <c r="E427" s="97"/>
    </row>
    <row r="428" ht="15.75" customHeight="1">
      <c r="A428" s="97"/>
      <c r="B428" s="97"/>
      <c r="C428" s="97"/>
      <c r="D428" s="97"/>
      <c r="E428" s="97"/>
    </row>
    <row r="429" ht="15.75" customHeight="1">
      <c r="A429" s="97"/>
      <c r="B429" s="97"/>
      <c r="C429" s="97"/>
      <c r="D429" s="97"/>
      <c r="E429" s="97"/>
    </row>
    <row r="430" ht="15.75" customHeight="1">
      <c r="A430" s="97"/>
      <c r="B430" s="97"/>
      <c r="C430" s="97"/>
      <c r="D430" s="97"/>
      <c r="E430" s="97"/>
    </row>
    <row r="431" ht="15.75" customHeight="1">
      <c r="A431" s="97"/>
      <c r="B431" s="97"/>
      <c r="C431" s="97"/>
      <c r="D431" s="97"/>
      <c r="E431" s="97"/>
    </row>
    <row r="432" ht="15.75" customHeight="1">
      <c r="A432" s="97"/>
      <c r="B432" s="97"/>
      <c r="C432" s="97"/>
      <c r="D432" s="97"/>
      <c r="E432" s="97"/>
    </row>
    <row r="433" ht="15.75" customHeight="1">
      <c r="A433" s="97"/>
      <c r="B433" s="97"/>
      <c r="C433" s="97"/>
      <c r="D433" s="97"/>
      <c r="E433" s="97"/>
    </row>
    <row r="434" ht="15.75" customHeight="1">
      <c r="A434" s="97"/>
      <c r="B434" s="97"/>
      <c r="C434" s="97"/>
      <c r="D434" s="97"/>
      <c r="E434" s="97"/>
    </row>
    <row r="435" ht="15.75" customHeight="1">
      <c r="A435" s="97"/>
      <c r="B435" s="97"/>
      <c r="C435" s="97"/>
      <c r="D435" s="97"/>
      <c r="E435" s="97"/>
    </row>
    <row r="436" ht="15.75" customHeight="1">
      <c r="A436" s="97"/>
      <c r="B436" s="97"/>
      <c r="C436" s="97"/>
      <c r="D436" s="97"/>
      <c r="E436" s="97"/>
    </row>
    <row r="437" ht="15.75" customHeight="1">
      <c r="A437" s="97"/>
      <c r="B437" s="97"/>
      <c r="C437" s="97"/>
      <c r="D437" s="97"/>
      <c r="E437" s="97"/>
    </row>
    <row r="438" ht="15.75" customHeight="1">
      <c r="A438" s="97"/>
      <c r="B438" s="97"/>
      <c r="C438" s="97"/>
      <c r="D438" s="97"/>
      <c r="E438" s="97"/>
    </row>
    <row r="439" ht="15.75" customHeight="1">
      <c r="A439" s="97"/>
      <c r="B439" s="97"/>
      <c r="C439" s="97"/>
      <c r="D439" s="97"/>
      <c r="E439" s="97"/>
    </row>
    <row r="440" ht="15.75" customHeight="1">
      <c r="A440" s="97"/>
      <c r="B440" s="97"/>
      <c r="C440" s="97"/>
      <c r="D440" s="97"/>
      <c r="E440" s="97"/>
    </row>
    <row r="441" ht="15.75" customHeight="1">
      <c r="A441" s="97"/>
      <c r="B441" s="97"/>
      <c r="C441" s="97"/>
      <c r="D441" s="97"/>
      <c r="E441" s="97"/>
    </row>
    <row r="442" ht="15.75" customHeight="1">
      <c r="A442" s="97"/>
      <c r="B442" s="97"/>
      <c r="C442" s="97"/>
      <c r="D442" s="97"/>
      <c r="E442" s="97"/>
    </row>
    <row r="443" ht="15.75" customHeight="1">
      <c r="A443" s="97"/>
      <c r="B443" s="97"/>
      <c r="C443" s="97"/>
      <c r="D443" s="97"/>
      <c r="E443" s="97"/>
    </row>
    <row r="444" ht="15.75" customHeight="1">
      <c r="A444" s="97"/>
      <c r="B444" s="97"/>
      <c r="C444" s="97"/>
      <c r="D444" s="97"/>
      <c r="E444" s="97"/>
    </row>
    <row r="445" ht="15.75" customHeight="1">
      <c r="A445" s="97"/>
      <c r="B445" s="97"/>
      <c r="C445" s="97"/>
      <c r="D445" s="97"/>
      <c r="E445" s="97"/>
    </row>
    <row r="446" ht="15.75" customHeight="1">
      <c r="A446" s="97"/>
      <c r="B446" s="97"/>
      <c r="C446" s="97"/>
      <c r="D446" s="97"/>
      <c r="E446" s="97"/>
    </row>
    <row r="447" ht="15.75" customHeight="1">
      <c r="A447" s="97"/>
      <c r="B447" s="97"/>
      <c r="C447" s="97"/>
      <c r="D447" s="97"/>
      <c r="E447" s="97"/>
    </row>
    <row r="448" ht="15.75" customHeight="1">
      <c r="A448" s="97"/>
      <c r="B448" s="97"/>
      <c r="C448" s="97"/>
      <c r="D448" s="97"/>
      <c r="E448" s="97"/>
    </row>
    <row r="449" ht="15.75" customHeight="1">
      <c r="A449" s="97"/>
      <c r="B449" s="97"/>
      <c r="C449" s="97"/>
      <c r="D449" s="97"/>
      <c r="E449" s="97"/>
    </row>
    <row r="450" ht="15.75" customHeight="1">
      <c r="A450" s="97"/>
      <c r="B450" s="97"/>
      <c r="C450" s="97"/>
      <c r="D450" s="97"/>
      <c r="E450" s="97"/>
    </row>
    <row r="451" ht="15.75" customHeight="1">
      <c r="A451" s="97"/>
      <c r="B451" s="97"/>
      <c r="C451" s="97"/>
      <c r="D451" s="97"/>
      <c r="E451" s="97"/>
    </row>
    <row r="452" ht="15.75" customHeight="1">
      <c r="A452" s="97"/>
      <c r="B452" s="97"/>
      <c r="C452" s="97"/>
      <c r="D452" s="97"/>
      <c r="E452" s="97"/>
    </row>
    <row r="453" ht="15.75" customHeight="1">
      <c r="A453" s="97"/>
      <c r="B453" s="97"/>
      <c r="C453" s="97"/>
      <c r="D453" s="97"/>
      <c r="E453" s="97"/>
    </row>
    <row r="454" ht="15.75" customHeight="1">
      <c r="A454" s="97"/>
      <c r="B454" s="97"/>
      <c r="C454" s="97"/>
      <c r="D454" s="97"/>
      <c r="E454" s="97"/>
    </row>
    <row r="455" ht="15.75" customHeight="1">
      <c r="A455" s="97"/>
      <c r="B455" s="97"/>
      <c r="C455" s="97"/>
      <c r="D455" s="97"/>
      <c r="E455" s="97"/>
    </row>
    <row r="456" ht="15.75" customHeight="1">
      <c r="A456" s="97"/>
      <c r="B456" s="97"/>
      <c r="C456" s="97"/>
      <c r="D456" s="97"/>
      <c r="E456" s="97"/>
    </row>
    <row r="457" ht="15.75" customHeight="1">
      <c r="A457" s="97"/>
      <c r="B457" s="97"/>
      <c r="C457" s="97"/>
      <c r="D457" s="97"/>
      <c r="E457" s="97"/>
    </row>
    <row r="458" ht="15.75" customHeight="1">
      <c r="A458" s="97"/>
      <c r="B458" s="97"/>
      <c r="C458" s="97"/>
      <c r="D458" s="97"/>
      <c r="E458" s="97"/>
    </row>
    <row r="459" ht="15.75" customHeight="1">
      <c r="A459" s="97"/>
      <c r="B459" s="97"/>
      <c r="C459" s="97"/>
      <c r="D459" s="97"/>
      <c r="E459" s="97"/>
    </row>
    <row r="460" ht="15.75" customHeight="1">
      <c r="A460" s="97"/>
      <c r="B460" s="97"/>
      <c r="C460" s="97"/>
      <c r="D460" s="97"/>
      <c r="E460" s="97"/>
    </row>
    <row r="461" ht="15.75" customHeight="1">
      <c r="A461" s="97"/>
      <c r="B461" s="97"/>
      <c r="C461" s="97"/>
      <c r="D461" s="97"/>
      <c r="E461" s="97"/>
    </row>
    <row r="462" ht="15.75" customHeight="1">
      <c r="A462" s="97"/>
      <c r="B462" s="97"/>
      <c r="C462" s="97"/>
      <c r="D462" s="97"/>
      <c r="E462" s="97"/>
    </row>
    <row r="463" ht="15.75" customHeight="1">
      <c r="A463" s="97"/>
      <c r="B463" s="97"/>
      <c r="C463" s="97"/>
      <c r="D463" s="97"/>
      <c r="E463" s="97"/>
    </row>
    <row r="464" ht="15.75" customHeight="1">
      <c r="A464" s="97"/>
      <c r="B464" s="97"/>
      <c r="C464" s="97"/>
      <c r="D464" s="97"/>
      <c r="E464" s="97"/>
    </row>
    <row r="465" ht="15.75" customHeight="1">
      <c r="A465" s="97"/>
      <c r="B465" s="97"/>
      <c r="C465" s="97"/>
      <c r="D465" s="97"/>
      <c r="E465" s="97"/>
    </row>
    <row r="466" ht="15.75" customHeight="1">
      <c r="A466" s="97"/>
      <c r="B466" s="97"/>
      <c r="C466" s="97"/>
      <c r="D466" s="97"/>
      <c r="E466" s="97"/>
    </row>
    <row r="467" ht="15.75" customHeight="1">
      <c r="A467" s="97"/>
      <c r="B467" s="97"/>
      <c r="C467" s="97"/>
      <c r="D467" s="97"/>
      <c r="E467" s="97"/>
    </row>
    <row r="468" ht="15.75" customHeight="1">
      <c r="A468" s="97"/>
      <c r="B468" s="97"/>
      <c r="C468" s="97"/>
      <c r="D468" s="97"/>
      <c r="E468" s="97"/>
    </row>
    <row r="469" ht="15.75" customHeight="1">
      <c r="A469" s="97"/>
      <c r="B469" s="97"/>
      <c r="C469" s="97"/>
      <c r="D469" s="97"/>
      <c r="E469" s="97"/>
    </row>
    <row r="470" ht="15.75" customHeight="1">
      <c r="A470" s="97"/>
      <c r="B470" s="97"/>
      <c r="C470" s="97"/>
      <c r="D470" s="97"/>
      <c r="E470" s="97"/>
    </row>
    <row r="471" ht="15.75" customHeight="1">
      <c r="A471" s="97"/>
      <c r="B471" s="97"/>
      <c r="C471" s="97"/>
      <c r="D471" s="97"/>
      <c r="E471" s="97"/>
    </row>
    <row r="472" ht="15.75" customHeight="1">
      <c r="A472" s="97"/>
      <c r="B472" s="97"/>
      <c r="C472" s="97"/>
      <c r="D472" s="97"/>
      <c r="E472" s="97"/>
    </row>
    <row r="473" ht="15.75" customHeight="1">
      <c r="A473" s="97"/>
      <c r="B473" s="97"/>
      <c r="C473" s="97"/>
      <c r="D473" s="97"/>
      <c r="E473" s="97"/>
    </row>
    <row r="474" ht="15.75" customHeight="1">
      <c r="A474" s="97"/>
      <c r="B474" s="97"/>
      <c r="C474" s="97"/>
      <c r="D474" s="97"/>
      <c r="E474" s="97"/>
    </row>
    <row r="475" ht="15.75" customHeight="1">
      <c r="A475" s="97"/>
      <c r="B475" s="97"/>
      <c r="C475" s="97"/>
      <c r="D475" s="97"/>
      <c r="E475" s="97"/>
    </row>
    <row r="476" ht="15.75" customHeight="1">
      <c r="A476" s="97"/>
      <c r="B476" s="97"/>
      <c r="C476" s="97"/>
      <c r="D476" s="97"/>
      <c r="E476" s="97"/>
    </row>
    <row r="477" ht="15.75" customHeight="1">
      <c r="A477" s="97"/>
      <c r="B477" s="97"/>
      <c r="C477" s="97"/>
      <c r="D477" s="97"/>
      <c r="E477" s="97"/>
    </row>
    <row r="478" ht="15.75" customHeight="1">
      <c r="A478" s="97"/>
      <c r="B478" s="97"/>
      <c r="C478" s="97"/>
      <c r="D478" s="97"/>
      <c r="E478" s="97"/>
    </row>
    <row r="479" ht="15.75" customHeight="1">
      <c r="A479" s="97"/>
      <c r="B479" s="97"/>
      <c r="C479" s="97"/>
      <c r="D479" s="97"/>
      <c r="E479" s="97"/>
    </row>
    <row r="480" ht="15.75" customHeight="1">
      <c r="A480" s="97"/>
      <c r="B480" s="97"/>
      <c r="C480" s="97"/>
      <c r="D480" s="97"/>
      <c r="E480" s="97"/>
    </row>
    <row r="481" ht="15.75" customHeight="1">
      <c r="A481" s="97"/>
      <c r="B481" s="97"/>
      <c r="C481" s="97"/>
      <c r="D481" s="97"/>
      <c r="E481" s="97"/>
    </row>
    <row r="482" ht="15.75" customHeight="1">
      <c r="A482" s="97"/>
      <c r="B482" s="97"/>
      <c r="C482" s="97"/>
      <c r="D482" s="97"/>
      <c r="E482" s="97"/>
    </row>
    <row r="483" ht="15.75" customHeight="1">
      <c r="A483" s="97"/>
      <c r="B483" s="97"/>
      <c r="C483" s="97"/>
      <c r="D483" s="97"/>
      <c r="E483" s="97"/>
    </row>
    <row r="484" ht="15.75" customHeight="1">
      <c r="A484" s="97"/>
      <c r="B484" s="97"/>
      <c r="C484" s="97"/>
      <c r="D484" s="97"/>
      <c r="E484" s="97"/>
    </row>
    <row r="485" ht="15.75" customHeight="1">
      <c r="A485" s="97"/>
      <c r="B485" s="97"/>
      <c r="C485" s="97"/>
      <c r="D485" s="97"/>
      <c r="E485" s="97"/>
    </row>
    <row r="486" ht="15.75" customHeight="1">
      <c r="A486" s="97"/>
      <c r="B486" s="97"/>
      <c r="C486" s="97"/>
      <c r="D486" s="97"/>
      <c r="E486" s="97"/>
    </row>
    <row r="487" ht="15.75" customHeight="1">
      <c r="A487" s="97"/>
      <c r="B487" s="97"/>
      <c r="C487" s="97"/>
      <c r="D487" s="97"/>
      <c r="E487" s="97"/>
    </row>
    <row r="488" ht="15.75" customHeight="1">
      <c r="A488" s="97"/>
      <c r="B488" s="97"/>
      <c r="C488" s="97"/>
      <c r="D488" s="97"/>
      <c r="E488" s="97"/>
    </row>
    <row r="489" ht="15.75" customHeight="1">
      <c r="A489" s="97"/>
      <c r="B489" s="97"/>
      <c r="C489" s="97"/>
      <c r="D489" s="97"/>
      <c r="E489" s="97"/>
    </row>
    <row r="490" ht="15.75" customHeight="1">
      <c r="A490" s="97"/>
      <c r="B490" s="97"/>
      <c r="C490" s="97"/>
      <c r="D490" s="97"/>
      <c r="E490" s="97"/>
    </row>
    <row r="491" ht="15.75" customHeight="1">
      <c r="A491" s="97"/>
      <c r="B491" s="97"/>
      <c r="C491" s="97"/>
      <c r="D491" s="97"/>
      <c r="E491" s="97"/>
    </row>
    <row r="492" ht="15.75" customHeight="1">
      <c r="A492" s="97"/>
      <c r="B492" s="97"/>
      <c r="C492" s="97"/>
      <c r="D492" s="97"/>
      <c r="E492" s="97"/>
    </row>
    <row r="493" ht="15.75" customHeight="1">
      <c r="A493" s="97"/>
      <c r="B493" s="97"/>
      <c r="C493" s="97"/>
      <c r="D493" s="97"/>
      <c r="E493" s="97"/>
    </row>
    <row r="494" ht="15.75" customHeight="1">
      <c r="A494" s="97"/>
      <c r="B494" s="97"/>
      <c r="C494" s="97"/>
      <c r="D494" s="97"/>
      <c r="E494" s="97"/>
    </row>
    <row r="495" ht="15.75" customHeight="1">
      <c r="A495" s="97"/>
      <c r="B495" s="97"/>
      <c r="C495" s="97"/>
      <c r="D495" s="97"/>
      <c r="E495" s="97"/>
    </row>
    <row r="496" ht="15.75" customHeight="1">
      <c r="A496" s="97"/>
      <c r="B496" s="97"/>
      <c r="C496" s="97"/>
      <c r="D496" s="97"/>
      <c r="E496" s="97"/>
    </row>
    <row r="497" ht="15.75" customHeight="1">
      <c r="A497" s="97"/>
      <c r="B497" s="97"/>
      <c r="C497" s="97"/>
      <c r="D497" s="97"/>
      <c r="E497" s="97"/>
    </row>
    <row r="498" ht="15.75" customHeight="1">
      <c r="A498" s="97"/>
      <c r="B498" s="97"/>
      <c r="C498" s="97"/>
      <c r="D498" s="97"/>
      <c r="E498" s="97"/>
    </row>
    <row r="499" ht="15.75" customHeight="1">
      <c r="A499" s="97"/>
      <c r="B499" s="97"/>
      <c r="C499" s="97"/>
      <c r="D499" s="97"/>
      <c r="E499" s="97"/>
    </row>
    <row r="500" ht="15.75" customHeight="1">
      <c r="A500" s="97"/>
      <c r="B500" s="97"/>
      <c r="C500" s="97"/>
      <c r="D500" s="97"/>
      <c r="E500" s="97"/>
    </row>
    <row r="501" ht="15.75" customHeight="1">
      <c r="A501" s="97"/>
      <c r="B501" s="97"/>
      <c r="C501" s="97"/>
      <c r="D501" s="97"/>
      <c r="E501" s="97"/>
    </row>
    <row r="502" ht="15.75" customHeight="1">
      <c r="A502" s="97"/>
      <c r="B502" s="97"/>
      <c r="C502" s="97"/>
      <c r="D502" s="97"/>
      <c r="E502" s="97"/>
    </row>
    <row r="503" ht="15.75" customHeight="1">
      <c r="A503" s="97"/>
      <c r="B503" s="97"/>
      <c r="C503" s="97"/>
      <c r="D503" s="97"/>
      <c r="E503" s="97"/>
    </row>
    <row r="504" ht="15.75" customHeight="1">
      <c r="A504" s="97"/>
      <c r="B504" s="97"/>
      <c r="C504" s="97"/>
      <c r="D504" s="97"/>
      <c r="E504" s="97"/>
    </row>
    <row r="505" ht="15.75" customHeight="1">
      <c r="A505" s="97"/>
      <c r="B505" s="97"/>
      <c r="C505" s="97"/>
      <c r="D505" s="97"/>
      <c r="E505" s="97"/>
    </row>
    <row r="506" ht="15.75" customHeight="1">
      <c r="A506" s="97"/>
      <c r="B506" s="97"/>
      <c r="C506" s="97"/>
      <c r="D506" s="97"/>
      <c r="E506" s="97"/>
    </row>
    <row r="507" ht="15.75" customHeight="1">
      <c r="A507" s="97"/>
      <c r="B507" s="97"/>
      <c r="C507" s="97"/>
      <c r="D507" s="97"/>
      <c r="E507" s="97"/>
    </row>
    <row r="508" ht="15.75" customHeight="1">
      <c r="A508" s="97"/>
      <c r="B508" s="97"/>
      <c r="C508" s="97"/>
      <c r="D508" s="97"/>
      <c r="E508" s="97"/>
    </row>
    <row r="509" ht="15.75" customHeight="1">
      <c r="A509" s="97"/>
      <c r="B509" s="97"/>
      <c r="C509" s="97"/>
      <c r="D509" s="97"/>
      <c r="E509" s="97"/>
    </row>
    <row r="510" ht="15.75" customHeight="1">
      <c r="A510" s="97"/>
      <c r="B510" s="97"/>
      <c r="C510" s="97"/>
      <c r="D510" s="97"/>
      <c r="E510" s="97"/>
    </row>
    <row r="511" ht="15.75" customHeight="1">
      <c r="A511" s="97"/>
      <c r="B511" s="97"/>
      <c r="C511" s="97"/>
      <c r="D511" s="97"/>
      <c r="E511" s="97"/>
    </row>
    <row r="512" ht="15.75" customHeight="1">
      <c r="A512" s="97"/>
      <c r="B512" s="97"/>
      <c r="C512" s="97"/>
      <c r="D512" s="97"/>
      <c r="E512" s="97"/>
    </row>
    <row r="513" ht="15.75" customHeight="1">
      <c r="A513" s="97"/>
      <c r="B513" s="97"/>
      <c r="C513" s="97"/>
      <c r="D513" s="97"/>
      <c r="E513" s="97"/>
    </row>
    <row r="514" ht="15.75" customHeight="1">
      <c r="A514" s="97"/>
      <c r="B514" s="97"/>
      <c r="C514" s="97"/>
      <c r="D514" s="97"/>
      <c r="E514" s="97"/>
    </row>
    <row r="515" ht="15.75" customHeight="1">
      <c r="A515" s="97"/>
      <c r="B515" s="97"/>
      <c r="C515" s="97"/>
      <c r="D515" s="97"/>
      <c r="E515" s="97"/>
    </row>
    <row r="516" ht="15.75" customHeight="1">
      <c r="A516" s="97"/>
      <c r="B516" s="97"/>
      <c r="C516" s="97"/>
      <c r="D516" s="97"/>
      <c r="E516" s="97"/>
    </row>
    <row r="517" ht="15.75" customHeight="1">
      <c r="A517" s="97"/>
      <c r="B517" s="97"/>
      <c r="C517" s="97"/>
      <c r="D517" s="97"/>
      <c r="E517" s="97"/>
    </row>
    <row r="518" ht="15.75" customHeight="1">
      <c r="A518" s="97"/>
      <c r="B518" s="97"/>
      <c r="C518" s="97"/>
      <c r="D518" s="97"/>
      <c r="E518" s="97"/>
    </row>
    <row r="519" ht="15.75" customHeight="1">
      <c r="A519" s="97"/>
      <c r="B519" s="97"/>
      <c r="C519" s="97"/>
      <c r="D519" s="97"/>
      <c r="E519" s="97"/>
    </row>
    <row r="520" ht="15.75" customHeight="1">
      <c r="A520" s="97"/>
      <c r="B520" s="97"/>
      <c r="C520" s="97"/>
      <c r="D520" s="97"/>
      <c r="E520" s="97"/>
    </row>
    <row r="521" ht="15.75" customHeight="1">
      <c r="A521" s="97"/>
      <c r="B521" s="97"/>
      <c r="C521" s="97"/>
      <c r="D521" s="97"/>
      <c r="E521" s="97"/>
    </row>
    <row r="522" ht="15.75" customHeight="1">
      <c r="A522" s="97"/>
      <c r="B522" s="97"/>
      <c r="C522" s="97"/>
      <c r="D522" s="97"/>
      <c r="E522" s="97"/>
    </row>
    <row r="523" ht="15.75" customHeight="1">
      <c r="A523" s="97"/>
      <c r="B523" s="97"/>
      <c r="C523" s="97"/>
      <c r="D523" s="97"/>
      <c r="E523" s="97"/>
    </row>
    <row r="524" ht="15.75" customHeight="1">
      <c r="A524" s="97"/>
      <c r="B524" s="97"/>
      <c r="C524" s="97"/>
      <c r="D524" s="97"/>
      <c r="E524" s="97"/>
    </row>
    <row r="525" ht="15.75" customHeight="1">
      <c r="A525" s="97"/>
      <c r="B525" s="97"/>
      <c r="C525" s="97"/>
      <c r="D525" s="97"/>
      <c r="E525" s="97"/>
    </row>
    <row r="526" ht="15.75" customHeight="1">
      <c r="A526" s="97"/>
      <c r="B526" s="97"/>
      <c r="C526" s="97"/>
      <c r="D526" s="97"/>
      <c r="E526" s="97"/>
    </row>
    <row r="527" ht="15.75" customHeight="1">
      <c r="A527" s="97"/>
      <c r="B527" s="97"/>
      <c r="C527" s="97"/>
      <c r="D527" s="97"/>
      <c r="E527" s="97"/>
    </row>
    <row r="528" ht="15.75" customHeight="1">
      <c r="A528" s="97"/>
      <c r="B528" s="97"/>
      <c r="C528" s="97"/>
      <c r="D528" s="97"/>
      <c r="E528" s="97"/>
    </row>
    <row r="529" ht="15.75" customHeight="1">
      <c r="A529" s="97"/>
      <c r="B529" s="97"/>
      <c r="C529" s="97"/>
      <c r="D529" s="97"/>
      <c r="E529" s="97"/>
    </row>
    <row r="530" ht="15.75" customHeight="1">
      <c r="A530" s="97"/>
      <c r="B530" s="97"/>
      <c r="C530" s="97"/>
      <c r="D530" s="97"/>
      <c r="E530" s="97"/>
    </row>
    <row r="531" ht="15.75" customHeight="1">
      <c r="A531" s="97"/>
      <c r="B531" s="97"/>
      <c r="C531" s="97"/>
      <c r="D531" s="97"/>
      <c r="E531" s="97"/>
    </row>
    <row r="532" ht="15.75" customHeight="1">
      <c r="A532" s="97"/>
      <c r="B532" s="97"/>
      <c r="C532" s="97"/>
      <c r="D532" s="97"/>
      <c r="E532" s="97"/>
    </row>
    <row r="533" ht="15.75" customHeight="1">
      <c r="A533" s="97"/>
      <c r="B533" s="97"/>
      <c r="C533" s="97"/>
      <c r="D533" s="97"/>
      <c r="E533" s="97"/>
    </row>
    <row r="534" ht="15.75" customHeight="1">
      <c r="A534" s="97"/>
      <c r="B534" s="97"/>
      <c r="C534" s="97"/>
      <c r="D534" s="97"/>
      <c r="E534" s="97"/>
    </row>
    <row r="535" ht="15.75" customHeight="1">
      <c r="A535" s="97"/>
      <c r="B535" s="97"/>
      <c r="C535" s="97"/>
      <c r="D535" s="97"/>
      <c r="E535" s="97"/>
    </row>
    <row r="536" ht="15.75" customHeight="1">
      <c r="A536" s="97"/>
      <c r="B536" s="97"/>
      <c r="C536" s="97"/>
      <c r="D536" s="97"/>
      <c r="E536" s="97"/>
    </row>
    <row r="537" ht="15.75" customHeight="1">
      <c r="A537" s="97"/>
      <c r="B537" s="97"/>
      <c r="C537" s="97"/>
      <c r="D537" s="97"/>
      <c r="E537" s="97"/>
    </row>
    <row r="538" ht="15.75" customHeight="1">
      <c r="A538" s="97"/>
      <c r="B538" s="97"/>
      <c r="C538" s="97"/>
      <c r="D538" s="97"/>
      <c r="E538" s="97"/>
    </row>
    <row r="539" ht="15.75" customHeight="1">
      <c r="A539" s="97"/>
      <c r="B539" s="97"/>
      <c r="C539" s="97"/>
      <c r="D539" s="97"/>
      <c r="E539" s="97"/>
    </row>
    <row r="540" ht="15.75" customHeight="1">
      <c r="A540" s="97"/>
      <c r="B540" s="97"/>
      <c r="C540" s="97"/>
      <c r="D540" s="97"/>
      <c r="E540" s="97"/>
    </row>
    <row r="541" ht="15.75" customHeight="1">
      <c r="A541" s="97"/>
      <c r="B541" s="97"/>
      <c r="C541" s="97"/>
      <c r="D541" s="97"/>
      <c r="E541" s="97"/>
    </row>
    <row r="542" ht="15.75" customHeight="1">
      <c r="A542" s="97"/>
      <c r="B542" s="97"/>
      <c r="C542" s="97"/>
      <c r="D542" s="97"/>
      <c r="E542" s="97"/>
    </row>
    <row r="543" ht="15.75" customHeight="1">
      <c r="A543" s="97"/>
      <c r="B543" s="97"/>
      <c r="C543" s="97"/>
      <c r="D543" s="97"/>
      <c r="E543" s="97"/>
    </row>
    <row r="544" ht="15.75" customHeight="1">
      <c r="A544" s="97"/>
      <c r="B544" s="97"/>
      <c r="C544" s="97"/>
      <c r="D544" s="97"/>
      <c r="E544" s="97"/>
    </row>
    <row r="545" ht="15.75" customHeight="1">
      <c r="A545" s="97"/>
      <c r="B545" s="97"/>
      <c r="C545" s="97"/>
      <c r="D545" s="97"/>
      <c r="E545" s="97"/>
    </row>
    <row r="546" ht="15.75" customHeight="1">
      <c r="A546" s="97"/>
      <c r="B546" s="97"/>
      <c r="C546" s="97"/>
      <c r="D546" s="97"/>
      <c r="E546" s="97"/>
    </row>
    <row r="547" ht="15.75" customHeight="1">
      <c r="A547" s="97"/>
      <c r="B547" s="97"/>
      <c r="C547" s="97"/>
      <c r="D547" s="97"/>
      <c r="E547" s="97"/>
    </row>
    <row r="548" ht="15.75" customHeight="1">
      <c r="A548" s="97"/>
      <c r="B548" s="97"/>
      <c r="C548" s="97"/>
      <c r="D548" s="97"/>
      <c r="E548" s="97"/>
    </row>
    <row r="549" ht="15.75" customHeight="1">
      <c r="A549" s="97"/>
      <c r="B549" s="97"/>
      <c r="C549" s="97"/>
      <c r="D549" s="97"/>
      <c r="E549" s="97"/>
    </row>
    <row r="550" ht="15.75" customHeight="1">
      <c r="A550" s="97"/>
      <c r="B550" s="97"/>
      <c r="C550" s="97"/>
      <c r="D550" s="97"/>
      <c r="E550" s="97"/>
    </row>
    <row r="551" ht="15.75" customHeight="1">
      <c r="A551" s="97"/>
      <c r="B551" s="97"/>
      <c r="C551" s="97"/>
      <c r="D551" s="97"/>
      <c r="E551" s="97"/>
    </row>
    <row r="552" ht="15.75" customHeight="1">
      <c r="A552" s="97"/>
      <c r="B552" s="97"/>
      <c r="C552" s="97"/>
      <c r="D552" s="97"/>
      <c r="E552" s="97"/>
    </row>
    <row r="553" ht="15.75" customHeight="1">
      <c r="A553" s="97"/>
      <c r="B553" s="97"/>
      <c r="C553" s="97"/>
      <c r="D553" s="97"/>
      <c r="E553" s="97"/>
    </row>
    <row r="554" ht="15.75" customHeight="1">
      <c r="A554" s="97"/>
      <c r="B554" s="97"/>
      <c r="C554" s="97"/>
      <c r="D554" s="97"/>
      <c r="E554" s="97"/>
    </row>
    <row r="555" ht="15.75" customHeight="1">
      <c r="A555" s="97"/>
      <c r="B555" s="97"/>
      <c r="C555" s="97"/>
      <c r="D555" s="97"/>
      <c r="E555" s="97"/>
    </row>
    <row r="556" ht="15.75" customHeight="1">
      <c r="A556" s="97"/>
      <c r="B556" s="97"/>
      <c r="C556" s="97"/>
      <c r="D556" s="97"/>
      <c r="E556" s="97"/>
    </row>
    <row r="557" ht="15.75" customHeight="1">
      <c r="A557" s="97"/>
      <c r="B557" s="97"/>
      <c r="C557" s="97"/>
      <c r="D557" s="97"/>
      <c r="E557" s="97"/>
    </row>
    <row r="558" ht="15.75" customHeight="1">
      <c r="A558" s="97"/>
      <c r="B558" s="97"/>
      <c r="C558" s="97"/>
      <c r="D558" s="97"/>
      <c r="E558" s="97"/>
    </row>
    <row r="559" ht="15.75" customHeight="1">
      <c r="A559" s="97"/>
      <c r="B559" s="97"/>
      <c r="C559" s="97"/>
      <c r="D559" s="97"/>
      <c r="E559" s="97"/>
    </row>
    <row r="560" ht="15.75" customHeight="1">
      <c r="A560" s="97"/>
      <c r="B560" s="97"/>
      <c r="C560" s="97"/>
      <c r="D560" s="97"/>
      <c r="E560" s="97"/>
    </row>
    <row r="561" ht="15.75" customHeight="1">
      <c r="A561" s="97"/>
      <c r="B561" s="97"/>
      <c r="C561" s="97"/>
      <c r="D561" s="97"/>
      <c r="E561" s="97"/>
    </row>
    <row r="562" ht="15.75" customHeight="1">
      <c r="A562" s="97"/>
      <c r="B562" s="97"/>
      <c r="C562" s="97"/>
      <c r="D562" s="97"/>
      <c r="E562" s="97"/>
    </row>
    <row r="563" ht="15.75" customHeight="1">
      <c r="A563" s="97"/>
      <c r="B563" s="97"/>
      <c r="C563" s="97"/>
      <c r="D563" s="97"/>
      <c r="E563" s="97"/>
    </row>
    <row r="564" ht="15.75" customHeight="1">
      <c r="A564" s="97"/>
      <c r="B564" s="97"/>
      <c r="C564" s="97"/>
      <c r="D564" s="97"/>
      <c r="E564" s="97"/>
    </row>
    <row r="565" ht="15.75" customHeight="1">
      <c r="A565" s="97"/>
      <c r="B565" s="97"/>
      <c r="C565" s="97"/>
      <c r="D565" s="97"/>
      <c r="E565" s="97"/>
    </row>
    <row r="566" ht="15.75" customHeight="1">
      <c r="A566" s="97"/>
      <c r="B566" s="97"/>
      <c r="C566" s="97"/>
      <c r="D566" s="97"/>
      <c r="E566" s="97"/>
    </row>
    <row r="567" ht="15.75" customHeight="1">
      <c r="A567" s="97"/>
      <c r="B567" s="97"/>
      <c r="C567" s="97"/>
      <c r="D567" s="97"/>
      <c r="E567" s="97"/>
    </row>
    <row r="568" ht="15.75" customHeight="1">
      <c r="A568" s="97"/>
      <c r="B568" s="97"/>
      <c r="C568" s="97"/>
      <c r="D568" s="97"/>
      <c r="E568" s="97"/>
    </row>
    <row r="569" ht="15.75" customHeight="1">
      <c r="A569" s="97"/>
      <c r="B569" s="97"/>
      <c r="C569" s="97"/>
      <c r="D569" s="97"/>
      <c r="E569" s="97"/>
    </row>
    <row r="570" ht="15.75" customHeight="1">
      <c r="A570" s="97"/>
      <c r="B570" s="97"/>
      <c r="C570" s="97"/>
      <c r="D570" s="97"/>
      <c r="E570" s="97"/>
    </row>
    <row r="571" ht="15.75" customHeight="1">
      <c r="A571" s="97"/>
      <c r="B571" s="97"/>
      <c r="C571" s="97"/>
      <c r="D571" s="97"/>
      <c r="E571" s="97"/>
    </row>
    <row r="572" ht="15.75" customHeight="1">
      <c r="A572" s="97"/>
      <c r="B572" s="97"/>
      <c r="C572" s="97"/>
      <c r="D572" s="97"/>
      <c r="E572" s="97"/>
    </row>
    <row r="573" ht="15.75" customHeight="1">
      <c r="A573" s="97"/>
      <c r="B573" s="97"/>
      <c r="C573" s="97"/>
      <c r="D573" s="97"/>
      <c r="E573" s="97"/>
    </row>
    <row r="574" ht="15.75" customHeight="1">
      <c r="A574" s="97"/>
      <c r="B574" s="97"/>
      <c r="C574" s="97"/>
      <c r="D574" s="97"/>
      <c r="E574" s="97"/>
    </row>
    <row r="575" ht="15.75" customHeight="1">
      <c r="A575" s="97"/>
      <c r="B575" s="97"/>
      <c r="C575" s="97"/>
      <c r="D575" s="97"/>
      <c r="E575" s="97"/>
    </row>
    <row r="576" ht="15.75" customHeight="1">
      <c r="A576" s="97"/>
      <c r="B576" s="97"/>
      <c r="C576" s="97"/>
      <c r="D576" s="97"/>
      <c r="E576" s="97"/>
    </row>
    <row r="577" ht="15.75" customHeight="1">
      <c r="A577" s="97"/>
      <c r="B577" s="97"/>
      <c r="C577" s="97"/>
      <c r="D577" s="97"/>
      <c r="E577" s="97"/>
    </row>
    <row r="578" ht="15.75" customHeight="1">
      <c r="A578" s="97"/>
      <c r="B578" s="97"/>
      <c r="C578" s="97"/>
      <c r="D578" s="97"/>
      <c r="E578" s="97"/>
    </row>
    <row r="579" ht="15.75" customHeight="1">
      <c r="A579" s="97"/>
      <c r="B579" s="97"/>
      <c r="C579" s="97"/>
      <c r="D579" s="97"/>
      <c r="E579" s="97"/>
    </row>
    <row r="580" ht="15.75" customHeight="1">
      <c r="A580" s="97"/>
      <c r="B580" s="97"/>
      <c r="C580" s="97"/>
      <c r="D580" s="97"/>
      <c r="E580" s="97"/>
    </row>
    <row r="581" ht="15.75" customHeight="1">
      <c r="A581" s="97"/>
      <c r="B581" s="97"/>
      <c r="C581" s="97"/>
      <c r="D581" s="97"/>
      <c r="E581" s="97"/>
    </row>
    <row r="582" ht="15.75" customHeight="1">
      <c r="A582" s="97"/>
      <c r="B582" s="97"/>
      <c r="C582" s="97"/>
      <c r="D582" s="97"/>
      <c r="E582" s="97"/>
    </row>
    <row r="583" ht="15.75" customHeight="1">
      <c r="A583" s="97"/>
      <c r="B583" s="97"/>
      <c r="C583" s="97"/>
      <c r="D583" s="97"/>
      <c r="E583" s="97"/>
    </row>
    <row r="584" ht="15.75" customHeight="1">
      <c r="A584" s="97"/>
      <c r="B584" s="97"/>
      <c r="C584" s="97"/>
      <c r="D584" s="97"/>
      <c r="E584" s="97"/>
    </row>
    <row r="585" ht="15.75" customHeight="1">
      <c r="A585" s="97"/>
      <c r="B585" s="97"/>
      <c r="C585" s="97"/>
      <c r="D585" s="97"/>
      <c r="E585" s="97"/>
    </row>
    <row r="586" ht="15.75" customHeight="1">
      <c r="A586" s="97"/>
      <c r="B586" s="97"/>
      <c r="C586" s="97"/>
      <c r="D586" s="97"/>
      <c r="E586" s="97"/>
    </row>
    <row r="587" ht="15.75" customHeight="1">
      <c r="A587" s="97"/>
      <c r="B587" s="97"/>
      <c r="C587" s="97"/>
      <c r="D587" s="97"/>
      <c r="E587" s="97"/>
    </row>
    <row r="588" ht="15.75" customHeight="1">
      <c r="A588" s="97"/>
      <c r="B588" s="97"/>
      <c r="C588" s="97"/>
      <c r="D588" s="97"/>
      <c r="E588" s="97"/>
    </row>
    <row r="589" ht="15.75" customHeight="1">
      <c r="A589" s="97"/>
      <c r="B589" s="97"/>
      <c r="C589" s="97"/>
      <c r="D589" s="97"/>
      <c r="E589" s="97"/>
    </row>
    <row r="590" ht="15.75" customHeight="1">
      <c r="A590" s="97"/>
      <c r="B590" s="97"/>
      <c r="C590" s="97"/>
      <c r="D590" s="97"/>
      <c r="E590" s="97"/>
    </row>
    <row r="591" ht="15.75" customHeight="1">
      <c r="A591" s="97"/>
      <c r="B591" s="97"/>
      <c r="C591" s="97"/>
      <c r="D591" s="97"/>
      <c r="E591" s="97"/>
    </row>
    <row r="592" ht="15.75" customHeight="1">
      <c r="A592" s="97"/>
      <c r="B592" s="97"/>
      <c r="C592" s="97"/>
      <c r="D592" s="97"/>
      <c r="E592" s="97"/>
    </row>
    <row r="593" ht="15.75" customHeight="1">
      <c r="A593" s="97"/>
      <c r="B593" s="97"/>
      <c r="C593" s="97"/>
      <c r="D593" s="97"/>
      <c r="E593" s="97"/>
    </row>
    <row r="594" ht="15.75" customHeight="1">
      <c r="A594" s="97"/>
      <c r="B594" s="97"/>
      <c r="C594" s="97"/>
      <c r="D594" s="97"/>
      <c r="E594" s="97"/>
    </row>
    <row r="595" ht="15.75" customHeight="1">
      <c r="A595" s="97"/>
      <c r="B595" s="97"/>
      <c r="C595" s="97"/>
      <c r="D595" s="97"/>
      <c r="E595" s="97"/>
    </row>
    <row r="596" ht="15.75" customHeight="1">
      <c r="A596" s="97"/>
      <c r="B596" s="97"/>
      <c r="C596" s="97"/>
      <c r="D596" s="97"/>
      <c r="E596" s="97"/>
    </row>
    <row r="597" ht="15.75" customHeight="1">
      <c r="A597" s="97"/>
      <c r="B597" s="97"/>
      <c r="C597" s="97"/>
      <c r="D597" s="97"/>
      <c r="E597" s="97"/>
    </row>
    <row r="598" ht="15.75" customHeight="1">
      <c r="A598" s="97"/>
      <c r="B598" s="97"/>
      <c r="C598" s="97"/>
      <c r="D598" s="97"/>
      <c r="E598" s="97"/>
    </row>
    <row r="599" ht="15.75" customHeight="1">
      <c r="A599" s="97"/>
      <c r="B599" s="97"/>
      <c r="C599" s="97"/>
      <c r="D599" s="97"/>
      <c r="E599" s="97"/>
    </row>
    <row r="600" ht="15.75" customHeight="1">
      <c r="A600" s="97"/>
      <c r="B600" s="97"/>
      <c r="C600" s="97"/>
      <c r="D600" s="97"/>
      <c r="E600" s="97"/>
    </row>
    <row r="601" ht="15.75" customHeight="1">
      <c r="A601" s="97"/>
      <c r="B601" s="97"/>
      <c r="C601" s="97"/>
      <c r="D601" s="97"/>
      <c r="E601" s="97"/>
    </row>
    <row r="602" ht="15.75" customHeight="1">
      <c r="A602" s="97"/>
      <c r="B602" s="97"/>
      <c r="C602" s="97"/>
      <c r="D602" s="97"/>
      <c r="E602" s="97"/>
    </row>
    <row r="603" ht="15.75" customHeight="1">
      <c r="A603" s="97"/>
      <c r="B603" s="97"/>
      <c r="C603" s="97"/>
      <c r="D603" s="97"/>
      <c r="E603" s="97"/>
    </row>
    <row r="604" ht="15.75" customHeight="1">
      <c r="A604" s="97"/>
      <c r="B604" s="97"/>
      <c r="C604" s="97"/>
      <c r="D604" s="97"/>
      <c r="E604" s="97"/>
    </row>
    <row r="605" ht="15.75" customHeight="1">
      <c r="A605" s="97"/>
      <c r="B605" s="97"/>
      <c r="C605" s="97"/>
      <c r="D605" s="97"/>
      <c r="E605" s="97"/>
    </row>
    <row r="606" ht="15.75" customHeight="1">
      <c r="A606" s="97"/>
      <c r="B606" s="97"/>
      <c r="C606" s="97"/>
      <c r="D606" s="97"/>
      <c r="E606" s="97"/>
    </row>
    <row r="607" ht="15.75" customHeight="1">
      <c r="A607" s="97"/>
      <c r="B607" s="97"/>
      <c r="C607" s="97"/>
      <c r="D607" s="97"/>
      <c r="E607" s="97"/>
    </row>
    <row r="608" ht="15.75" customHeight="1">
      <c r="A608" s="97"/>
      <c r="B608" s="97"/>
      <c r="C608" s="97"/>
      <c r="D608" s="97"/>
      <c r="E608" s="97"/>
    </row>
    <row r="609" ht="15.75" customHeight="1">
      <c r="A609" s="97"/>
      <c r="B609" s="97"/>
      <c r="C609" s="97"/>
      <c r="D609" s="97"/>
      <c r="E609" s="97"/>
    </row>
    <row r="610" ht="15.75" customHeight="1">
      <c r="A610" s="97"/>
      <c r="B610" s="97"/>
      <c r="C610" s="97"/>
      <c r="D610" s="97"/>
      <c r="E610" s="97"/>
    </row>
    <row r="611" ht="15.75" customHeight="1">
      <c r="A611" s="97"/>
      <c r="B611" s="97"/>
      <c r="C611" s="97"/>
      <c r="D611" s="97"/>
      <c r="E611" s="97"/>
    </row>
    <row r="612" ht="15.75" customHeight="1">
      <c r="A612" s="97"/>
      <c r="B612" s="97"/>
      <c r="C612" s="97"/>
      <c r="D612" s="97"/>
      <c r="E612" s="97"/>
    </row>
    <row r="613" ht="15.75" customHeight="1">
      <c r="A613" s="97"/>
      <c r="B613" s="97"/>
      <c r="C613" s="97"/>
      <c r="D613" s="97"/>
      <c r="E613" s="97"/>
    </row>
    <row r="614" ht="15.75" customHeight="1">
      <c r="A614" s="97"/>
      <c r="B614" s="97"/>
      <c r="C614" s="97"/>
      <c r="D614" s="97"/>
      <c r="E614" s="97"/>
    </row>
    <row r="615" ht="15.75" customHeight="1">
      <c r="A615" s="97"/>
      <c r="B615" s="97"/>
      <c r="C615" s="97"/>
      <c r="D615" s="97"/>
      <c r="E615" s="97"/>
    </row>
    <row r="616" ht="15.75" customHeight="1">
      <c r="A616" s="97"/>
      <c r="B616" s="97"/>
      <c r="C616" s="97"/>
      <c r="D616" s="97"/>
      <c r="E616" s="97"/>
    </row>
    <row r="617" ht="15.75" customHeight="1">
      <c r="A617" s="97"/>
      <c r="B617" s="97"/>
      <c r="C617" s="97"/>
      <c r="D617" s="97"/>
      <c r="E617" s="97"/>
    </row>
    <row r="618" ht="15.75" customHeight="1">
      <c r="A618" s="97"/>
      <c r="B618" s="97"/>
      <c r="C618" s="97"/>
      <c r="D618" s="97"/>
      <c r="E618" s="97"/>
    </row>
    <row r="619" ht="15.75" customHeight="1">
      <c r="A619" s="97"/>
      <c r="B619" s="97"/>
      <c r="C619" s="97"/>
      <c r="D619" s="97"/>
      <c r="E619" s="97"/>
    </row>
    <row r="620" ht="15.75" customHeight="1">
      <c r="A620" s="97"/>
      <c r="B620" s="97"/>
      <c r="C620" s="97"/>
      <c r="D620" s="97"/>
      <c r="E620" s="97"/>
    </row>
    <row r="621" ht="15.75" customHeight="1">
      <c r="A621" s="97"/>
      <c r="B621" s="97"/>
      <c r="C621" s="97"/>
      <c r="D621" s="97"/>
      <c r="E621" s="97"/>
    </row>
    <row r="622" ht="15.75" customHeight="1">
      <c r="A622" s="97"/>
      <c r="B622" s="97"/>
      <c r="C622" s="97"/>
      <c r="D622" s="97"/>
      <c r="E622" s="97"/>
    </row>
    <row r="623" ht="15.75" customHeight="1">
      <c r="A623" s="97"/>
      <c r="B623" s="97"/>
      <c r="C623" s="97"/>
      <c r="D623" s="97"/>
      <c r="E623" s="97"/>
    </row>
    <row r="624" ht="15.75" customHeight="1">
      <c r="A624" s="97"/>
      <c r="B624" s="97"/>
      <c r="C624" s="97"/>
      <c r="D624" s="97"/>
      <c r="E624" s="97"/>
    </row>
    <row r="625" ht="15.75" customHeight="1">
      <c r="A625" s="97"/>
      <c r="B625" s="97"/>
      <c r="C625" s="97"/>
      <c r="D625" s="97"/>
      <c r="E625" s="97"/>
    </row>
    <row r="626" ht="15.75" customHeight="1">
      <c r="A626" s="97"/>
      <c r="B626" s="97"/>
      <c r="C626" s="97"/>
      <c r="D626" s="97"/>
      <c r="E626" s="97"/>
    </row>
    <row r="627" ht="15.75" customHeight="1">
      <c r="A627" s="97"/>
      <c r="B627" s="97"/>
      <c r="C627" s="97"/>
      <c r="D627" s="97"/>
      <c r="E627" s="97"/>
    </row>
    <row r="628" ht="15.75" customHeight="1">
      <c r="A628" s="97"/>
      <c r="B628" s="97"/>
      <c r="C628" s="97"/>
      <c r="D628" s="97"/>
      <c r="E628" s="97"/>
    </row>
    <row r="629" ht="15.75" customHeight="1">
      <c r="A629" s="97"/>
      <c r="B629" s="97"/>
      <c r="C629" s="97"/>
      <c r="D629" s="97"/>
      <c r="E629" s="97"/>
    </row>
    <row r="630" ht="15.75" customHeight="1">
      <c r="A630" s="97"/>
      <c r="B630" s="97"/>
      <c r="C630" s="97"/>
      <c r="D630" s="97"/>
      <c r="E630" s="97"/>
    </row>
    <row r="631" ht="15.75" customHeight="1">
      <c r="A631" s="97"/>
      <c r="B631" s="97"/>
      <c r="C631" s="97"/>
      <c r="D631" s="97"/>
      <c r="E631" s="97"/>
    </row>
    <row r="632" ht="15.75" customHeight="1">
      <c r="A632" s="97"/>
      <c r="B632" s="97"/>
      <c r="C632" s="97"/>
      <c r="D632" s="97"/>
      <c r="E632" s="97"/>
    </row>
    <row r="633" ht="15.75" customHeight="1">
      <c r="A633" s="97"/>
      <c r="B633" s="97"/>
      <c r="C633" s="97"/>
      <c r="D633" s="97"/>
      <c r="E633" s="97"/>
    </row>
    <row r="634" ht="15.75" customHeight="1">
      <c r="A634" s="97"/>
      <c r="B634" s="97"/>
      <c r="C634" s="97"/>
      <c r="D634" s="97"/>
      <c r="E634" s="97"/>
    </row>
    <row r="635" ht="15.75" customHeight="1">
      <c r="A635" s="97"/>
      <c r="B635" s="97"/>
      <c r="C635" s="97"/>
      <c r="D635" s="97"/>
      <c r="E635" s="97"/>
    </row>
    <row r="636" ht="15.75" customHeight="1">
      <c r="A636" s="97"/>
      <c r="B636" s="97"/>
      <c r="C636" s="97"/>
      <c r="D636" s="97"/>
      <c r="E636" s="97"/>
    </row>
    <row r="637" ht="15.75" customHeight="1">
      <c r="A637" s="97"/>
      <c r="B637" s="97"/>
      <c r="C637" s="97"/>
      <c r="D637" s="97"/>
      <c r="E637" s="97"/>
    </row>
    <row r="638" ht="15.75" customHeight="1">
      <c r="A638" s="97"/>
      <c r="B638" s="97"/>
      <c r="C638" s="97"/>
      <c r="D638" s="97"/>
      <c r="E638" s="97"/>
    </row>
    <row r="639" ht="15.75" customHeight="1">
      <c r="A639" s="97"/>
      <c r="B639" s="97"/>
      <c r="C639" s="97"/>
      <c r="D639" s="97"/>
      <c r="E639" s="97"/>
    </row>
    <row r="640" ht="15.75" customHeight="1">
      <c r="A640" s="97"/>
      <c r="B640" s="97"/>
      <c r="C640" s="97"/>
      <c r="D640" s="97"/>
      <c r="E640" s="97"/>
    </row>
    <row r="641" ht="15.75" customHeight="1">
      <c r="A641" s="97"/>
      <c r="B641" s="97"/>
      <c r="C641" s="97"/>
      <c r="D641" s="97"/>
      <c r="E641" s="97"/>
    </row>
    <row r="642" ht="15.75" customHeight="1">
      <c r="A642" s="97"/>
      <c r="B642" s="97"/>
      <c r="C642" s="97"/>
      <c r="D642" s="97"/>
      <c r="E642" s="97"/>
    </row>
    <row r="643" ht="15.75" customHeight="1">
      <c r="A643" s="97"/>
      <c r="B643" s="97"/>
      <c r="C643" s="97"/>
      <c r="D643" s="97"/>
      <c r="E643" s="97"/>
    </row>
    <row r="644" ht="15.75" customHeight="1">
      <c r="A644" s="97"/>
      <c r="B644" s="97"/>
      <c r="C644" s="97"/>
      <c r="D644" s="97"/>
      <c r="E644" s="97"/>
    </row>
    <row r="645" ht="15.75" customHeight="1">
      <c r="A645" s="97"/>
      <c r="B645" s="97"/>
      <c r="C645" s="97"/>
      <c r="D645" s="97"/>
      <c r="E645" s="97"/>
    </row>
    <row r="646" ht="15.75" customHeight="1">
      <c r="A646" s="97"/>
      <c r="B646" s="97"/>
      <c r="C646" s="97"/>
      <c r="D646" s="97"/>
      <c r="E646" s="97"/>
    </row>
    <row r="647" ht="15.75" customHeight="1">
      <c r="A647" s="97"/>
      <c r="B647" s="97"/>
      <c r="C647" s="97"/>
      <c r="D647" s="97"/>
      <c r="E647" s="97"/>
    </row>
    <row r="648" ht="15.75" customHeight="1">
      <c r="A648" s="97"/>
      <c r="B648" s="97"/>
      <c r="C648" s="97"/>
      <c r="D648" s="97"/>
      <c r="E648" s="97"/>
    </row>
    <row r="649" ht="15.75" customHeight="1">
      <c r="A649" s="97"/>
      <c r="B649" s="97"/>
      <c r="C649" s="97"/>
      <c r="D649" s="97"/>
      <c r="E649" s="97"/>
    </row>
    <row r="650" ht="15.75" customHeight="1">
      <c r="A650" s="97"/>
      <c r="B650" s="97"/>
      <c r="C650" s="97"/>
      <c r="D650" s="97"/>
      <c r="E650" s="97"/>
    </row>
    <row r="651" ht="15.75" customHeight="1">
      <c r="A651" s="97"/>
      <c r="B651" s="97"/>
      <c r="C651" s="97"/>
      <c r="D651" s="97"/>
      <c r="E651" s="97"/>
    </row>
    <row r="652" ht="15.75" customHeight="1">
      <c r="A652" s="97"/>
      <c r="B652" s="97"/>
      <c r="C652" s="97"/>
      <c r="D652" s="97"/>
      <c r="E652" s="97"/>
    </row>
    <row r="653" ht="15.75" customHeight="1">
      <c r="A653" s="97"/>
      <c r="B653" s="97"/>
      <c r="C653" s="97"/>
      <c r="D653" s="97"/>
      <c r="E653" s="97"/>
    </row>
    <row r="654" ht="15.75" customHeight="1">
      <c r="A654" s="97"/>
      <c r="B654" s="97"/>
      <c r="C654" s="97"/>
      <c r="D654" s="97"/>
      <c r="E654" s="97"/>
    </row>
    <row r="655" ht="15.75" customHeight="1">
      <c r="A655" s="97"/>
      <c r="B655" s="97"/>
      <c r="C655" s="97"/>
      <c r="D655" s="97"/>
      <c r="E655" s="97"/>
    </row>
    <row r="656" ht="15.75" customHeight="1">
      <c r="A656" s="97"/>
      <c r="B656" s="97"/>
      <c r="C656" s="97"/>
      <c r="D656" s="97"/>
      <c r="E656" s="97"/>
    </row>
    <row r="657" ht="15.75" customHeight="1">
      <c r="A657" s="97"/>
      <c r="B657" s="97"/>
      <c r="C657" s="97"/>
      <c r="D657" s="97"/>
      <c r="E657" s="97"/>
    </row>
    <row r="658" ht="15.75" customHeight="1">
      <c r="A658" s="97"/>
      <c r="B658" s="97"/>
      <c r="C658" s="97"/>
      <c r="D658" s="97"/>
      <c r="E658" s="97"/>
    </row>
    <row r="659" ht="15.75" customHeight="1">
      <c r="A659" s="97"/>
      <c r="B659" s="97"/>
      <c r="C659" s="97"/>
      <c r="D659" s="97"/>
      <c r="E659" s="97"/>
    </row>
    <row r="660" ht="15.75" customHeight="1">
      <c r="A660" s="97"/>
      <c r="B660" s="97"/>
      <c r="C660" s="97"/>
      <c r="D660" s="97"/>
      <c r="E660" s="97"/>
    </row>
    <row r="661" ht="15.75" customHeight="1">
      <c r="A661" s="97"/>
      <c r="B661" s="97"/>
      <c r="C661" s="97"/>
      <c r="D661" s="97"/>
      <c r="E661" s="97"/>
    </row>
    <row r="662" ht="15.75" customHeight="1">
      <c r="A662" s="97"/>
      <c r="B662" s="97"/>
      <c r="C662" s="97"/>
      <c r="D662" s="97"/>
      <c r="E662" s="97"/>
    </row>
    <row r="663" ht="15.75" customHeight="1">
      <c r="A663" s="97"/>
      <c r="B663" s="97"/>
      <c r="C663" s="97"/>
      <c r="D663" s="97"/>
      <c r="E663" s="97"/>
    </row>
    <row r="664" ht="15.75" customHeight="1">
      <c r="A664" s="97"/>
      <c r="B664" s="97"/>
      <c r="C664" s="97"/>
      <c r="D664" s="97"/>
      <c r="E664" s="97"/>
    </row>
    <row r="665" ht="15.75" customHeight="1">
      <c r="A665" s="97"/>
      <c r="B665" s="97"/>
      <c r="C665" s="97"/>
      <c r="D665" s="97"/>
      <c r="E665" s="97"/>
    </row>
    <row r="666" ht="15.75" customHeight="1">
      <c r="A666" s="97"/>
      <c r="B666" s="97"/>
      <c r="C666" s="97"/>
      <c r="D666" s="97"/>
      <c r="E666" s="97"/>
    </row>
    <row r="667" ht="15.75" customHeight="1">
      <c r="A667" s="97"/>
      <c r="B667" s="97"/>
      <c r="C667" s="97"/>
      <c r="D667" s="97"/>
      <c r="E667" s="97"/>
    </row>
    <row r="668" ht="15.75" customHeight="1">
      <c r="A668" s="97"/>
      <c r="B668" s="97"/>
      <c r="C668" s="97"/>
      <c r="D668" s="97"/>
      <c r="E668" s="97"/>
    </row>
    <row r="669" ht="15.75" customHeight="1">
      <c r="A669" s="97"/>
      <c r="B669" s="97"/>
      <c r="C669" s="97"/>
      <c r="D669" s="97"/>
      <c r="E669" s="97"/>
    </row>
    <row r="670" ht="15.75" customHeight="1">
      <c r="A670" s="97"/>
      <c r="B670" s="97"/>
      <c r="C670" s="97"/>
      <c r="D670" s="97"/>
      <c r="E670" s="97"/>
    </row>
    <row r="671" ht="15.75" customHeight="1">
      <c r="A671" s="97"/>
      <c r="B671" s="97"/>
      <c r="C671" s="97"/>
      <c r="D671" s="97"/>
      <c r="E671" s="97"/>
    </row>
    <row r="672" ht="15.75" customHeight="1">
      <c r="A672" s="97"/>
      <c r="B672" s="97"/>
      <c r="C672" s="97"/>
      <c r="D672" s="97"/>
      <c r="E672" s="97"/>
    </row>
    <row r="673" ht="15.75" customHeight="1">
      <c r="A673" s="97"/>
      <c r="B673" s="97"/>
      <c r="C673" s="97"/>
      <c r="D673" s="97"/>
      <c r="E673" s="97"/>
    </row>
    <row r="674" ht="15.75" customHeight="1">
      <c r="A674" s="97"/>
      <c r="B674" s="97"/>
      <c r="C674" s="97"/>
      <c r="D674" s="97"/>
      <c r="E674" s="97"/>
    </row>
    <row r="675" ht="15.75" customHeight="1">
      <c r="A675" s="97"/>
      <c r="B675" s="97"/>
      <c r="C675" s="97"/>
      <c r="D675" s="97"/>
      <c r="E675" s="97"/>
    </row>
    <row r="676" ht="15.75" customHeight="1">
      <c r="A676" s="97"/>
      <c r="B676" s="97"/>
      <c r="C676" s="97"/>
      <c r="D676" s="97"/>
      <c r="E676" s="97"/>
    </row>
    <row r="677" ht="15.75" customHeight="1">
      <c r="A677" s="97"/>
      <c r="B677" s="97"/>
      <c r="C677" s="97"/>
      <c r="D677" s="97"/>
      <c r="E677" s="97"/>
    </row>
    <row r="678" ht="15.75" customHeight="1">
      <c r="A678" s="97"/>
      <c r="B678" s="97"/>
      <c r="C678" s="97"/>
      <c r="D678" s="97"/>
      <c r="E678" s="97"/>
    </row>
    <row r="679" ht="15.75" customHeight="1">
      <c r="A679" s="97"/>
      <c r="B679" s="97"/>
      <c r="C679" s="97"/>
      <c r="D679" s="97"/>
      <c r="E679" s="97"/>
    </row>
    <row r="680" ht="15.75" customHeight="1">
      <c r="A680" s="97"/>
      <c r="B680" s="97"/>
      <c r="C680" s="97"/>
      <c r="D680" s="97"/>
      <c r="E680" s="97"/>
    </row>
    <row r="681" ht="15.75" customHeight="1">
      <c r="A681" s="97"/>
      <c r="B681" s="97"/>
      <c r="C681" s="97"/>
      <c r="D681" s="97"/>
      <c r="E681" s="97"/>
    </row>
    <row r="682" ht="15.75" customHeight="1">
      <c r="A682" s="97"/>
      <c r="B682" s="97"/>
      <c r="C682" s="97"/>
      <c r="D682" s="97"/>
      <c r="E682" s="97"/>
    </row>
    <row r="683" ht="15.75" customHeight="1">
      <c r="A683" s="97"/>
      <c r="B683" s="97"/>
      <c r="C683" s="97"/>
      <c r="D683" s="97"/>
      <c r="E683" s="97"/>
    </row>
    <row r="684" ht="15.75" customHeight="1">
      <c r="A684" s="97"/>
      <c r="B684" s="97"/>
      <c r="C684" s="97"/>
      <c r="D684" s="97"/>
      <c r="E684" s="97"/>
    </row>
    <row r="685" ht="15.75" customHeight="1">
      <c r="A685" s="97"/>
      <c r="B685" s="97"/>
      <c r="C685" s="97"/>
      <c r="D685" s="97"/>
      <c r="E685" s="97"/>
    </row>
    <row r="686" ht="15.75" customHeight="1">
      <c r="A686" s="97"/>
      <c r="B686" s="97"/>
      <c r="C686" s="97"/>
      <c r="D686" s="97"/>
      <c r="E686" s="97"/>
    </row>
    <row r="687" ht="15.75" customHeight="1">
      <c r="A687" s="97"/>
      <c r="B687" s="97"/>
      <c r="C687" s="97"/>
      <c r="D687" s="97"/>
      <c r="E687" s="97"/>
    </row>
    <row r="688" ht="15.75" customHeight="1">
      <c r="A688" s="97"/>
      <c r="B688" s="97"/>
      <c r="C688" s="97"/>
      <c r="D688" s="97"/>
      <c r="E688" s="97"/>
    </row>
    <row r="689" ht="15.75" customHeight="1">
      <c r="A689" s="97"/>
      <c r="B689" s="97"/>
      <c r="C689" s="97"/>
      <c r="D689" s="97"/>
      <c r="E689" s="97"/>
    </row>
    <row r="690" ht="15.75" customHeight="1">
      <c r="A690" s="97"/>
      <c r="B690" s="97"/>
      <c r="C690" s="97"/>
      <c r="D690" s="97"/>
      <c r="E690" s="97"/>
    </row>
    <row r="691" ht="15.75" customHeight="1">
      <c r="A691" s="97"/>
      <c r="B691" s="97"/>
      <c r="C691" s="97"/>
      <c r="D691" s="97"/>
      <c r="E691" s="97"/>
    </row>
    <row r="692" ht="15.75" customHeight="1">
      <c r="A692" s="97"/>
      <c r="B692" s="97"/>
      <c r="C692" s="97"/>
      <c r="D692" s="97"/>
      <c r="E692" s="97"/>
    </row>
    <row r="693" ht="15.75" customHeight="1">
      <c r="A693" s="97"/>
      <c r="B693" s="97"/>
      <c r="C693" s="97"/>
      <c r="D693" s="97"/>
      <c r="E693" s="97"/>
    </row>
    <row r="694" ht="15.75" customHeight="1">
      <c r="A694" s="97"/>
      <c r="B694" s="97"/>
      <c r="C694" s="97"/>
      <c r="D694" s="97"/>
      <c r="E694" s="97"/>
    </row>
    <row r="695" ht="15.75" customHeight="1">
      <c r="A695" s="97"/>
      <c r="B695" s="97"/>
      <c r="C695" s="97"/>
      <c r="D695" s="97"/>
      <c r="E695" s="97"/>
    </row>
    <row r="696" ht="15.75" customHeight="1">
      <c r="A696" s="97"/>
      <c r="B696" s="97"/>
      <c r="C696" s="97"/>
      <c r="D696" s="97"/>
      <c r="E696" s="97"/>
    </row>
    <row r="697" ht="15.75" customHeight="1">
      <c r="A697" s="97"/>
      <c r="B697" s="97"/>
      <c r="C697" s="97"/>
      <c r="D697" s="97"/>
      <c r="E697" s="97"/>
    </row>
    <row r="698" ht="15.75" customHeight="1">
      <c r="A698" s="97"/>
      <c r="B698" s="97"/>
      <c r="C698" s="97"/>
      <c r="D698" s="97"/>
      <c r="E698" s="97"/>
    </row>
    <row r="699" ht="15.75" customHeight="1">
      <c r="A699" s="97"/>
      <c r="B699" s="97"/>
      <c r="C699" s="97"/>
      <c r="D699" s="97"/>
      <c r="E699" s="97"/>
    </row>
    <row r="700" ht="15.75" customHeight="1">
      <c r="A700" s="97"/>
      <c r="B700" s="97"/>
      <c r="C700" s="97"/>
      <c r="D700" s="97"/>
      <c r="E700" s="97"/>
    </row>
    <row r="701" ht="15.75" customHeight="1">
      <c r="A701" s="97"/>
      <c r="B701" s="97"/>
      <c r="C701" s="97"/>
      <c r="D701" s="97"/>
      <c r="E701" s="97"/>
    </row>
    <row r="702" ht="15.75" customHeight="1">
      <c r="A702" s="97"/>
      <c r="B702" s="97"/>
      <c r="C702" s="97"/>
      <c r="D702" s="97"/>
      <c r="E702" s="97"/>
    </row>
    <row r="703" ht="15.75" customHeight="1">
      <c r="A703" s="97"/>
      <c r="B703" s="97"/>
      <c r="C703" s="97"/>
      <c r="D703" s="97"/>
      <c r="E703" s="97"/>
    </row>
    <row r="704" ht="15.75" customHeight="1">
      <c r="A704" s="97"/>
      <c r="B704" s="97"/>
      <c r="C704" s="97"/>
      <c r="D704" s="97"/>
      <c r="E704" s="97"/>
    </row>
    <row r="705" ht="15.75" customHeight="1">
      <c r="A705" s="97"/>
      <c r="B705" s="97"/>
      <c r="C705" s="97"/>
      <c r="D705" s="97"/>
      <c r="E705" s="97"/>
    </row>
    <row r="706" ht="15.75" customHeight="1">
      <c r="A706" s="97"/>
      <c r="B706" s="97"/>
      <c r="C706" s="97"/>
      <c r="D706" s="97"/>
      <c r="E706" s="97"/>
    </row>
    <row r="707" ht="15.75" customHeight="1">
      <c r="A707" s="97"/>
      <c r="B707" s="97"/>
      <c r="C707" s="97"/>
      <c r="D707" s="97"/>
      <c r="E707" s="97"/>
    </row>
    <row r="708" ht="15.75" customHeight="1">
      <c r="A708" s="97"/>
      <c r="B708" s="97"/>
      <c r="C708" s="97"/>
      <c r="D708" s="97"/>
      <c r="E708" s="97"/>
    </row>
    <row r="709" ht="15.75" customHeight="1">
      <c r="A709" s="97"/>
      <c r="B709" s="97"/>
      <c r="C709" s="97"/>
      <c r="D709" s="97"/>
      <c r="E709" s="97"/>
    </row>
    <row r="710" ht="15.75" customHeight="1">
      <c r="A710" s="97"/>
      <c r="B710" s="97"/>
      <c r="C710" s="97"/>
      <c r="D710" s="97"/>
      <c r="E710" s="97"/>
    </row>
    <row r="711" ht="15.75" customHeight="1">
      <c r="A711" s="97"/>
      <c r="B711" s="97"/>
      <c r="C711" s="97"/>
      <c r="D711" s="97"/>
      <c r="E711" s="97"/>
    </row>
    <row r="712" ht="15.75" customHeight="1">
      <c r="A712" s="97"/>
      <c r="B712" s="97"/>
      <c r="C712" s="97"/>
      <c r="D712" s="97"/>
      <c r="E712" s="97"/>
    </row>
    <row r="713" ht="15.75" customHeight="1">
      <c r="A713" s="97"/>
      <c r="B713" s="97"/>
      <c r="C713" s="97"/>
      <c r="D713" s="97"/>
      <c r="E713" s="97"/>
    </row>
    <row r="714" ht="15.75" customHeight="1">
      <c r="A714" s="97"/>
      <c r="B714" s="97"/>
      <c r="C714" s="97"/>
      <c r="D714" s="97"/>
      <c r="E714" s="97"/>
    </row>
    <row r="715" ht="15.75" customHeight="1">
      <c r="A715" s="97"/>
      <c r="B715" s="97"/>
      <c r="C715" s="97"/>
      <c r="D715" s="97"/>
      <c r="E715" s="97"/>
    </row>
    <row r="716" ht="15.75" customHeight="1">
      <c r="A716" s="97"/>
      <c r="B716" s="97"/>
      <c r="C716" s="97"/>
      <c r="D716" s="97"/>
      <c r="E716" s="97"/>
    </row>
    <row r="717" ht="15.75" customHeight="1">
      <c r="A717" s="97"/>
      <c r="B717" s="97"/>
      <c r="C717" s="97"/>
      <c r="D717" s="97"/>
      <c r="E717" s="97"/>
    </row>
    <row r="718" ht="15.75" customHeight="1">
      <c r="A718" s="97"/>
      <c r="B718" s="97"/>
      <c r="C718" s="97"/>
      <c r="D718" s="97"/>
      <c r="E718" s="97"/>
    </row>
    <row r="719" ht="15.75" customHeight="1">
      <c r="A719" s="97"/>
      <c r="B719" s="97"/>
      <c r="C719" s="97"/>
      <c r="D719" s="97"/>
      <c r="E719" s="97"/>
    </row>
    <row r="720" ht="15.75" customHeight="1">
      <c r="A720" s="97"/>
      <c r="B720" s="97"/>
      <c r="C720" s="97"/>
      <c r="D720" s="97"/>
      <c r="E720" s="97"/>
    </row>
    <row r="721" ht="15.75" customHeight="1">
      <c r="A721" s="97"/>
      <c r="B721" s="97"/>
      <c r="C721" s="97"/>
      <c r="D721" s="97"/>
      <c r="E721" s="97"/>
    </row>
    <row r="722" ht="15.75" customHeight="1">
      <c r="A722" s="97"/>
      <c r="B722" s="97"/>
      <c r="C722" s="97"/>
      <c r="D722" s="97"/>
      <c r="E722" s="97"/>
    </row>
    <row r="723" ht="15.75" customHeight="1">
      <c r="A723" s="97"/>
      <c r="B723" s="97"/>
      <c r="C723" s="97"/>
      <c r="D723" s="97"/>
      <c r="E723" s="97"/>
    </row>
    <row r="724" ht="15.75" customHeight="1">
      <c r="A724" s="97"/>
      <c r="B724" s="97"/>
      <c r="C724" s="97"/>
      <c r="D724" s="97"/>
      <c r="E724" s="97"/>
    </row>
    <row r="725" ht="15.75" customHeight="1">
      <c r="A725" s="97"/>
      <c r="B725" s="97"/>
      <c r="C725" s="97"/>
      <c r="D725" s="97"/>
      <c r="E725" s="97"/>
    </row>
    <row r="726" ht="15.75" customHeight="1">
      <c r="A726" s="97"/>
      <c r="B726" s="97"/>
      <c r="C726" s="97"/>
      <c r="D726" s="97"/>
      <c r="E726" s="97"/>
    </row>
    <row r="727" ht="15.75" customHeight="1">
      <c r="A727" s="97"/>
      <c r="B727" s="97"/>
      <c r="C727" s="97"/>
      <c r="D727" s="97"/>
      <c r="E727" s="97"/>
    </row>
    <row r="728" ht="15.75" customHeight="1">
      <c r="A728" s="97"/>
      <c r="B728" s="97"/>
      <c r="C728" s="97"/>
      <c r="D728" s="97"/>
      <c r="E728" s="97"/>
    </row>
    <row r="729" ht="15.75" customHeight="1">
      <c r="A729" s="97"/>
      <c r="B729" s="97"/>
      <c r="C729" s="97"/>
      <c r="D729" s="97"/>
      <c r="E729" s="97"/>
    </row>
    <row r="730" ht="15.75" customHeight="1">
      <c r="A730" s="97"/>
      <c r="B730" s="97"/>
      <c r="C730" s="97"/>
      <c r="D730" s="97"/>
      <c r="E730" s="97"/>
    </row>
    <row r="731" ht="15.75" customHeight="1">
      <c r="A731" s="97"/>
      <c r="B731" s="97"/>
      <c r="C731" s="97"/>
      <c r="D731" s="97"/>
      <c r="E731" s="97"/>
    </row>
    <row r="732" ht="15.75" customHeight="1">
      <c r="A732" s="97"/>
      <c r="B732" s="97"/>
      <c r="C732" s="97"/>
      <c r="D732" s="97"/>
      <c r="E732" s="97"/>
    </row>
    <row r="733" ht="15.75" customHeight="1">
      <c r="A733" s="97"/>
      <c r="B733" s="97"/>
      <c r="C733" s="97"/>
      <c r="D733" s="97"/>
      <c r="E733" s="97"/>
    </row>
    <row r="734" ht="15.75" customHeight="1">
      <c r="A734" s="97"/>
      <c r="B734" s="97"/>
      <c r="C734" s="97"/>
      <c r="D734" s="97"/>
      <c r="E734" s="97"/>
    </row>
    <row r="735" ht="15.75" customHeight="1">
      <c r="A735" s="97"/>
      <c r="B735" s="97"/>
      <c r="C735" s="97"/>
      <c r="D735" s="97"/>
      <c r="E735" s="97"/>
    </row>
    <row r="736" ht="15.75" customHeight="1">
      <c r="A736" s="97"/>
      <c r="B736" s="97"/>
      <c r="C736" s="97"/>
      <c r="D736" s="97"/>
      <c r="E736" s="97"/>
    </row>
    <row r="737" ht="15.75" customHeight="1">
      <c r="A737" s="97"/>
      <c r="B737" s="97"/>
      <c r="C737" s="97"/>
      <c r="D737" s="97"/>
      <c r="E737" s="97"/>
    </row>
    <row r="738" ht="15.75" customHeight="1">
      <c r="A738" s="97"/>
      <c r="B738" s="97"/>
      <c r="C738" s="97"/>
      <c r="D738" s="97"/>
      <c r="E738" s="97"/>
    </row>
    <row r="739" ht="15.75" customHeight="1">
      <c r="A739" s="97"/>
      <c r="B739" s="97"/>
      <c r="C739" s="97"/>
      <c r="D739" s="97"/>
      <c r="E739" s="97"/>
    </row>
    <row r="740" ht="15.75" customHeight="1">
      <c r="A740" s="97"/>
      <c r="B740" s="97"/>
      <c r="C740" s="97"/>
      <c r="D740" s="97"/>
      <c r="E740" s="97"/>
    </row>
    <row r="741" ht="15.75" customHeight="1">
      <c r="A741" s="97"/>
      <c r="B741" s="97"/>
      <c r="C741" s="97"/>
      <c r="D741" s="97"/>
      <c r="E741" s="97"/>
    </row>
    <row r="742" ht="15.75" customHeight="1">
      <c r="A742" s="97"/>
      <c r="B742" s="97"/>
      <c r="C742" s="97"/>
      <c r="D742" s="97"/>
      <c r="E742" s="97"/>
    </row>
    <row r="743" ht="15.75" customHeight="1">
      <c r="A743" s="97"/>
      <c r="B743" s="97"/>
      <c r="C743" s="97"/>
      <c r="D743" s="97"/>
      <c r="E743" s="97"/>
    </row>
    <row r="744" ht="15.75" customHeight="1">
      <c r="A744" s="97"/>
      <c r="B744" s="97"/>
      <c r="C744" s="97"/>
      <c r="D744" s="97"/>
      <c r="E744" s="97"/>
    </row>
    <row r="745" ht="15.75" customHeight="1">
      <c r="A745" s="97"/>
      <c r="B745" s="97"/>
      <c r="C745" s="97"/>
      <c r="D745" s="97"/>
      <c r="E745" s="97"/>
    </row>
    <row r="746" ht="15.75" customHeight="1">
      <c r="A746" s="97"/>
      <c r="B746" s="97"/>
      <c r="C746" s="97"/>
      <c r="D746" s="97"/>
      <c r="E746" s="97"/>
    </row>
    <row r="747" ht="15.75" customHeight="1">
      <c r="A747" s="97"/>
      <c r="B747" s="97"/>
      <c r="C747" s="97"/>
      <c r="D747" s="97"/>
      <c r="E747" s="97"/>
    </row>
    <row r="748" ht="15.75" customHeight="1">
      <c r="A748" s="97"/>
      <c r="B748" s="97"/>
      <c r="C748" s="97"/>
      <c r="D748" s="97"/>
      <c r="E748" s="97"/>
    </row>
    <row r="749" ht="15.75" customHeight="1">
      <c r="A749" s="97"/>
      <c r="B749" s="97"/>
      <c r="C749" s="97"/>
      <c r="D749" s="97"/>
      <c r="E749" s="97"/>
    </row>
    <row r="750" ht="15.75" customHeight="1">
      <c r="A750" s="97"/>
      <c r="B750" s="97"/>
      <c r="C750" s="97"/>
      <c r="D750" s="97"/>
      <c r="E750" s="97"/>
    </row>
    <row r="751" ht="15.75" customHeight="1">
      <c r="A751" s="97"/>
      <c r="B751" s="97"/>
      <c r="C751" s="97"/>
      <c r="D751" s="97"/>
      <c r="E751" s="97"/>
    </row>
    <row r="752" ht="15.75" customHeight="1">
      <c r="A752" s="97"/>
      <c r="B752" s="97"/>
      <c r="C752" s="97"/>
      <c r="D752" s="97"/>
      <c r="E752" s="97"/>
    </row>
    <row r="753" ht="15.75" customHeight="1">
      <c r="A753" s="97"/>
      <c r="B753" s="97"/>
      <c r="C753" s="97"/>
      <c r="D753" s="97"/>
      <c r="E753" s="97"/>
    </row>
    <row r="754" ht="15.75" customHeight="1">
      <c r="A754" s="97"/>
      <c r="B754" s="97"/>
      <c r="C754" s="97"/>
      <c r="D754" s="97"/>
      <c r="E754" s="97"/>
    </row>
    <row r="755" ht="15.75" customHeight="1">
      <c r="A755" s="97"/>
      <c r="B755" s="97"/>
      <c r="C755" s="97"/>
      <c r="D755" s="97"/>
      <c r="E755" s="97"/>
    </row>
    <row r="756" ht="15.75" customHeight="1">
      <c r="A756" s="97"/>
      <c r="B756" s="97"/>
      <c r="C756" s="97"/>
      <c r="D756" s="97"/>
      <c r="E756" s="97"/>
    </row>
    <row r="757" ht="15.75" customHeight="1">
      <c r="A757" s="97"/>
      <c r="B757" s="97"/>
      <c r="C757" s="97"/>
      <c r="D757" s="97"/>
      <c r="E757" s="97"/>
    </row>
    <row r="758" ht="15.75" customHeight="1">
      <c r="A758" s="97"/>
      <c r="B758" s="97"/>
      <c r="C758" s="97"/>
      <c r="D758" s="97"/>
      <c r="E758" s="97"/>
    </row>
    <row r="759" ht="15.75" customHeight="1">
      <c r="A759" s="97"/>
      <c r="B759" s="97"/>
      <c r="C759" s="97"/>
      <c r="D759" s="97"/>
      <c r="E759" s="97"/>
    </row>
    <row r="760" ht="15.75" customHeight="1">
      <c r="A760" s="97"/>
      <c r="B760" s="97"/>
      <c r="C760" s="97"/>
      <c r="D760" s="97"/>
      <c r="E760" s="97"/>
    </row>
    <row r="761" ht="15.75" customHeight="1">
      <c r="A761" s="97"/>
      <c r="B761" s="97"/>
      <c r="C761" s="97"/>
      <c r="D761" s="97"/>
      <c r="E761" s="97"/>
    </row>
    <row r="762" ht="15.75" customHeight="1">
      <c r="A762" s="97"/>
      <c r="B762" s="97"/>
      <c r="C762" s="97"/>
      <c r="D762" s="97"/>
      <c r="E762" s="97"/>
    </row>
    <row r="763" ht="15.75" customHeight="1">
      <c r="A763" s="97"/>
      <c r="B763" s="97"/>
      <c r="C763" s="97"/>
      <c r="D763" s="97"/>
      <c r="E763" s="97"/>
    </row>
    <row r="764" ht="15.75" customHeight="1">
      <c r="A764" s="97"/>
      <c r="B764" s="97"/>
      <c r="C764" s="97"/>
      <c r="D764" s="97"/>
      <c r="E764" s="97"/>
    </row>
    <row r="765" ht="15.75" customHeight="1">
      <c r="A765" s="97"/>
      <c r="B765" s="97"/>
      <c r="C765" s="97"/>
      <c r="D765" s="97"/>
      <c r="E765" s="97"/>
    </row>
    <row r="766" ht="15.75" customHeight="1">
      <c r="A766" s="97"/>
      <c r="B766" s="97"/>
      <c r="C766" s="97"/>
      <c r="D766" s="97"/>
      <c r="E766" s="97"/>
    </row>
    <row r="767" ht="15.75" customHeight="1">
      <c r="A767" s="97"/>
      <c r="B767" s="97"/>
      <c r="C767" s="97"/>
      <c r="D767" s="97"/>
      <c r="E767" s="97"/>
    </row>
    <row r="768" ht="15.75" customHeight="1">
      <c r="A768" s="97"/>
      <c r="B768" s="97"/>
      <c r="C768" s="97"/>
      <c r="D768" s="97"/>
      <c r="E768" s="97"/>
    </row>
    <row r="769" ht="15.75" customHeight="1">
      <c r="A769" s="97"/>
      <c r="B769" s="97"/>
      <c r="C769" s="97"/>
      <c r="D769" s="97"/>
      <c r="E769" s="97"/>
    </row>
    <row r="770" ht="15.75" customHeight="1">
      <c r="A770" s="97"/>
      <c r="B770" s="97"/>
      <c r="C770" s="97"/>
      <c r="D770" s="97"/>
      <c r="E770" s="97"/>
    </row>
    <row r="771" ht="15.75" customHeight="1">
      <c r="A771" s="97"/>
      <c r="B771" s="97"/>
      <c r="C771" s="97"/>
      <c r="D771" s="97"/>
      <c r="E771" s="97"/>
    </row>
    <row r="772" ht="15.75" customHeight="1">
      <c r="A772" s="97"/>
      <c r="B772" s="97"/>
      <c r="C772" s="97"/>
      <c r="D772" s="97"/>
      <c r="E772" s="97"/>
    </row>
    <row r="773" ht="15.75" customHeight="1">
      <c r="A773" s="97"/>
      <c r="B773" s="97"/>
      <c r="C773" s="97"/>
      <c r="D773" s="97"/>
      <c r="E773" s="97"/>
    </row>
    <row r="774" ht="15.75" customHeight="1">
      <c r="A774" s="97"/>
      <c r="B774" s="97"/>
      <c r="C774" s="97"/>
      <c r="D774" s="97"/>
      <c r="E774" s="97"/>
    </row>
    <row r="775" ht="15.75" customHeight="1">
      <c r="A775" s="97"/>
      <c r="B775" s="97"/>
      <c r="C775" s="97"/>
      <c r="D775" s="97"/>
      <c r="E775" s="97"/>
    </row>
    <row r="776" ht="15.75" customHeight="1">
      <c r="A776" s="97"/>
      <c r="B776" s="97"/>
      <c r="C776" s="97"/>
      <c r="D776" s="97"/>
      <c r="E776" s="97"/>
    </row>
    <row r="777" ht="15.75" customHeight="1">
      <c r="A777" s="97"/>
      <c r="B777" s="97"/>
      <c r="C777" s="97"/>
      <c r="D777" s="97"/>
      <c r="E777" s="97"/>
    </row>
    <row r="778" ht="15.75" customHeight="1">
      <c r="A778" s="97"/>
      <c r="B778" s="97"/>
      <c r="C778" s="97"/>
      <c r="D778" s="97"/>
      <c r="E778" s="97"/>
    </row>
    <row r="779" ht="15.75" customHeight="1">
      <c r="A779" s="97"/>
      <c r="B779" s="97"/>
      <c r="C779" s="97"/>
      <c r="D779" s="97"/>
      <c r="E779" s="97"/>
    </row>
    <row r="780" ht="15.75" customHeight="1">
      <c r="A780" s="97"/>
      <c r="B780" s="97"/>
      <c r="C780" s="97"/>
      <c r="D780" s="97"/>
      <c r="E780" s="97"/>
    </row>
    <row r="781" ht="15.75" customHeight="1">
      <c r="A781" s="97"/>
      <c r="B781" s="97"/>
      <c r="C781" s="97"/>
      <c r="D781" s="97"/>
      <c r="E781" s="97"/>
    </row>
    <row r="782" ht="15.75" customHeight="1">
      <c r="A782" s="97"/>
      <c r="B782" s="97"/>
      <c r="C782" s="97"/>
      <c r="D782" s="97"/>
      <c r="E782" s="97"/>
    </row>
    <row r="783" ht="15.75" customHeight="1">
      <c r="A783" s="97"/>
      <c r="B783" s="97"/>
      <c r="C783" s="97"/>
      <c r="D783" s="97"/>
      <c r="E783" s="97"/>
    </row>
    <row r="784" ht="15.75" customHeight="1">
      <c r="A784" s="97"/>
      <c r="B784" s="97"/>
      <c r="C784" s="97"/>
      <c r="D784" s="97"/>
      <c r="E784" s="97"/>
    </row>
    <row r="785" ht="15.75" customHeight="1">
      <c r="A785" s="97"/>
      <c r="B785" s="97"/>
      <c r="C785" s="97"/>
      <c r="D785" s="97"/>
      <c r="E785" s="97"/>
    </row>
    <row r="786" ht="15.75" customHeight="1">
      <c r="A786" s="97"/>
      <c r="B786" s="97"/>
      <c r="C786" s="97"/>
      <c r="D786" s="97"/>
      <c r="E786" s="97"/>
    </row>
    <row r="787" ht="15.75" customHeight="1">
      <c r="A787" s="97"/>
      <c r="B787" s="97"/>
      <c r="C787" s="97"/>
      <c r="D787" s="97"/>
      <c r="E787" s="97"/>
    </row>
    <row r="788" ht="15.75" customHeight="1">
      <c r="A788" s="97"/>
      <c r="B788" s="97"/>
      <c r="C788" s="97"/>
      <c r="D788" s="97"/>
      <c r="E788" s="97"/>
    </row>
    <row r="789" ht="15.75" customHeight="1">
      <c r="A789" s="97"/>
      <c r="B789" s="97"/>
      <c r="C789" s="97"/>
      <c r="D789" s="97"/>
      <c r="E789" s="97"/>
    </row>
    <row r="790" ht="15.75" customHeight="1">
      <c r="A790" s="97"/>
      <c r="B790" s="97"/>
      <c r="C790" s="97"/>
      <c r="D790" s="97"/>
      <c r="E790" s="97"/>
    </row>
    <row r="791" ht="15.75" customHeight="1">
      <c r="A791" s="97"/>
      <c r="B791" s="97"/>
      <c r="C791" s="97"/>
      <c r="D791" s="97"/>
      <c r="E791" s="97"/>
    </row>
    <row r="792" ht="15.75" customHeight="1">
      <c r="A792" s="97"/>
      <c r="B792" s="97"/>
      <c r="C792" s="97"/>
      <c r="D792" s="97"/>
      <c r="E792" s="97"/>
    </row>
    <row r="793" ht="15.75" customHeight="1">
      <c r="A793" s="97"/>
      <c r="B793" s="97"/>
      <c r="C793" s="97"/>
      <c r="D793" s="97"/>
      <c r="E793" s="97"/>
    </row>
    <row r="794" ht="15.75" customHeight="1">
      <c r="A794" s="97"/>
      <c r="B794" s="97"/>
      <c r="C794" s="97"/>
      <c r="D794" s="97"/>
      <c r="E794" s="97"/>
    </row>
    <row r="795" ht="15.75" customHeight="1">
      <c r="A795" s="97"/>
      <c r="B795" s="97"/>
      <c r="C795" s="97"/>
      <c r="D795" s="97"/>
      <c r="E795" s="97"/>
    </row>
    <row r="796" ht="15.75" customHeight="1">
      <c r="A796" s="97"/>
      <c r="B796" s="97"/>
      <c r="C796" s="97"/>
      <c r="D796" s="97"/>
      <c r="E796" s="97"/>
    </row>
    <row r="797" ht="15.75" customHeight="1">
      <c r="A797" s="97"/>
      <c r="B797" s="97"/>
      <c r="C797" s="97"/>
      <c r="D797" s="97"/>
      <c r="E797" s="97"/>
    </row>
    <row r="798" ht="15.75" customHeight="1">
      <c r="A798" s="97"/>
      <c r="B798" s="97"/>
      <c r="C798" s="97"/>
      <c r="D798" s="97"/>
      <c r="E798" s="97"/>
    </row>
    <row r="799" ht="15.75" customHeight="1">
      <c r="A799" s="97"/>
      <c r="B799" s="97"/>
      <c r="C799" s="97"/>
      <c r="D799" s="97"/>
      <c r="E799" s="97"/>
    </row>
    <row r="800" ht="15.75" customHeight="1">
      <c r="A800" s="97"/>
      <c r="B800" s="97"/>
      <c r="C800" s="97"/>
      <c r="D800" s="97"/>
      <c r="E800" s="97"/>
    </row>
    <row r="801" ht="15.75" customHeight="1">
      <c r="A801" s="97"/>
      <c r="B801" s="97"/>
      <c r="C801" s="97"/>
      <c r="D801" s="97"/>
      <c r="E801" s="97"/>
    </row>
    <row r="802" ht="15.75" customHeight="1">
      <c r="A802" s="97"/>
      <c r="B802" s="97"/>
      <c r="C802" s="97"/>
      <c r="D802" s="97"/>
      <c r="E802" s="97"/>
    </row>
    <row r="803" ht="15.75" customHeight="1">
      <c r="A803" s="97"/>
      <c r="B803" s="97"/>
      <c r="C803" s="97"/>
      <c r="D803" s="97"/>
      <c r="E803" s="97"/>
    </row>
    <row r="804" ht="15.75" customHeight="1">
      <c r="A804" s="97"/>
      <c r="B804" s="97"/>
      <c r="C804" s="97"/>
      <c r="D804" s="97"/>
      <c r="E804" s="97"/>
    </row>
    <row r="805" ht="15.75" customHeight="1">
      <c r="A805" s="97"/>
      <c r="B805" s="97"/>
      <c r="C805" s="97"/>
      <c r="D805" s="97"/>
      <c r="E805" s="97"/>
    </row>
    <row r="806" ht="15.75" customHeight="1">
      <c r="A806" s="97"/>
      <c r="B806" s="97"/>
      <c r="C806" s="97"/>
      <c r="D806" s="97"/>
      <c r="E806" s="97"/>
    </row>
    <row r="807" ht="15.75" customHeight="1">
      <c r="A807" s="97"/>
      <c r="B807" s="97"/>
      <c r="C807" s="97"/>
      <c r="D807" s="97"/>
      <c r="E807" s="97"/>
    </row>
    <row r="808" ht="15.75" customHeight="1">
      <c r="A808" s="97"/>
      <c r="B808" s="97"/>
      <c r="C808" s="97"/>
      <c r="D808" s="97"/>
      <c r="E808" s="97"/>
    </row>
    <row r="809" ht="15.75" customHeight="1">
      <c r="A809" s="97"/>
      <c r="B809" s="97"/>
      <c r="C809" s="97"/>
      <c r="D809" s="97"/>
      <c r="E809" s="97"/>
    </row>
    <row r="810" ht="15.75" customHeight="1">
      <c r="A810" s="97"/>
      <c r="B810" s="97"/>
      <c r="C810" s="97"/>
      <c r="D810" s="97"/>
      <c r="E810" s="97"/>
    </row>
    <row r="811" ht="15.75" customHeight="1">
      <c r="A811" s="97"/>
      <c r="B811" s="97"/>
      <c r="C811" s="97"/>
      <c r="D811" s="97"/>
      <c r="E811" s="97"/>
    </row>
    <row r="812" ht="15.75" customHeight="1">
      <c r="A812" s="97"/>
      <c r="B812" s="97"/>
      <c r="C812" s="97"/>
      <c r="D812" s="97"/>
      <c r="E812" s="97"/>
    </row>
    <row r="813" ht="15.75" customHeight="1">
      <c r="A813" s="97"/>
      <c r="B813" s="97"/>
      <c r="C813" s="97"/>
      <c r="D813" s="97"/>
      <c r="E813" s="97"/>
    </row>
    <row r="814" ht="15.75" customHeight="1">
      <c r="A814" s="97"/>
      <c r="B814" s="97"/>
      <c r="C814" s="97"/>
      <c r="D814" s="97"/>
      <c r="E814" s="97"/>
    </row>
    <row r="815" ht="15.75" customHeight="1">
      <c r="A815" s="97"/>
      <c r="B815" s="97"/>
      <c r="C815" s="97"/>
      <c r="D815" s="97"/>
      <c r="E815" s="97"/>
    </row>
    <row r="816" ht="15.75" customHeight="1">
      <c r="A816" s="97"/>
      <c r="B816" s="97"/>
      <c r="C816" s="97"/>
      <c r="D816" s="97"/>
      <c r="E816" s="97"/>
    </row>
    <row r="817" ht="15.75" customHeight="1">
      <c r="A817" s="97"/>
      <c r="B817" s="97"/>
      <c r="C817" s="97"/>
      <c r="D817" s="97"/>
      <c r="E817" s="97"/>
    </row>
    <row r="818" ht="15.75" customHeight="1">
      <c r="A818" s="97"/>
      <c r="B818" s="97"/>
      <c r="C818" s="97"/>
      <c r="D818" s="97"/>
      <c r="E818" s="97"/>
    </row>
    <row r="819" ht="15.75" customHeight="1">
      <c r="A819" s="97"/>
      <c r="B819" s="97"/>
      <c r="C819" s="97"/>
      <c r="D819" s="97"/>
      <c r="E819" s="97"/>
    </row>
    <row r="820" ht="15.75" customHeight="1">
      <c r="A820" s="97"/>
      <c r="B820" s="97"/>
      <c r="C820" s="97"/>
      <c r="D820" s="97"/>
      <c r="E820" s="97"/>
    </row>
    <row r="821" ht="15.75" customHeight="1">
      <c r="A821" s="97"/>
      <c r="B821" s="97"/>
      <c r="C821" s="97"/>
      <c r="D821" s="97"/>
      <c r="E821" s="97"/>
    </row>
    <row r="822" ht="15.75" customHeight="1">
      <c r="A822" s="97"/>
      <c r="B822" s="97"/>
      <c r="C822" s="97"/>
      <c r="D822" s="97"/>
      <c r="E822" s="97"/>
    </row>
    <row r="823" ht="15.75" customHeight="1">
      <c r="A823" s="97"/>
      <c r="B823" s="97"/>
      <c r="C823" s="97"/>
      <c r="D823" s="97"/>
      <c r="E823" s="97"/>
    </row>
    <row r="824" ht="15.75" customHeight="1">
      <c r="A824" s="97"/>
      <c r="B824" s="97"/>
      <c r="C824" s="97"/>
      <c r="D824" s="97"/>
      <c r="E824" s="97"/>
    </row>
    <row r="825" ht="15.75" customHeight="1">
      <c r="A825" s="97"/>
      <c r="B825" s="97"/>
      <c r="C825" s="97"/>
      <c r="D825" s="97"/>
      <c r="E825" s="97"/>
    </row>
    <row r="826" ht="15.75" customHeight="1">
      <c r="A826" s="97"/>
      <c r="B826" s="97"/>
      <c r="C826" s="97"/>
      <c r="D826" s="97"/>
      <c r="E826" s="97"/>
    </row>
    <row r="827" ht="15.75" customHeight="1">
      <c r="A827" s="97"/>
      <c r="B827" s="97"/>
      <c r="C827" s="97"/>
      <c r="D827" s="97"/>
      <c r="E827" s="97"/>
    </row>
    <row r="828" ht="15.75" customHeight="1">
      <c r="A828" s="97"/>
      <c r="B828" s="97"/>
      <c r="C828" s="97"/>
      <c r="D828" s="97"/>
      <c r="E828" s="97"/>
    </row>
    <row r="829" ht="15.75" customHeight="1">
      <c r="A829" s="97"/>
      <c r="B829" s="97"/>
      <c r="C829" s="97"/>
      <c r="D829" s="97"/>
      <c r="E829" s="97"/>
    </row>
    <row r="830" ht="15.75" customHeight="1">
      <c r="A830" s="97"/>
      <c r="B830" s="97"/>
      <c r="C830" s="97"/>
      <c r="D830" s="97"/>
      <c r="E830" s="97"/>
    </row>
    <row r="831" ht="15.75" customHeight="1">
      <c r="A831" s="97"/>
      <c r="B831" s="97"/>
      <c r="C831" s="97"/>
      <c r="D831" s="97"/>
      <c r="E831" s="97"/>
    </row>
    <row r="832" ht="15.75" customHeight="1">
      <c r="A832" s="97"/>
      <c r="B832" s="97"/>
      <c r="C832" s="97"/>
      <c r="D832" s="97"/>
      <c r="E832" s="97"/>
    </row>
    <row r="833" ht="15.75" customHeight="1">
      <c r="A833" s="97"/>
      <c r="B833" s="97"/>
      <c r="C833" s="97"/>
      <c r="D833" s="97"/>
      <c r="E833" s="97"/>
    </row>
    <row r="834" ht="15.75" customHeight="1">
      <c r="A834" s="97"/>
      <c r="B834" s="97"/>
      <c r="C834" s="97"/>
      <c r="D834" s="97"/>
      <c r="E834" s="97"/>
    </row>
    <row r="835" ht="15.75" customHeight="1">
      <c r="A835" s="97"/>
      <c r="B835" s="97"/>
      <c r="C835" s="97"/>
      <c r="D835" s="97"/>
      <c r="E835" s="97"/>
    </row>
    <row r="836" ht="15.75" customHeight="1">
      <c r="A836" s="97"/>
      <c r="B836" s="97"/>
      <c r="C836" s="97"/>
      <c r="D836" s="97"/>
      <c r="E836" s="97"/>
    </row>
    <row r="837" ht="15.75" customHeight="1">
      <c r="A837" s="97"/>
      <c r="B837" s="97"/>
      <c r="C837" s="97"/>
      <c r="D837" s="97"/>
      <c r="E837" s="97"/>
    </row>
    <row r="838" ht="15.75" customHeight="1">
      <c r="A838" s="97"/>
      <c r="B838" s="97"/>
      <c r="C838" s="97"/>
      <c r="D838" s="97"/>
      <c r="E838" s="97"/>
    </row>
    <row r="839" ht="15.75" customHeight="1">
      <c r="A839" s="97"/>
      <c r="B839" s="97"/>
      <c r="C839" s="97"/>
      <c r="D839" s="97"/>
      <c r="E839" s="97"/>
    </row>
    <row r="840" ht="15.75" customHeight="1">
      <c r="A840" s="97"/>
      <c r="B840" s="97"/>
      <c r="C840" s="97"/>
      <c r="D840" s="97"/>
      <c r="E840" s="97"/>
    </row>
    <row r="841" ht="15.75" customHeight="1">
      <c r="A841" s="97"/>
      <c r="B841" s="97"/>
      <c r="C841" s="97"/>
      <c r="D841" s="97"/>
      <c r="E841" s="97"/>
    </row>
    <row r="842" ht="15.75" customHeight="1">
      <c r="A842" s="97"/>
      <c r="B842" s="97"/>
      <c r="C842" s="97"/>
      <c r="D842" s="97"/>
      <c r="E842" s="97"/>
    </row>
    <row r="843" ht="15.75" customHeight="1">
      <c r="A843" s="97"/>
      <c r="B843" s="97"/>
      <c r="C843" s="97"/>
      <c r="D843" s="97"/>
      <c r="E843" s="97"/>
    </row>
    <row r="844" ht="15.75" customHeight="1">
      <c r="A844" s="97"/>
      <c r="B844" s="97"/>
      <c r="C844" s="97"/>
      <c r="D844" s="97"/>
      <c r="E844" s="97"/>
    </row>
    <row r="845" ht="15.75" customHeight="1">
      <c r="A845" s="97"/>
      <c r="B845" s="97"/>
      <c r="C845" s="97"/>
      <c r="D845" s="97"/>
      <c r="E845" s="97"/>
    </row>
    <row r="846" ht="15.75" customHeight="1">
      <c r="A846" s="97"/>
      <c r="B846" s="97"/>
      <c r="C846" s="97"/>
      <c r="D846" s="97"/>
      <c r="E846" s="97"/>
    </row>
    <row r="847" ht="15.75" customHeight="1">
      <c r="A847" s="97"/>
      <c r="B847" s="97"/>
      <c r="C847" s="97"/>
      <c r="D847" s="97"/>
      <c r="E847" s="97"/>
    </row>
    <row r="848" ht="15.75" customHeight="1">
      <c r="A848" s="97"/>
      <c r="B848" s="97"/>
      <c r="C848" s="97"/>
      <c r="D848" s="97"/>
      <c r="E848" s="97"/>
    </row>
    <row r="849" ht="15.75" customHeight="1">
      <c r="A849" s="97"/>
      <c r="B849" s="97"/>
      <c r="C849" s="97"/>
      <c r="D849" s="97"/>
      <c r="E849" s="97"/>
    </row>
    <row r="850" ht="15.75" customHeight="1">
      <c r="A850" s="97"/>
      <c r="B850" s="97"/>
      <c r="C850" s="97"/>
      <c r="D850" s="97"/>
      <c r="E850" s="97"/>
    </row>
    <row r="851" ht="15.75" customHeight="1">
      <c r="A851" s="97"/>
      <c r="B851" s="97"/>
      <c r="C851" s="97"/>
      <c r="D851" s="97"/>
      <c r="E851" s="97"/>
    </row>
    <row r="852" ht="15.75" customHeight="1">
      <c r="A852" s="97"/>
      <c r="B852" s="97"/>
      <c r="C852" s="97"/>
      <c r="D852" s="97"/>
      <c r="E852" s="97"/>
    </row>
    <row r="853" ht="15.75" customHeight="1">
      <c r="A853" s="97"/>
      <c r="B853" s="97"/>
      <c r="C853" s="97"/>
      <c r="D853" s="97"/>
      <c r="E853" s="97"/>
    </row>
    <row r="854" ht="15.75" customHeight="1">
      <c r="A854" s="97"/>
      <c r="B854" s="97"/>
      <c r="C854" s="97"/>
      <c r="D854" s="97"/>
      <c r="E854" s="97"/>
    </row>
    <row r="855" ht="15.75" customHeight="1">
      <c r="A855" s="97"/>
      <c r="B855" s="97"/>
      <c r="C855" s="97"/>
      <c r="D855" s="97"/>
      <c r="E855" s="97"/>
    </row>
    <row r="856" ht="15.75" customHeight="1">
      <c r="A856" s="97"/>
      <c r="B856" s="97"/>
      <c r="C856" s="97"/>
      <c r="D856" s="97"/>
      <c r="E856" s="97"/>
    </row>
    <row r="857" ht="15.75" customHeight="1">
      <c r="A857" s="97"/>
      <c r="B857" s="97"/>
      <c r="C857" s="97"/>
      <c r="D857" s="97"/>
      <c r="E857" s="97"/>
    </row>
    <row r="858" ht="15.75" customHeight="1">
      <c r="A858" s="97"/>
      <c r="B858" s="97"/>
      <c r="C858" s="97"/>
      <c r="D858" s="97"/>
      <c r="E858" s="97"/>
    </row>
    <row r="859" ht="15.75" customHeight="1">
      <c r="A859" s="97"/>
      <c r="B859" s="97"/>
      <c r="C859" s="97"/>
      <c r="D859" s="97"/>
      <c r="E859" s="97"/>
    </row>
    <row r="860" ht="15.75" customHeight="1">
      <c r="A860" s="97"/>
      <c r="B860" s="97"/>
      <c r="C860" s="97"/>
      <c r="D860" s="97"/>
      <c r="E860" s="97"/>
    </row>
    <row r="861" ht="15.75" customHeight="1">
      <c r="A861" s="97"/>
      <c r="B861" s="97"/>
      <c r="C861" s="97"/>
      <c r="D861" s="97"/>
      <c r="E861" s="97"/>
    </row>
    <row r="862" ht="15.75" customHeight="1">
      <c r="A862" s="97"/>
      <c r="B862" s="97"/>
      <c r="C862" s="97"/>
      <c r="D862" s="97"/>
      <c r="E862" s="97"/>
    </row>
    <row r="863" ht="15.75" customHeight="1">
      <c r="A863" s="97"/>
      <c r="B863" s="97"/>
      <c r="C863" s="97"/>
      <c r="D863" s="97"/>
      <c r="E863" s="97"/>
    </row>
    <row r="864" ht="15.75" customHeight="1">
      <c r="A864" s="97"/>
      <c r="B864" s="97"/>
      <c r="C864" s="97"/>
      <c r="D864" s="97"/>
      <c r="E864" s="97"/>
    </row>
    <row r="865" ht="15.75" customHeight="1">
      <c r="A865" s="97"/>
      <c r="B865" s="97"/>
      <c r="C865" s="97"/>
      <c r="D865" s="97"/>
      <c r="E865" s="97"/>
    </row>
    <row r="866" ht="15.75" customHeight="1">
      <c r="A866" s="97"/>
      <c r="B866" s="97"/>
      <c r="C866" s="97"/>
      <c r="D866" s="97"/>
      <c r="E866" s="97"/>
    </row>
    <row r="867" ht="15.75" customHeight="1">
      <c r="A867" s="97"/>
      <c r="B867" s="97"/>
      <c r="C867" s="97"/>
      <c r="D867" s="97"/>
      <c r="E867" s="97"/>
    </row>
    <row r="868" ht="15.75" customHeight="1">
      <c r="A868" s="97"/>
      <c r="B868" s="97"/>
      <c r="C868" s="97"/>
      <c r="D868" s="97"/>
      <c r="E868" s="97"/>
    </row>
    <row r="869" ht="15.75" customHeight="1">
      <c r="A869" s="97"/>
      <c r="B869" s="97"/>
      <c r="C869" s="97"/>
      <c r="D869" s="97"/>
      <c r="E869" s="97"/>
    </row>
    <row r="870" ht="15.75" customHeight="1">
      <c r="A870" s="97"/>
      <c r="B870" s="97"/>
      <c r="C870" s="97"/>
      <c r="D870" s="97"/>
      <c r="E870" s="97"/>
    </row>
    <row r="871" ht="15.75" customHeight="1">
      <c r="A871" s="97"/>
      <c r="B871" s="97"/>
      <c r="C871" s="97"/>
      <c r="D871" s="97"/>
      <c r="E871" s="97"/>
    </row>
    <row r="872" ht="15.75" customHeight="1">
      <c r="A872" s="97"/>
      <c r="B872" s="97"/>
      <c r="C872" s="97"/>
      <c r="D872" s="97"/>
      <c r="E872" s="97"/>
    </row>
    <row r="873" ht="15.75" customHeight="1">
      <c r="A873" s="97"/>
      <c r="B873" s="97"/>
      <c r="C873" s="97"/>
      <c r="D873" s="97"/>
      <c r="E873" s="97"/>
    </row>
    <row r="874" ht="15.75" customHeight="1">
      <c r="A874" s="97"/>
      <c r="B874" s="97"/>
      <c r="C874" s="97"/>
      <c r="D874" s="97"/>
      <c r="E874" s="97"/>
    </row>
    <row r="875" ht="15.75" customHeight="1">
      <c r="A875" s="97"/>
      <c r="B875" s="97"/>
      <c r="C875" s="97"/>
      <c r="D875" s="97"/>
      <c r="E875" s="97"/>
    </row>
    <row r="876" ht="15.75" customHeight="1">
      <c r="A876" s="97"/>
      <c r="B876" s="97"/>
      <c r="C876" s="97"/>
      <c r="D876" s="97"/>
      <c r="E876" s="97"/>
    </row>
    <row r="877" ht="15.75" customHeight="1">
      <c r="A877" s="97"/>
      <c r="B877" s="97"/>
      <c r="C877" s="97"/>
      <c r="D877" s="97"/>
      <c r="E877" s="97"/>
    </row>
    <row r="878" ht="15.75" customHeight="1">
      <c r="A878" s="97"/>
      <c r="B878" s="97"/>
      <c r="C878" s="97"/>
      <c r="D878" s="97"/>
      <c r="E878" s="97"/>
    </row>
    <row r="879" ht="15.75" customHeight="1">
      <c r="A879" s="97"/>
      <c r="B879" s="97"/>
      <c r="C879" s="97"/>
      <c r="D879" s="97"/>
      <c r="E879" s="97"/>
    </row>
    <row r="880" ht="15.75" customHeight="1">
      <c r="A880" s="97"/>
      <c r="B880" s="97"/>
      <c r="C880" s="97"/>
      <c r="D880" s="97"/>
      <c r="E880" s="97"/>
    </row>
    <row r="881" ht="15.75" customHeight="1">
      <c r="A881" s="97"/>
      <c r="B881" s="97"/>
      <c r="C881" s="97"/>
      <c r="D881" s="97"/>
      <c r="E881" s="97"/>
    </row>
    <row r="882" ht="15.75" customHeight="1">
      <c r="A882" s="97"/>
      <c r="B882" s="97"/>
      <c r="C882" s="97"/>
      <c r="D882" s="97"/>
      <c r="E882" s="97"/>
    </row>
    <row r="883" ht="15.75" customHeight="1">
      <c r="A883" s="97"/>
      <c r="B883" s="97"/>
      <c r="C883" s="97"/>
      <c r="D883" s="97"/>
      <c r="E883" s="97"/>
    </row>
    <row r="884" ht="15.75" customHeight="1">
      <c r="A884" s="97"/>
      <c r="B884" s="97"/>
      <c r="C884" s="97"/>
      <c r="D884" s="97"/>
      <c r="E884" s="97"/>
    </row>
    <row r="885" ht="15.75" customHeight="1">
      <c r="A885" s="97"/>
      <c r="B885" s="97"/>
      <c r="C885" s="97"/>
      <c r="D885" s="97"/>
      <c r="E885" s="97"/>
    </row>
    <row r="886" ht="15.75" customHeight="1">
      <c r="A886" s="97"/>
      <c r="B886" s="97"/>
      <c r="C886" s="97"/>
      <c r="D886" s="97"/>
      <c r="E886" s="97"/>
    </row>
    <row r="887" ht="15.75" customHeight="1">
      <c r="A887" s="97"/>
      <c r="B887" s="97"/>
      <c r="C887" s="97"/>
      <c r="D887" s="97"/>
      <c r="E887" s="97"/>
    </row>
    <row r="888" ht="15.75" customHeight="1">
      <c r="A888" s="97"/>
      <c r="B888" s="97"/>
      <c r="C888" s="97"/>
      <c r="D888" s="97"/>
      <c r="E888" s="97"/>
    </row>
    <row r="889" ht="15.75" customHeight="1">
      <c r="A889" s="97"/>
      <c r="B889" s="97"/>
      <c r="C889" s="97"/>
      <c r="D889" s="97"/>
      <c r="E889" s="97"/>
    </row>
    <row r="890" ht="15.75" customHeight="1">
      <c r="A890" s="97"/>
      <c r="B890" s="97"/>
      <c r="C890" s="97"/>
      <c r="D890" s="97"/>
      <c r="E890" s="97"/>
    </row>
    <row r="891" ht="15.75" customHeight="1">
      <c r="A891" s="97"/>
      <c r="B891" s="97"/>
      <c r="C891" s="97"/>
      <c r="D891" s="97"/>
      <c r="E891" s="97"/>
    </row>
    <row r="892" ht="15.75" customHeight="1">
      <c r="A892" s="97"/>
      <c r="B892" s="97"/>
      <c r="C892" s="97"/>
      <c r="D892" s="97"/>
      <c r="E892" s="97"/>
    </row>
    <row r="893" ht="15.75" customHeight="1">
      <c r="A893" s="97"/>
      <c r="B893" s="97"/>
      <c r="C893" s="97"/>
      <c r="D893" s="97"/>
      <c r="E893" s="97"/>
    </row>
    <row r="894" ht="15.75" customHeight="1">
      <c r="A894" s="97"/>
      <c r="B894" s="97"/>
      <c r="C894" s="97"/>
      <c r="D894" s="97"/>
      <c r="E894" s="97"/>
    </row>
    <row r="895" ht="15.75" customHeight="1">
      <c r="A895" s="97"/>
      <c r="B895" s="97"/>
      <c r="C895" s="97"/>
      <c r="D895" s="97"/>
      <c r="E895" s="97"/>
    </row>
    <row r="896" ht="15.75" customHeight="1">
      <c r="A896" s="97"/>
      <c r="B896" s="97"/>
      <c r="C896" s="97"/>
      <c r="D896" s="97"/>
      <c r="E896" s="97"/>
    </row>
    <row r="897" ht="15.75" customHeight="1">
      <c r="A897" s="97"/>
      <c r="B897" s="97"/>
      <c r="C897" s="97"/>
      <c r="D897" s="97"/>
      <c r="E897" s="97"/>
    </row>
    <row r="898" ht="15.75" customHeight="1">
      <c r="A898" s="97"/>
      <c r="B898" s="97"/>
      <c r="C898" s="97"/>
      <c r="D898" s="97"/>
      <c r="E898" s="97"/>
    </row>
    <row r="899" ht="15.75" customHeight="1">
      <c r="A899" s="97"/>
      <c r="B899" s="97"/>
      <c r="C899" s="97"/>
      <c r="D899" s="97"/>
      <c r="E899" s="97"/>
    </row>
    <row r="900" ht="15.75" customHeight="1">
      <c r="A900" s="97"/>
      <c r="B900" s="97"/>
      <c r="C900" s="97"/>
      <c r="D900" s="97"/>
      <c r="E900" s="97"/>
    </row>
    <row r="901" ht="15.75" customHeight="1">
      <c r="A901" s="97"/>
      <c r="B901" s="97"/>
      <c r="C901" s="97"/>
      <c r="D901" s="97"/>
      <c r="E901" s="97"/>
    </row>
    <row r="902" ht="15.75" customHeight="1">
      <c r="A902" s="97"/>
      <c r="B902" s="97"/>
      <c r="C902" s="97"/>
      <c r="D902" s="97"/>
      <c r="E902" s="97"/>
    </row>
    <row r="903" ht="15.75" customHeight="1">
      <c r="A903" s="97"/>
      <c r="B903" s="97"/>
      <c r="C903" s="97"/>
      <c r="D903" s="97"/>
      <c r="E903" s="97"/>
    </row>
    <row r="904" ht="15.75" customHeight="1">
      <c r="A904" s="97"/>
      <c r="B904" s="97"/>
      <c r="C904" s="97"/>
      <c r="D904" s="97"/>
      <c r="E904" s="97"/>
    </row>
    <row r="905" ht="15.75" customHeight="1">
      <c r="A905" s="97"/>
      <c r="B905" s="97"/>
      <c r="C905" s="97"/>
      <c r="D905" s="97"/>
      <c r="E905" s="97"/>
    </row>
    <row r="906" ht="15.75" customHeight="1">
      <c r="A906" s="97"/>
      <c r="B906" s="97"/>
      <c r="C906" s="97"/>
      <c r="D906" s="97"/>
      <c r="E906" s="97"/>
    </row>
    <row r="907" ht="15.75" customHeight="1">
      <c r="A907" s="97"/>
      <c r="B907" s="97"/>
      <c r="C907" s="97"/>
      <c r="D907" s="97"/>
      <c r="E907" s="97"/>
    </row>
    <row r="908" ht="15.75" customHeight="1">
      <c r="A908" s="97"/>
      <c r="B908" s="97"/>
      <c r="C908" s="97"/>
      <c r="D908" s="97"/>
      <c r="E908" s="97"/>
    </row>
    <row r="909" ht="15.75" customHeight="1">
      <c r="A909" s="97"/>
      <c r="B909" s="97"/>
      <c r="C909" s="97"/>
      <c r="D909" s="97"/>
      <c r="E909" s="97"/>
    </row>
    <row r="910" ht="15.75" customHeight="1">
      <c r="A910" s="97"/>
      <c r="B910" s="97"/>
      <c r="C910" s="97"/>
      <c r="D910" s="97"/>
      <c r="E910" s="97"/>
    </row>
    <row r="911" ht="15.75" customHeight="1">
      <c r="A911" s="97"/>
      <c r="B911" s="97"/>
      <c r="C911" s="97"/>
      <c r="D911" s="97"/>
      <c r="E911" s="97"/>
    </row>
    <row r="912" ht="15.75" customHeight="1">
      <c r="A912" s="97"/>
      <c r="B912" s="97"/>
      <c r="C912" s="97"/>
      <c r="D912" s="97"/>
      <c r="E912" s="97"/>
    </row>
    <row r="913" ht="15.75" customHeight="1">
      <c r="A913" s="97"/>
      <c r="B913" s="97"/>
      <c r="C913" s="97"/>
      <c r="D913" s="97"/>
      <c r="E913" s="97"/>
    </row>
    <row r="914" ht="15.75" customHeight="1">
      <c r="A914" s="97"/>
      <c r="B914" s="97"/>
      <c r="C914" s="97"/>
      <c r="D914" s="97"/>
      <c r="E914" s="97"/>
    </row>
    <row r="915" ht="15.75" customHeight="1">
      <c r="A915" s="97"/>
      <c r="B915" s="97"/>
      <c r="C915" s="97"/>
      <c r="D915" s="97"/>
      <c r="E915" s="97"/>
    </row>
    <row r="916" ht="15.75" customHeight="1">
      <c r="A916" s="97"/>
      <c r="B916" s="97"/>
      <c r="C916" s="97"/>
      <c r="D916" s="97"/>
      <c r="E916" s="97"/>
    </row>
    <row r="917" ht="15.75" customHeight="1">
      <c r="A917" s="97"/>
      <c r="B917" s="97"/>
      <c r="C917" s="97"/>
      <c r="D917" s="97"/>
      <c r="E917" s="97"/>
    </row>
    <row r="918" ht="15.75" customHeight="1">
      <c r="A918" s="97"/>
      <c r="B918" s="97"/>
      <c r="C918" s="97"/>
      <c r="D918" s="97"/>
      <c r="E918" s="97"/>
    </row>
    <row r="919" ht="15.75" customHeight="1">
      <c r="A919" s="97"/>
      <c r="B919" s="97"/>
      <c r="C919" s="97"/>
      <c r="D919" s="97"/>
      <c r="E919" s="97"/>
    </row>
    <row r="920" ht="15.75" customHeight="1">
      <c r="A920" s="97"/>
      <c r="B920" s="97"/>
      <c r="C920" s="97"/>
      <c r="D920" s="97"/>
      <c r="E920" s="97"/>
    </row>
    <row r="921" ht="15.75" customHeight="1">
      <c r="A921" s="97"/>
      <c r="B921" s="97"/>
      <c r="C921" s="97"/>
      <c r="D921" s="97"/>
      <c r="E921" s="97"/>
    </row>
    <row r="922" ht="15.75" customHeight="1">
      <c r="A922" s="97"/>
      <c r="B922" s="97"/>
      <c r="C922" s="97"/>
      <c r="D922" s="97"/>
      <c r="E922" s="97"/>
    </row>
    <row r="923" ht="15.75" customHeight="1">
      <c r="A923" s="97"/>
      <c r="B923" s="97"/>
      <c r="C923" s="97"/>
      <c r="D923" s="97"/>
      <c r="E923" s="97"/>
    </row>
    <row r="924" ht="15.75" customHeight="1">
      <c r="A924" s="97"/>
      <c r="B924" s="97"/>
      <c r="C924" s="97"/>
      <c r="D924" s="97"/>
      <c r="E924" s="97"/>
    </row>
    <row r="925" ht="15.75" customHeight="1">
      <c r="A925" s="97"/>
      <c r="B925" s="97"/>
      <c r="C925" s="97"/>
      <c r="D925" s="97"/>
      <c r="E925" s="97"/>
    </row>
    <row r="926" ht="15.75" customHeight="1">
      <c r="A926" s="97"/>
      <c r="B926" s="97"/>
      <c r="C926" s="97"/>
      <c r="D926" s="97"/>
      <c r="E926" s="97"/>
    </row>
    <row r="927" ht="15.75" customHeight="1">
      <c r="A927" s="97"/>
      <c r="B927" s="97"/>
      <c r="C927" s="97"/>
      <c r="D927" s="97"/>
      <c r="E927" s="97"/>
    </row>
    <row r="928" ht="15.75" customHeight="1">
      <c r="A928" s="97"/>
      <c r="B928" s="97"/>
      <c r="C928" s="97"/>
      <c r="D928" s="97"/>
      <c r="E928" s="97"/>
    </row>
    <row r="929" ht="15.75" customHeight="1">
      <c r="A929" s="97"/>
      <c r="B929" s="97"/>
      <c r="C929" s="97"/>
      <c r="D929" s="97"/>
      <c r="E929" s="97"/>
    </row>
    <row r="930" ht="15.75" customHeight="1">
      <c r="A930" s="97"/>
      <c r="B930" s="97"/>
      <c r="C930" s="97"/>
      <c r="D930" s="97"/>
      <c r="E930" s="97"/>
    </row>
    <row r="931" ht="15.75" customHeight="1">
      <c r="A931" s="97"/>
      <c r="B931" s="97"/>
      <c r="C931" s="97"/>
      <c r="D931" s="97"/>
      <c r="E931" s="97"/>
    </row>
    <row r="932" ht="15.75" customHeight="1">
      <c r="A932" s="97"/>
      <c r="B932" s="97"/>
      <c r="C932" s="97"/>
      <c r="D932" s="97"/>
      <c r="E932" s="97"/>
    </row>
    <row r="933" ht="15.75" customHeight="1">
      <c r="A933" s="97"/>
      <c r="B933" s="97"/>
      <c r="C933" s="97"/>
      <c r="D933" s="97"/>
      <c r="E933" s="97"/>
    </row>
    <row r="934" ht="15.75" customHeight="1">
      <c r="A934" s="97"/>
      <c r="B934" s="97"/>
      <c r="C934" s="97"/>
      <c r="D934" s="97"/>
      <c r="E934" s="97"/>
    </row>
    <row r="935" ht="15.75" customHeight="1">
      <c r="A935" s="97"/>
      <c r="B935" s="97"/>
      <c r="C935" s="97"/>
      <c r="D935" s="97"/>
      <c r="E935" s="97"/>
    </row>
    <row r="936" ht="15.75" customHeight="1">
      <c r="A936" s="97"/>
      <c r="B936" s="97"/>
      <c r="C936" s="97"/>
      <c r="D936" s="97"/>
      <c r="E936" s="97"/>
    </row>
    <row r="937" ht="15.75" customHeight="1">
      <c r="A937" s="97"/>
      <c r="B937" s="97"/>
      <c r="C937" s="97"/>
      <c r="D937" s="97"/>
      <c r="E937" s="97"/>
    </row>
    <row r="938" ht="15.75" customHeight="1">
      <c r="A938" s="97"/>
      <c r="B938" s="97"/>
      <c r="C938" s="97"/>
      <c r="D938" s="97"/>
      <c r="E938" s="97"/>
    </row>
    <row r="939" ht="15.75" customHeight="1">
      <c r="A939" s="97"/>
      <c r="B939" s="97"/>
      <c r="C939" s="97"/>
      <c r="D939" s="97"/>
      <c r="E939" s="97"/>
    </row>
    <row r="940" ht="15.75" customHeight="1">
      <c r="A940" s="97"/>
      <c r="B940" s="97"/>
      <c r="C940" s="97"/>
      <c r="D940" s="97"/>
      <c r="E940" s="97"/>
    </row>
    <row r="941" ht="15.75" customHeight="1">
      <c r="A941" s="97"/>
      <c r="B941" s="97"/>
      <c r="C941" s="97"/>
      <c r="D941" s="97"/>
      <c r="E941" s="97"/>
    </row>
    <row r="942" ht="15.75" customHeight="1">
      <c r="A942" s="97"/>
      <c r="B942" s="97"/>
      <c r="C942" s="97"/>
      <c r="D942" s="97"/>
      <c r="E942" s="97"/>
    </row>
    <row r="943" ht="15.75" customHeight="1">
      <c r="A943" s="97"/>
      <c r="B943" s="97"/>
      <c r="C943" s="97"/>
      <c r="D943" s="97"/>
      <c r="E943" s="97"/>
    </row>
    <row r="944" ht="15.75" customHeight="1">
      <c r="A944" s="97"/>
      <c r="B944" s="97"/>
      <c r="C944" s="97"/>
      <c r="D944" s="97"/>
      <c r="E944" s="97"/>
    </row>
    <row r="945" ht="15.75" customHeight="1">
      <c r="A945" s="97"/>
      <c r="B945" s="97"/>
      <c r="C945" s="97"/>
      <c r="D945" s="97"/>
      <c r="E945" s="97"/>
    </row>
    <row r="946" ht="15.75" customHeight="1">
      <c r="A946" s="97"/>
      <c r="B946" s="97"/>
      <c r="C946" s="97"/>
      <c r="D946" s="97"/>
      <c r="E946" s="97"/>
    </row>
    <row r="947" ht="15.75" customHeight="1">
      <c r="A947" s="97"/>
      <c r="B947" s="97"/>
      <c r="C947" s="97"/>
      <c r="D947" s="97"/>
      <c r="E947" s="97"/>
    </row>
    <row r="948" ht="15.75" customHeight="1">
      <c r="A948" s="97"/>
      <c r="B948" s="97"/>
      <c r="C948" s="97"/>
      <c r="D948" s="97"/>
      <c r="E948" s="97"/>
    </row>
    <row r="949" ht="15.75" customHeight="1">
      <c r="A949" s="97"/>
      <c r="B949" s="97"/>
      <c r="C949" s="97"/>
      <c r="D949" s="97"/>
      <c r="E949" s="97"/>
    </row>
    <row r="950" ht="15.75" customHeight="1">
      <c r="A950" s="97"/>
      <c r="B950" s="97"/>
      <c r="C950" s="97"/>
      <c r="D950" s="97"/>
      <c r="E950" s="97"/>
    </row>
    <row r="951" ht="15.75" customHeight="1">
      <c r="A951" s="97"/>
      <c r="B951" s="97"/>
      <c r="C951" s="97"/>
      <c r="D951" s="97"/>
      <c r="E951" s="97"/>
    </row>
    <row r="952" ht="15.75" customHeight="1">
      <c r="A952" s="97"/>
      <c r="B952" s="97"/>
      <c r="C952" s="97"/>
      <c r="D952" s="97"/>
      <c r="E952" s="97"/>
    </row>
    <row r="953" ht="15.75" customHeight="1">
      <c r="A953" s="97"/>
      <c r="B953" s="97"/>
      <c r="C953" s="97"/>
      <c r="D953" s="97"/>
      <c r="E953" s="97"/>
    </row>
    <row r="954" ht="15.75" customHeight="1">
      <c r="A954" s="97"/>
      <c r="B954" s="97"/>
      <c r="C954" s="97"/>
      <c r="D954" s="97"/>
      <c r="E954" s="97"/>
    </row>
    <row r="955" ht="15.75" customHeight="1">
      <c r="A955" s="97"/>
      <c r="B955" s="97"/>
      <c r="C955" s="97"/>
      <c r="D955" s="97"/>
      <c r="E955" s="97"/>
    </row>
    <row r="956" ht="15.75" customHeight="1">
      <c r="A956" s="97"/>
      <c r="B956" s="97"/>
      <c r="C956" s="97"/>
      <c r="D956" s="97"/>
      <c r="E956" s="97"/>
    </row>
    <row r="957" ht="15.75" customHeight="1">
      <c r="A957" s="97"/>
      <c r="B957" s="97"/>
      <c r="C957" s="97"/>
      <c r="D957" s="97"/>
      <c r="E957" s="97"/>
    </row>
    <row r="958" ht="15.75" customHeight="1">
      <c r="A958" s="97"/>
      <c r="B958" s="97"/>
      <c r="C958" s="97"/>
      <c r="D958" s="97"/>
      <c r="E958" s="97"/>
    </row>
    <row r="959" ht="15.75" customHeight="1">
      <c r="A959" s="97"/>
      <c r="B959" s="97"/>
      <c r="C959" s="97"/>
      <c r="D959" s="97"/>
      <c r="E959" s="97"/>
    </row>
    <row r="960" ht="15.75" customHeight="1">
      <c r="A960" s="97"/>
      <c r="B960" s="97"/>
      <c r="C960" s="97"/>
      <c r="D960" s="97"/>
      <c r="E960" s="97"/>
    </row>
    <row r="961" ht="15.75" customHeight="1">
      <c r="A961" s="97"/>
      <c r="B961" s="97"/>
      <c r="C961" s="97"/>
      <c r="D961" s="97"/>
      <c r="E961" s="97"/>
    </row>
    <row r="962" ht="15.75" customHeight="1">
      <c r="A962" s="97"/>
      <c r="B962" s="97"/>
      <c r="C962" s="97"/>
      <c r="D962" s="97"/>
      <c r="E962" s="97"/>
    </row>
    <row r="963" ht="15.75" customHeight="1">
      <c r="A963" s="97"/>
      <c r="B963" s="97"/>
      <c r="C963" s="97"/>
      <c r="D963" s="97"/>
      <c r="E963" s="97"/>
    </row>
    <row r="964" ht="15.75" customHeight="1">
      <c r="A964" s="97"/>
      <c r="B964" s="97"/>
      <c r="C964" s="97"/>
      <c r="D964" s="97"/>
      <c r="E964" s="97"/>
    </row>
    <row r="965" ht="15.75" customHeight="1">
      <c r="A965" s="97"/>
      <c r="B965" s="97"/>
      <c r="C965" s="97"/>
      <c r="D965" s="97"/>
      <c r="E965" s="97"/>
    </row>
    <row r="966" ht="15.75" customHeight="1">
      <c r="A966" s="97"/>
      <c r="B966" s="97"/>
      <c r="C966" s="97"/>
      <c r="D966" s="97"/>
      <c r="E966" s="97"/>
    </row>
    <row r="967" ht="15.75" customHeight="1">
      <c r="A967" s="97"/>
      <c r="B967" s="97"/>
      <c r="C967" s="97"/>
      <c r="D967" s="97"/>
      <c r="E967" s="97"/>
    </row>
    <row r="968" ht="15.75" customHeight="1">
      <c r="A968" s="97"/>
      <c r="B968" s="97"/>
      <c r="C968" s="97"/>
      <c r="D968" s="97"/>
      <c r="E968" s="97"/>
    </row>
    <row r="969" ht="15.75" customHeight="1">
      <c r="A969" s="97"/>
      <c r="B969" s="97"/>
      <c r="C969" s="97"/>
      <c r="D969" s="97"/>
      <c r="E969" s="97"/>
    </row>
    <row r="970" ht="15.75" customHeight="1">
      <c r="A970" s="97"/>
      <c r="B970" s="97"/>
      <c r="C970" s="97"/>
      <c r="D970" s="97"/>
      <c r="E970" s="97"/>
    </row>
    <row r="971" ht="15.75" customHeight="1">
      <c r="A971" s="97"/>
      <c r="B971" s="97"/>
      <c r="C971" s="97"/>
      <c r="D971" s="97"/>
      <c r="E971" s="97"/>
    </row>
    <row r="972" ht="15.75" customHeight="1">
      <c r="A972" s="97"/>
      <c r="B972" s="97"/>
      <c r="C972" s="97"/>
      <c r="D972" s="97"/>
      <c r="E972" s="97"/>
    </row>
    <row r="973" ht="15.75" customHeight="1">
      <c r="A973" s="97"/>
      <c r="B973" s="97"/>
      <c r="C973" s="97"/>
      <c r="D973" s="97"/>
      <c r="E973" s="97"/>
    </row>
    <row r="974" ht="15.75" customHeight="1">
      <c r="A974" s="97"/>
      <c r="B974" s="97"/>
      <c r="C974" s="97"/>
      <c r="D974" s="97"/>
      <c r="E974" s="97"/>
    </row>
    <row r="975" ht="15.75" customHeight="1">
      <c r="A975" s="97"/>
      <c r="B975" s="97"/>
      <c r="C975" s="97"/>
      <c r="D975" s="97"/>
      <c r="E975" s="97"/>
    </row>
    <row r="976" ht="15.75" customHeight="1">
      <c r="A976" s="97"/>
      <c r="B976" s="97"/>
      <c r="C976" s="97"/>
      <c r="D976" s="97"/>
      <c r="E976" s="97"/>
    </row>
    <row r="977" ht="15.75" customHeight="1">
      <c r="A977" s="97"/>
      <c r="B977" s="97"/>
      <c r="C977" s="97"/>
      <c r="D977" s="97"/>
      <c r="E977" s="97"/>
    </row>
    <row r="978" ht="15.75" customHeight="1">
      <c r="A978" s="97"/>
      <c r="B978" s="97"/>
      <c r="C978" s="97"/>
      <c r="D978" s="97"/>
      <c r="E978" s="97"/>
    </row>
    <row r="979" ht="15.75" customHeight="1">
      <c r="A979" s="97"/>
      <c r="B979" s="97"/>
      <c r="C979" s="97"/>
      <c r="D979" s="97"/>
      <c r="E979" s="97"/>
    </row>
    <row r="980" ht="15.75" customHeight="1">
      <c r="A980" s="97"/>
      <c r="B980" s="97"/>
      <c r="C980" s="97"/>
      <c r="D980" s="97"/>
      <c r="E980" s="97"/>
    </row>
    <row r="981" ht="15.75" customHeight="1">
      <c r="A981" s="97"/>
      <c r="B981" s="97"/>
      <c r="C981" s="97"/>
      <c r="D981" s="97"/>
      <c r="E981" s="97"/>
    </row>
    <row r="982" ht="15.75" customHeight="1">
      <c r="A982" s="97"/>
      <c r="B982" s="97"/>
      <c r="C982" s="97"/>
      <c r="D982" s="97"/>
      <c r="E982" s="97"/>
    </row>
    <row r="983" ht="15.75" customHeight="1">
      <c r="A983" s="97"/>
      <c r="B983" s="97"/>
      <c r="C983" s="97"/>
      <c r="D983" s="97"/>
      <c r="E983" s="97"/>
    </row>
    <row r="984" ht="15.75" customHeight="1">
      <c r="A984" s="97"/>
      <c r="B984" s="97"/>
      <c r="C984" s="97"/>
      <c r="D984" s="97"/>
      <c r="E984" s="97"/>
    </row>
    <row r="985" ht="15.75" customHeight="1">
      <c r="A985" s="97"/>
      <c r="B985" s="97"/>
      <c r="C985" s="97"/>
      <c r="D985" s="97"/>
      <c r="E985" s="97"/>
    </row>
    <row r="986" ht="15.75" customHeight="1">
      <c r="A986" s="97"/>
      <c r="B986" s="97"/>
      <c r="C986" s="97"/>
      <c r="D986" s="97"/>
      <c r="E986" s="97"/>
    </row>
    <row r="987" ht="15.75" customHeight="1">
      <c r="A987" s="97"/>
      <c r="B987" s="97"/>
      <c r="C987" s="97"/>
      <c r="D987" s="97"/>
      <c r="E987" s="97"/>
    </row>
    <row r="988" ht="15.75" customHeight="1">
      <c r="A988" s="97"/>
      <c r="B988" s="97"/>
      <c r="C988" s="97"/>
      <c r="D988" s="97"/>
      <c r="E988" s="97"/>
    </row>
    <row r="989" ht="15.75" customHeight="1">
      <c r="A989" s="97"/>
      <c r="B989" s="97"/>
      <c r="C989" s="97"/>
      <c r="D989" s="97"/>
      <c r="E989" s="97"/>
    </row>
    <row r="990" ht="15.75" customHeight="1">
      <c r="A990" s="97"/>
      <c r="B990" s="97"/>
      <c r="C990" s="97"/>
      <c r="D990" s="97"/>
      <c r="E990" s="97"/>
    </row>
    <row r="991" ht="15.75" customHeight="1">
      <c r="A991" s="97"/>
      <c r="B991" s="97"/>
      <c r="C991" s="97"/>
      <c r="D991" s="97"/>
      <c r="E991" s="97"/>
    </row>
    <row r="992" ht="15.75" customHeight="1">
      <c r="A992" s="97"/>
      <c r="B992" s="97"/>
      <c r="C992" s="97"/>
      <c r="D992" s="97"/>
      <c r="E992" s="97"/>
    </row>
    <row r="993" ht="15.75" customHeight="1">
      <c r="A993" s="97"/>
      <c r="B993" s="97"/>
      <c r="C993" s="97"/>
      <c r="D993" s="97"/>
      <c r="E993" s="97"/>
    </row>
  </sheetData>
  <mergeCells count="12">
    <mergeCell ref="A28:D28"/>
    <mergeCell ref="A29:D29"/>
    <mergeCell ref="A31:E31"/>
    <mergeCell ref="A38:D38"/>
    <mergeCell ref="A39:D39"/>
    <mergeCell ref="A5:E5"/>
    <mergeCell ref="A11:D11"/>
    <mergeCell ref="A12:D12"/>
    <mergeCell ref="A14:E14"/>
    <mergeCell ref="A18:D18"/>
    <mergeCell ref="A19:D19"/>
    <mergeCell ref="A21:E21"/>
  </mergeCells>
  <printOptions/>
  <pageMargins bottom="0.787401575" footer="0.0" header="0.0" left="0.511811024" right="0.511811024" top="0.7874015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8" width="15.71"/>
    <col customWidth="1" min="9" max="26" width="8.71"/>
  </cols>
  <sheetData>
    <row r="1">
      <c r="A1" s="3" t="s">
        <v>1497</v>
      </c>
      <c r="B1" s="261"/>
      <c r="C1" s="97"/>
      <c r="D1" s="97"/>
      <c r="E1" s="97"/>
    </row>
    <row r="2">
      <c r="A2" s="247" t="s">
        <v>1565</v>
      </c>
      <c r="B2" s="97"/>
      <c r="C2" s="97"/>
      <c r="D2" s="97"/>
      <c r="E2" s="97"/>
    </row>
    <row r="3">
      <c r="A3" s="97"/>
      <c r="B3" s="97"/>
      <c r="C3" s="97"/>
      <c r="D3" s="97"/>
      <c r="E3" s="97"/>
    </row>
    <row r="4">
      <c r="A4" s="97"/>
      <c r="B4" s="97"/>
      <c r="C4" s="97"/>
      <c r="D4" s="97"/>
      <c r="E4" s="97"/>
    </row>
    <row r="5" ht="30.0" customHeight="1">
      <c r="A5" s="249" t="s">
        <v>390</v>
      </c>
      <c r="B5" s="250"/>
      <c r="C5" s="250"/>
      <c r="D5" s="250"/>
      <c r="E5" s="251"/>
      <c r="F5" s="252" t="s">
        <v>1552</v>
      </c>
      <c r="G5" s="253">
        <v>30.4375</v>
      </c>
      <c r="H5" s="254" t="s">
        <v>1553</v>
      </c>
      <c r="I5" s="252" t="s">
        <v>1554</v>
      </c>
    </row>
    <row r="6">
      <c r="A6" s="160" t="s">
        <v>1348</v>
      </c>
      <c r="B6" s="153" t="s">
        <v>1346</v>
      </c>
      <c r="C6" s="155" t="s">
        <v>873</v>
      </c>
      <c r="D6" s="155" t="s">
        <v>1555</v>
      </c>
      <c r="E6" s="154" t="s">
        <v>1556</v>
      </c>
      <c r="G6" s="97"/>
      <c r="H6" s="97"/>
      <c r="I6" s="97"/>
      <c r="J6" s="97"/>
      <c r="K6" s="97"/>
      <c r="L6" s="97"/>
      <c r="M6" s="97"/>
      <c r="N6" s="97"/>
      <c r="O6" s="97"/>
      <c r="P6" s="97"/>
      <c r="Q6" s="97"/>
      <c r="R6" s="97"/>
      <c r="S6" s="97"/>
      <c r="T6" s="97"/>
      <c r="U6" s="97"/>
      <c r="V6" s="97"/>
      <c r="W6" s="97"/>
      <c r="X6" s="97"/>
      <c r="Y6" s="97"/>
      <c r="Z6" s="97"/>
    </row>
    <row r="7">
      <c r="A7" s="66" t="s">
        <v>1345</v>
      </c>
      <c r="B7" s="66">
        <v>1.0</v>
      </c>
      <c r="C7" s="156">
        <f>VLOOKUP(A7,'Resumo alimentos'!$A:$M,'Resumo alimentos'!$M$2,FALSE)</f>
        <v>0.37656672</v>
      </c>
      <c r="D7" s="74">
        <v>31.0</v>
      </c>
      <c r="E7" s="157">
        <f t="shared" ref="E7:E10" si="1">C7*D7</f>
        <v>11.67356832</v>
      </c>
      <c r="G7" s="97"/>
      <c r="H7" s="97"/>
      <c r="I7" s="97"/>
      <c r="J7" s="97"/>
      <c r="K7" s="97"/>
      <c r="L7" s="97"/>
      <c r="M7" s="97"/>
      <c r="N7" s="97"/>
      <c r="O7" s="97"/>
      <c r="P7" s="97"/>
      <c r="Q7" s="97"/>
      <c r="R7" s="97"/>
      <c r="S7" s="97"/>
      <c r="T7" s="97"/>
      <c r="U7" s="97"/>
      <c r="V7" s="97"/>
      <c r="W7" s="97"/>
      <c r="X7" s="97"/>
      <c r="Y7" s="97"/>
      <c r="Z7" s="97"/>
    </row>
    <row r="8">
      <c r="A8" s="74" t="s">
        <v>1524</v>
      </c>
      <c r="B8" s="66" t="s">
        <v>1525</v>
      </c>
      <c r="C8" s="156">
        <f>VLOOKUP(A8,'Resumo alimentos'!$A:$M,'Resumo alimentos'!$M$2,FALSE)</f>
        <v>4.159587112</v>
      </c>
      <c r="D8" s="74">
        <v>31.0</v>
      </c>
      <c r="E8" s="157">
        <f t="shared" si="1"/>
        <v>128.9472005</v>
      </c>
      <c r="G8" s="97"/>
      <c r="H8" s="97"/>
      <c r="I8" s="97"/>
      <c r="J8" s="97"/>
      <c r="K8" s="97"/>
      <c r="L8" s="97"/>
      <c r="M8" s="97"/>
      <c r="N8" s="97"/>
      <c r="O8" s="97"/>
      <c r="P8" s="97"/>
      <c r="Q8" s="97"/>
      <c r="R8" s="97"/>
      <c r="S8" s="97"/>
      <c r="T8" s="97"/>
      <c r="U8" s="97"/>
      <c r="V8" s="97"/>
      <c r="W8" s="97"/>
      <c r="X8" s="97"/>
      <c r="Y8" s="97"/>
      <c r="Z8" s="97"/>
    </row>
    <row r="9">
      <c r="A9" s="74" t="s">
        <v>1537</v>
      </c>
      <c r="B9" s="66" t="s">
        <v>1536</v>
      </c>
      <c r="C9" s="156">
        <f>VLOOKUP(A9,'Resumo alimentos'!$A:$M,'Resumo alimentos'!$M$2,FALSE)</f>
        <v>0.4570699</v>
      </c>
      <c r="D9" s="74">
        <v>31.0</v>
      </c>
      <c r="E9" s="157">
        <f t="shared" si="1"/>
        <v>14.1691669</v>
      </c>
      <c r="G9" s="97"/>
      <c r="H9" s="97"/>
      <c r="I9" s="97"/>
      <c r="J9" s="97"/>
      <c r="K9" s="97"/>
      <c r="L9" s="97"/>
      <c r="M9" s="97"/>
      <c r="N9" s="97"/>
      <c r="O9" s="97"/>
      <c r="P9" s="97"/>
      <c r="Q9" s="97"/>
      <c r="R9" s="97"/>
      <c r="S9" s="97"/>
      <c r="T9" s="97"/>
      <c r="U9" s="97"/>
      <c r="V9" s="97"/>
      <c r="W9" s="97"/>
      <c r="X9" s="97"/>
      <c r="Y9" s="97"/>
      <c r="Z9" s="97"/>
    </row>
    <row r="10">
      <c r="A10" s="74" t="s">
        <v>1530</v>
      </c>
      <c r="B10" s="66" t="s">
        <v>1529</v>
      </c>
      <c r="C10" s="156">
        <f>VLOOKUP(A10,'Resumo alimentos'!$A:$M,'Resumo alimentos'!$M$2,FALSE)</f>
        <v>0.1046187454</v>
      </c>
      <c r="D10" s="74">
        <v>31.0</v>
      </c>
      <c r="E10" s="157">
        <f t="shared" si="1"/>
        <v>3.243181108</v>
      </c>
    </row>
    <row r="11">
      <c r="A11" s="193" t="s">
        <v>1557</v>
      </c>
      <c r="B11" s="92"/>
      <c r="C11" s="92"/>
      <c r="D11" s="93"/>
      <c r="E11" s="257">
        <f>SUM(E7:E10)</f>
        <v>158.0331168</v>
      </c>
    </row>
    <row r="12">
      <c r="A12" s="158" t="s">
        <v>1558</v>
      </c>
      <c r="B12" s="92"/>
      <c r="C12" s="92"/>
      <c r="D12" s="92"/>
      <c r="E12" s="257">
        <f>E11/$G$5</f>
        <v>5.192053119</v>
      </c>
    </row>
    <row r="13">
      <c r="A13" s="97"/>
      <c r="B13" s="97"/>
      <c r="C13" s="97"/>
      <c r="D13" s="97"/>
      <c r="E13" s="97"/>
    </row>
    <row r="14">
      <c r="A14" s="249" t="s">
        <v>1559</v>
      </c>
      <c r="B14" s="250"/>
      <c r="C14" s="250"/>
      <c r="D14" s="250"/>
      <c r="E14" s="251"/>
    </row>
    <row r="15">
      <c r="A15" s="160" t="s">
        <v>1348</v>
      </c>
      <c r="B15" s="153" t="s">
        <v>1346</v>
      </c>
      <c r="C15" s="155" t="s">
        <v>873</v>
      </c>
      <c r="D15" s="155" t="s">
        <v>1555</v>
      </c>
      <c r="E15" s="154" t="s">
        <v>1556</v>
      </c>
    </row>
    <row r="16">
      <c r="A16" s="74" t="s">
        <v>1454</v>
      </c>
      <c r="B16" s="66" t="s">
        <v>1473</v>
      </c>
      <c r="C16" s="156">
        <f>VLOOKUP(A16,'Resumo alimentos'!$A:$M,'Resumo alimentos'!$M$2,FALSE)</f>
        <v>0.8890588519</v>
      </c>
      <c r="D16" s="66">
        <v>62.0</v>
      </c>
      <c r="E16" s="157">
        <f t="shared" ref="E16:E27" si="2">C16*D16</f>
        <v>55.12164882</v>
      </c>
    </row>
    <row r="17">
      <c r="A17" s="74" t="s">
        <v>1458</v>
      </c>
      <c r="B17" s="74" t="s">
        <v>1525</v>
      </c>
      <c r="C17" s="156">
        <f>VLOOKUP(A17,'Resumo alimentos'!$A:$M,'Resumo alimentos'!$M$2,FALSE)</f>
        <v>2.51563488</v>
      </c>
      <c r="D17" s="74">
        <v>62.0</v>
      </c>
      <c r="E17" s="157">
        <f t="shared" si="2"/>
        <v>155.9693626</v>
      </c>
    </row>
    <row r="18">
      <c r="A18" s="66" t="s">
        <v>1236</v>
      </c>
      <c r="B18" s="66">
        <v>1.0</v>
      </c>
      <c r="C18" s="156">
        <f>VLOOKUP(A18,'Resumo alimentos'!$A:$M,'Resumo alimentos'!$M$2,FALSE)</f>
        <v>6.080290452</v>
      </c>
      <c r="D18" s="66">
        <v>16.0</v>
      </c>
      <c r="E18" s="157">
        <f t="shared" si="2"/>
        <v>97.28464723</v>
      </c>
    </row>
    <row r="19">
      <c r="A19" s="66" t="s">
        <v>1238</v>
      </c>
      <c r="B19" s="66">
        <v>1.0</v>
      </c>
      <c r="C19" s="156">
        <f>VLOOKUP(A19,'Resumo alimentos'!$A:$M,'Resumo alimentos'!$M$2,FALSE)</f>
        <v>6.19404513</v>
      </c>
      <c r="D19" s="66">
        <v>6.0</v>
      </c>
      <c r="E19" s="157">
        <f t="shared" si="2"/>
        <v>37.16427078</v>
      </c>
    </row>
    <row r="20">
      <c r="A20" s="66" t="s">
        <v>1240</v>
      </c>
      <c r="B20" s="66">
        <v>1.0</v>
      </c>
      <c r="C20" s="156">
        <f>VLOOKUP(A20,'Resumo alimentos'!$A:$M,'Resumo alimentos'!$M$2,FALSE)</f>
        <v>0.2606268798</v>
      </c>
      <c r="D20" s="66">
        <v>6.0</v>
      </c>
      <c r="E20" s="157">
        <f t="shared" si="2"/>
        <v>1.563761279</v>
      </c>
    </row>
    <row r="21">
      <c r="A21" s="66" t="s">
        <v>1423</v>
      </c>
      <c r="B21" s="66">
        <v>1.0</v>
      </c>
      <c r="C21" s="156">
        <f>VLOOKUP(A21,'Resumo alimentos'!$A:$M,'Resumo alimentos'!$M$2,FALSE)</f>
        <v>2.795931748</v>
      </c>
      <c r="D21" s="66">
        <v>24.0</v>
      </c>
      <c r="E21" s="157">
        <f t="shared" si="2"/>
        <v>67.10236194</v>
      </c>
    </row>
    <row r="22">
      <c r="A22" s="66" t="s">
        <v>1506</v>
      </c>
      <c r="B22" s="66">
        <v>1.0</v>
      </c>
      <c r="C22" s="156">
        <f>VLOOKUP(A22,'Resumo alimentos'!$A:$M,'Resumo alimentos'!$M$2,FALSE)</f>
        <v>4.39144496</v>
      </c>
      <c r="D22" s="66">
        <v>10.0</v>
      </c>
      <c r="E22" s="157">
        <f t="shared" si="2"/>
        <v>43.9144496</v>
      </c>
    </row>
    <row r="23">
      <c r="A23" s="66" t="s">
        <v>1478</v>
      </c>
      <c r="B23" s="66">
        <v>1.0</v>
      </c>
      <c r="C23" s="156">
        <f>VLOOKUP(A23,'Resumo alimentos'!$A:$M,'Resumo alimentos'!$M$2,FALSE)</f>
        <v>0.5879915325</v>
      </c>
      <c r="D23" s="74">
        <v>62.0</v>
      </c>
      <c r="E23" s="157">
        <f t="shared" si="2"/>
        <v>36.45547502</v>
      </c>
    </row>
    <row r="24">
      <c r="A24" s="74" t="s">
        <v>1501</v>
      </c>
      <c r="B24" s="74" t="s">
        <v>1472</v>
      </c>
      <c r="C24" s="156">
        <f>VLOOKUP(A24,'Resumo alimentos'!$A:$M,'Resumo alimentos'!$M$2,FALSE)</f>
        <v>0.1320997339</v>
      </c>
      <c r="D24" s="74">
        <v>62.0</v>
      </c>
      <c r="E24" s="157">
        <f t="shared" si="2"/>
        <v>8.190183502</v>
      </c>
    </row>
    <row r="25">
      <c r="A25" s="66" t="s">
        <v>1311</v>
      </c>
      <c r="B25" s="66" t="s">
        <v>1473</v>
      </c>
      <c r="C25" s="156">
        <f>VLOOKUP(A25,'Resumo alimentos'!$A:$M,'Resumo alimentos'!$M$2,FALSE)</f>
        <v>0.2883606702</v>
      </c>
      <c r="D25" s="74">
        <v>62.0</v>
      </c>
      <c r="E25" s="157">
        <f t="shared" si="2"/>
        <v>17.87836155</v>
      </c>
    </row>
    <row r="26">
      <c r="A26" s="74" t="s">
        <v>1514</v>
      </c>
      <c r="B26" s="74">
        <v>1.0</v>
      </c>
      <c r="C26" s="156">
        <f>VLOOKUP(A26,'Resumo alimentos'!$A:$M,'Resumo alimentos'!$M$2,FALSE)</f>
        <v>0.9892482263</v>
      </c>
      <c r="D26" s="66">
        <f t="shared" ref="D26:D27" si="3">42+20</f>
        <v>62</v>
      </c>
      <c r="E26" s="157">
        <f t="shared" si="2"/>
        <v>61.33339003</v>
      </c>
    </row>
    <row r="27">
      <c r="A27" s="66" t="s">
        <v>1546</v>
      </c>
      <c r="B27" s="66">
        <v>1.0</v>
      </c>
      <c r="C27" s="156">
        <f>VLOOKUP(A27,'Resumo alimentos'!$A:$M,'Resumo alimentos'!$M$2,FALSE)</f>
        <v>1.494761903</v>
      </c>
      <c r="D27" s="66">
        <f t="shared" si="3"/>
        <v>62</v>
      </c>
      <c r="E27" s="157">
        <f t="shared" si="2"/>
        <v>92.67523801</v>
      </c>
    </row>
    <row r="28">
      <c r="A28" s="193" t="s">
        <v>1557</v>
      </c>
      <c r="B28" s="92"/>
      <c r="C28" s="92"/>
      <c r="D28" s="93"/>
      <c r="E28" s="257">
        <f>SUM(E16:E27)</f>
        <v>674.6531503</v>
      </c>
    </row>
    <row r="29">
      <c r="A29" s="158" t="s">
        <v>1558</v>
      </c>
      <c r="B29" s="92"/>
      <c r="C29" s="92"/>
      <c r="D29" s="92"/>
      <c r="E29" s="257">
        <f>E28/$G$5/2</f>
        <v>11.08259795</v>
      </c>
    </row>
    <row r="30" ht="15.75" customHeight="1">
      <c r="A30" s="97"/>
      <c r="B30" s="97"/>
      <c r="C30" s="97"/>
      <c r="D30" s="97"/>
      <c r="E30" s="97"/>
    </row>
    <row r="31" ht="15.75" customHeight="1">
      <c r="A31" s="97"/>
      <c r="B31" s="97"/>
      <c r="C31" s="97"/>
      <c r="D31" s="97"/>
      <c r="E31" s="97"/>
    </row>
    <row r="32" ht="15.75" customHeight="1">
      <c r="A32" s="97"/>
      <c r="B32" s="97"/>
      <c r="C32" s="97"/>
      <c r="D32" s="97"/>
      <c r="E32" s="97"/>
    </row>
    <row r="33" ht="15.75" customHeight="1">
      <c r="A33" s="97"/>
      <c r="B33" s="97"/>
      <c r="C33" s="97"/>
      <c r="D33" s="97"/>
      <c r="E33" s="97"/>
    </row>
    <row r="34" ht="15.75" customHeight="1">
      <c r="A34" s="97"/>
      <c r="B34" s="97"/>
      <c r="C34" s="97"/>
      <c r="D34" s="97"/>
      <c r="E34" s="97"/>
    </row>
    <row r="35" ht="15.75" customHeight="1">
      <c r="A35" s="97"/>
      <c r="B35" s="97"/>
      <c r="C35" s="97"/>
      <c r="D35" s="97"/>
      <c r="E35" s="97"/>
    </row>
    <row r="36" ht="15.75" customHeight="1">
      <c r="A36" s="97"/>
      <c r="B36" s="97"/>
      <c r="C36" s="97"/>
      <c r="D36" s="97"/>
      <c r="E36" s="97"/>
    </row>
    <row r="37" ht="15.75" customHeight="1">
      <c r="A37" s="97"/>
      <c r="B37" s="97"/>
      <c r="C37" s="97"/>
      <c r="D37" s="97"/>
      <c r="E37" s="97"/>
    </row>
    <row r="38" ht="15.75" customHeight="1">
      <c r="A38" s="97"/>
      <c r="B38" s="97"/>
      <c r="C38" s="97"/>
      <c r="D38" s="97"/>
      <c r="E38" s="97"/>
    </row>
    <row r="39" ht="15.75" customHeight="1">
      <c r="A39" s="97"/>
      <c r="B39" s="97"/>
      <c r="C39" s="97"/>
      <c r="D39" s="97"/>
      <c r="E39" s="97"/>
    </row>
    <row r="40" ht="15.75" customHeight="1">
      <c r="A40" s="97"/>
      <c r="B40" s="97"/>
      <c r="C40" s="97"/>
      <c r="D40" s="97"/>
      <c r="E40" s="97"/>
    </row>
    <row r="41" ht="15.75" customHeight="1">
      <c r="A41" s="97"/>
      <c r="B41" s="97"/>
      <c r="C41" s="97"/>
      <c r="D41" s="97"/>
      <c r="E41" s="97"/>
    </row>
    <row r="42" ht="15.75" customHeight="1">
      <c r="A42" s="97"/>
      <c r="B42" s="97"/>
      <c r="C42" s="97"/>
      <c r="D42" s="97"/>
      <c r="E42" s="97"/>
    </row>
    <row r="43" ht="15.75" customHeight="1">
      <c r="A43" s="97"/>
      <c r="B43" s="97"/>
      <c r="C43" s="97"/>
      <c r="D43" s="97"/>
      <c r="E43" s="97"/>
    </row>
    <row r="44" ht="15.75" customHeight="1">
      <c r="A44" s="97"/>
      <c r="B44" s="97"/>
      <c r="C44" s="97"/>
      <c r="D44" s="97"/>
      <c r="E44" s="97"/>
    </row>
    <row r="45" ht="15.75" customHeight="1">
      <c r="A45" s="97"/>
      <c r="B45" s="97"/>
      <c r="C45" s="97"/>
      <c r="D45" s="97"/>
      <c r="E45" s="97"/>
    </row>
    <row r="46" ht="15.75" customHeight="1">
      <c r="A46" s="97"/>
      <c r="B46" s="97"/>
      <c r="C46" s="97"/>
      <c r="D46" s="97"/>
      <c r="E46" s="97"/>
    </row>
    <row r="47" ht="15.75" customHeight="1">
      <c r="A47" s="97"/>
      <c r="B47" s="97"/>
      <c r="C47" s="97"/>
      <c r="D47" s="97"/>
      <c r="E47" s="97"/>
    </row>
    <row r="48" ht="15.75" customHeight="1">
      <c r="A48" s="97"/>
      <c r="B48" s="97"/>
      <c r="C48" s="97"/>
      <c r="D48" s="97"/>
      <c r="E48" s="97"/>
    </row>
    <row r="49" ht="15.75" customHeight="1">
      <c r="A49" s="97"/>
      <c r="B49" s="97"/>
      <c r="C49" s="97"/>
      <c r="D49" s="97"/>
      <c r="E49" s="97"/>
    </row>
    <row r="50" ht="15.75" customHeight="1">
      <c r="A50" s="97"/>
      <c r="B50" s="97"/>
      <c r="C50" s="97"/>
      <c r="D50" s="97"/>
      <c r="E50" s="97"/>
    </row>
    <row r="51" ht="15.75" customHeight="1">
      <c r="A51" s="97"/>
      <c r="B51" s="97"/>
      <c r="C51" s="97"/>
      <c r="D51" s="97"/>
      <c r="E51" s="97"/>
    </row>
    <row r="52" ht="15.75" customHeight="1">
      <c r="A52" s="97"/>
      <c r="B52" s="97"/>
      <c r="C52" s="97"/>
      <c r="D52" s="97"/>
      <c r="E52" s="97"/>
    </row>
    <row r="53" ht="15.75" customHeight="1">
      <c r="A53" s="97"/>
      <c r="B53" s="97"/>
      <c r="C53" s="97"/>
      <c r="D53" s="97"/>
      <c r="E53" s="97"/>
    </row>
    <row r="54" ht="15.75" customHeight="1">
      <c r="A54" s="97"/>
      <c r="B54" s="97"/>
      <c r="C54" s="97"/>
      <c r="D54" s="97"/>
      <c r="E54" s="97"/>
    </row>
    <row r="55" ht="15.75" customHeight="1">
      <c r="A55" s="97"/>
      <c r="B55" s="97"/>
      <c r="C55" s="97"/>
      <c r="D55" s="97"/>
      <c r="E55" s="97"/>
    </row>
    <row r="56" ht="15.75" customHeight="1">
      <c r="A56" s="97"/>
      <c r="B56" s="97"/>
      <c r="C56" s="97"/>
      <c r="D56" s="97"/>
      <c r="E56" s="97"/>
    </row>
    <row r="57" ht="15.75" customHeight="1">
      <c r="A57" s="97"/>
      <c r="B57" s="97"/>
      <c r="C57" s="97"/>
      <c r="D57" s="97"/>
      <c r="E57" s="97"/>
    </row>
    <row r="58" ht="15.75" customHeight="1">
      <c r="A58" s="97"/>
      <c r="B58" s="97"/>
      <c r="C58" s="97"/>
      <c r="D58" s="97"/>
      <c r="E58" s="97"/>
    </row>
    <row r="59" ht="15.75" customHeight="1">
      <c r="A59" s="97"/>
      <c r="B59" s="97"/>
      <c r="C59" s="97"/>
      <c r="D59" s="97"/>
      <c r="E59" s="97"/>
    </row>
    <row r="60" ht="15.75" customHeight="1">
      <c r="A60" s="97"/>
      <c r="B60" s="97"/>
      <c r="C60" s="97"/>
      <c r="D60" s="97"/>
      <c r="E60" s="97"/>
    </row>
    <row r="61" ht="15.75" customHeight="1">
      <c r="A61" s="97"/>
      <c r="B61" s="97"/>
      <c r="C61" s="97"/>
      <c r="D61" s="97"/>
      <c r="E61" s="97"/>
    </row>
    <row r="62" ht="15.75" customHeight="1">
      <c r="A62" s="97"/>
      <c r="B62" s="97"/>
      <c r="C62" s="97"/>
      <c r="D62" s="97"/>
      <c r="E62" s="97"/>
    </row>
    <row r="63" ht="15.75" customHeight="1">
      <c r="A63" s="97"/>
      <c r="B63" s="97"/>
      <c r="C63" s="97"/>
      <c r="D63" s="97"/>
      <c r="E63" s="97"/>
    </row>
    <row r="64" ht="15.75" customHeight="1">
      <c r="A64" s="97"/>
      <c r="B64" s="97"/>
      <c r="C64" s="97"/>
      <c r="D64" s="97"/>
      <c r="E64" s="97"/>
    </row>
    <row r="65" ht="15.75" customHeight="1">
      <c r="A65" s="97"/>
      <c r="B65" s="97"/>
      <c r="C65" s="97"/>
      <c r="D65" s="97"/>
      <c r="E65" s="97"/>
    </row>
    <row r="66" ht="15.75" customHeight="1">
      <c r="A66" s="97"/>
      <c r="B66" s="97"/>
      <c r="C66" s="97"/>
      <c r="D66" s="97"/>
      <c r="E66" s="97"/>
    </row>
    <row r="67" ht="15.75" customHeight="1">
      <c r="A67" s="97"/>
      <c r="B67" s="97"/>
      <c r="C67" s="97"/>
      <c r="D67" s="97"/>
      <c r="E67" s="97"/>
    </row>
    <row r="68" ht="15.75" customHeight="1">
      <c r="A68" s="97"/>
      <c r="B68" s="97"/>
      <c r="C68" s="97"/>
      <c r="D68" s="97"/>
      <c r="E68" s="97"/>
    </row>
    <row r="69" ht="15.75" customHeight="1">
      <c r="A69" s="97"/>
      <c r="B69" s="97"/>
      <c r="C69" s="97"/>
      <c r="D69" s="97"/>
      <c r="E69" s="97"/>
    </row>
    <row r="70" ht="15.75" customHeight="1">
      <c r="A70" s="97"/>
      <c r="B70" s="97"/>
      <c r="C70" s="97"/>
      <c r="D70" s="97"/>
      <c r="E70" s="97"/>
    </row>
    <row r="71" ht="15.75" customHeight="1">
      <c r="A71" s="97"/>
      <c r="B71" s="97"/>
      <c r="C71" s="97"/>
      <c r="D71" s="97"/>
      <c r="E71" s="97"/>
    </row>
    <row r="72" ht="15.75" customHeight="1">
      <c r="A72" s="97"/>
      <c r="B72" s="97"/>
      <c r="C72" s="97"/>
      <c r="D72" s="97"/>
      <c r="E72" s="97"/>
    </row>
    <row r="73" ht="15.75" customHeight="1">
      <c r="A73" s="97"/>
      <c r="B73" s="97"/>
      <c r="C73" s="97"/>
      <c r="D73" s="97"/>
      <c r="E73" s="97"/>
    </row>
    <row r="74" ht="15.75" customHeight="1">
      <c r="A74" s="97"/>
      <c r="B74" s="97"/>
      <c r="C74" s="97"/>
      <c r="D74" s="97"/>
      <c r="E74" s="97"/>
    </row>
    <row r="75" ht="15.75" customHeight="1">
      <c r="A75" s="97"/>
      <c r="B75" s="97"/>
      <c r="C75" s="97"/>
      <c r="D75" s="97"/>
      <c r="E75" s="97"/>
    </row>
    <row r="76" ht="15.75" customHeight="1">
      <c r="A76" s="97"/>
      <c r="B76" s="97"/>
      <c r="C76" s="97"/>
      <c r="D76" s="97"/>
      <c r="E76" s="97"/>
    </row>
    <row r="77" ht="15.75" customHeight="1">
      <c r="A77" s="97"/>
      <c r="B77" s="97"/>
      <c r="C77" s="97"/>
      <c r="D77" s="97"/>
      <c r="E77" s="97"/>
    </row>
    <row r="78" ht="15.75" customHeight="1">
      <c r="A78" s="97"/>
      <c r="B78" s="97"/>
      <c r="C78" s="97"/>
      <c r="D78" s="97"/>
      <c r="E78" s="97"/>
    </row>
    <row r="79" ht="15.75" customHeight="1">
      <c r="A79" s="97"/>
      <c r="B79" s="97"/>
      <c r="C79" s="97"/>
      <c r="D79" s="97"/>
      <c r="E79" s="97"/>
    </row>
    <row r="80" ht="15.75" customHeight="1">
      <c r="A80" s="97"/>
      <c r="B80" s="97"/>
      <c r="C80" s="97"/>
      <c r="D80" s="97"/>
      <c r="E80" s="97"/>
    </row>
    <row r="81" ht="15.75" customHeight="1">
      <c r="A81" s="97"/>
      <c r="B81" s="97"/>
      <c r="C81" s="97"/>
      <c r="D81" s="97"/>
      <c r="E81" s="97"/>
    </row>
    <row r="82" ht="15.75" customHeight="1">
      <c r="A82" s="97"/>
      <c r="B82" s="97"/>
      <c r="C82" s="97"/>
      <c r="D82" s="97"/>
      <c r="E82" s="97"/>
    </row>
    <row r="83" ht="15.75" customHeight="1">
      <c r="A83" s="97"/>
      <c r="B83" s="97"/>
      <c r="C83" s="97"/>
      <c r="D83" s="97"/>
      <c r="E83" s="97"/>
    </row>
    <row r="84" ht="15.75" customHeight="1">
      <c r="A84" s="97"/>
      <c r="B84" s="97"/>
      <c r="C84" s="97"/>
      <c r="D84" s="97"/>
      <c r="E84" s="97"/>
    </row>
    <row r="85" ht="15.75" customHeight="1">
      <c r="A85" s="97"/>
      <c r="B85" s="97"/>
      <c r="C85" s="97"/>
      <c r="D85" s="97"/>
      <c r="E85" s="97"/>
    </row>
    <row r="86" ht="15.75" customHeight="1">
      <c r="A86" s="97"/>
      <c r="B86" s="97"/>
      <c r="C86" s="97"/>
      <c r="D86" s="97"/>
      <c r="E86" s="97"/>
    </row>
    <row r="87" ht="15.75" customHeight="1">
      <c r="A87" s="97"/>
      <c r="B87" s="97"/>
      <c r="C87" s="97"/>
      <c r="D87" s="97"/>
      <c r="E87" s="97"/>
    </row>
    <row r="88" ht="15.75" customHeight="1">
      <c r="A88" s="97"/>
      <c r="B88" s="97"/>
      <c r="C88" s="97"/>
      <c r="D88" s="97"/>
      <c r="E88" s="97"/>
    </row>
    <row r="89" ht="15.75" customHeight="1">
      <c r="A89" s="97"/>
      <c r="B89" s="97"/>
      <c r="C89" s="97"/>
      <c r="D89" s="97"/>
      <c r="E89" s="97"/>
    </row>
    <row r="90" ht="15.75" customHeight="1">
      <c r="A90" s="97"/>
      <c r="B90" s="97"/>
      <c r="C90" s="97"/>
      <c r="D90" s="97"/>
      <c r="E90" s="97"/>
    </row>
    <row r="91" ht="15.75" customHeight="1">
      <c r="A91" s="97"/>
      <c r="B91" s="97"/>
      <c r="C91" s="97"/>
      <c r="D91" s="97"/>
      <c r="E91" s="97"/>
    </row>
    <row r="92" ht="15.75" customHeight="1">
      <c r="A92" s="97"/>
      <c r="B92" s="97"/>
      <c r="C92" s="97"/>
      <c r="D92" s="97"/>
      <c r="E92" s="97"/>
    </row>
    <row r="93" ht="15.75" customHeight="1">
      <c r="A93" s="97"/>
      <c r="B93" s="97"/>
      <c r="C93" s="97"/>
      <c r="D93" s="97"/>
      <c r="E93" s="97"/>
    </row>
    <row r="94" ht="15.75" customHeight="1">
      <c r="A94" s="97"/>
      <c r="B94" s="97"/>
      <c r="C94" s="97"/>
      <c r="D94" s="97"/>
      <c r="E94" s="97"/>
    </row>
    <row r="95" ht="15.75" customHeight="1">
      <c r="A95" s="97"/>
      <c r="B95" s="97"/>
      <c r="C95" s="97"/>
      <c r="D95" s="97"/>
      <c r="E95" s="97"/>
    </row>
    <row r="96" ht="15.75" customHeight="1">
      <c r="A96" s="97"/>
      <c r="B96" s="97"/>
      <c r="C96" s="97"/>
      <c r="D96" s="97"/>
      <c r="E96" s="97"/>
    </row>
    <row r="97" ht="15.75" customHeight="1">
      <c r="A97" s="97"/>
      <c r="B97" s="97"/>
      <c r="C97" s="97"/>
      <c r="D97" s="97"/>
      <c r="E97" s="97"/>
    </row>
    <row r="98" ht="15.75" customHeight="1">
      <c r="A98" s="97"/>
      <c r="B98" s="97"/>
      <c r="C98" s="97"/>
      <c r="D98" s="97"/>
      <c r="E98" s="97"/>
    </row>
    <row r="99" ht="15.75" customHeight="1">
      <c r="A99" s="97"/>
      <c r="B99" s="97"/>
      <c r="C99" s="97"/>
      <c r="D99" s="97"/>
      <c r="E99" s="97"/>
    </row>
    <row r="100" ht="15.75" customHeight="1">
      <c r="A100" s="97"/>
      <c r="B100" s="97"/>
      <c r="C100" s="97"/>
      <c r="D100" s="97"/>
      <c r="E100" s="97"/>
    </row>
    <row r="101" ht="15.75" customHeight="1">
      <c r="A101" s="97"/>
      <c r="B101" s="97"/>
      <c r="C101" s="97"/>
      <c r="D101" s="97"/>
      <c r="E101" s="97"/>
    </row>
    <row r="102" ht="15.75" customHeight="1">
      <c r="A102" s="97"/>
      <c r="B102" s="97"/>
      <c r="C102" s="97"/>
      <c r="D102" s="97"/>
      <c r="E102" s="97"/>
    </row>
    <row r="103" ht="15.75" customHeight="1">
      <c r="A103" s="97"/>
      <c r="B103" s="97"/>
      <c r="C103" s="97"/>
      <c r="D103" s="97"/>
      <c r="E103" s="97"/>
    </row>
    <row r="104" ht="15.75" customHeight="1">
      <c r="A104" s="97"/>
      <c r="B104" s="97"/>
      <c r="C104" s="97"/>
      <c r="D104" s="97"/>
      <c r="E104" s="97"/>
    </row>
    <row r="105" ht="15.75" customHeight="1">
      <c r="A105" s="97"/>
      <c r="B105" s="97"/>
      <c r="C105" s="97"/>
      <c r="D105" s="97"/>
      <c r="E105" s="97"/>
    </row>
    <row r="106" ht="15.75" customHeight="1">
      <c r="A106" s="97"/>
      <c r="B106" s="97"/>
      <c r="C106" s="97"/>
      <c r="D106" s="97"/>
      <c r="E106" s="97"/>
    </row>
    <row r="107" ht="15.75" customHeight="1">
      <c r="A107" s="97"/>
      <c r="B107" s="97"/>
      <c r="C107" s="97"/>
      <c r="D107" s="97"/>
      <c r="E107" s="97"/>
    </row>
    <row r="108" ht="15.75" customHeight="1">
      <c r="A108" s="97"/>
      <c r="B108" s="97"/>
      <c r="C108" s="97"/>
      <c r="D108" s="97"/>
      <c r="E108" s="97"/>
    </row>
    <row r="109" ht="15.75" customHeight="1">
      <c r="A109" s="97"/>
      <c r="B109" s="97"/>
      <c r="C109" s="97"/>
      <c r="D109" s="97"/>
      <c r="E109" s="97"/>
    </row>
    <row r="110" ht="15.75" customHeight="1">
      <c r="A110" s="97"/>
      <c r="B110" s="97"/>
      <c r="C110" s="97"/>
      <c r="D110" s="97"/>
      <c r="E110" s="97"/>
    </row>
    <row r="111" ht="15.75" customHeight="1">
      <c r="A111" s="97"/>
      <c r="B111" s="97"/>
      <c r="C111" s="97"/>
      <c r="D111" s="97"/>
      <c r="E111" s="97"/>
    </row>
    <row r="112" ht="15.75" customHeight="1">
      <c r="A112" s="97"/>
      <c r="B112" s="97"/>
      <c r="C112" s="97"/>
      <c r="D112" s="97"/>
      <c r="E112" s="97"/>
    </row>
    <row r="113" ht="15.75" customHeight="1">
      <c r="A113" s="97"/>
      <c r="B113" s="97"/>
      <c r="C113" s="97"/>
      <c r="D113" s="97"/>
      <c r="E113" s="97"/>
    </row>
    <row r="114" ht="15.75" customHeight="1">
      <c r="A114" s="97"/>
      <c r="B114" s="97"/>
      <c r="C114" s="97"/>
      <c r="D114" s="97"/>
      <c r="E114" s="97"/>
    </row>
    <row r="115" ht="15.75" customHeight="1">
      <c r="A115" s="97"/>
      <c r="B115" s="97"/>
      <c r="C115" s="97"/>
      <c r="D115" s="97"/>
      <c r="E115" s="97"/>
    </row>
    <row r="116" ht="15.75" customHeight="1">
      <c r="A116" s="97"/>
      <c r="B116" s="97"/>
      <c r="C116" s="97"/>
      <c r="D116" s="97"/>
      <c r="E116" s="97"/>
    </row>
    <row r="117" ht="15.75" customHeight="1">
      <c r="A117" s="97"/>
      <c r="B117" s="97"/>
      <c r="C117" s="97"/>
      <c r="D117" s="97"/>
      <c r="E117" s="97"/>
    </row>
    <row r="118" ht="15.75" customHeight="1">
      <c r="A118" s="97"/>
      <c r="B118" s="97"/>
      <c r="C118" s="97"/>
      <c r="D118" s="97"/>
      <c r="E118" s="97"/>
    </row>
    <row r="119" ht="15.75" customHeight="1">
      <c r="A119" s="97"/>
      <c r="B119" s="97"/>
      <c r="C119" s="97"/>
      <c r="D119" s="97"/>
      <c r="E119" s="97"/>
    </row>
    <row r="120" ht="15.75" customHeight="1">
      <c r="A120" s="97"/>
      <c r="B120" s="97"/>
      <c r="C120" s="97"/>
      <c r="D120" s="97"/>
      <c r="E120" s="97"/>
    </row>
    <row r="121" ht="15.75" customHeight="1">
      <c r="A121" s="97"/>
      <c r="B121" s="97"/>
      <c r="C121" s="97"/>
      <c r="D121" s="97"/>
      <c r="E121" s="97"/>
    </row>
    <row r="122" ht="15.75" customHeight="1">
      <c r="A122" s="97"/>
      <c r="B122" s="97"/>
      <c r="C122" s="97"/>
      <c r="D122" s="97"/>
      <c r="E122" s="97"/>
    </row>
    <row r="123" ht="15.75" customHeight="1">
      <c r="A123" s="97"/>
      <c r="B123" s="97"/>
      <c r="C123" s="97"/>
      <c r="D123" s="97"/>
      <c r="E123" s="97"/>
    </row>
    <row r="124" ht="15.75" customHeight="1">
      <c r="A124" s="97"/>
      <c r="B124" s="97"/>
      <c r="C124" s="97"/>
      <c r="D124" s="97"/>
      <c r="E124" s="97"/>
    </row>
    <row r="125" ht="15.75" customHeight="1">
      <c r="A125" s="97"/>
      <c r="B125" s="97"/>
      <c r="C125" s="97"/>
      <c r="D125" s="97"/>
      <c r="E125" s="97"/>
    </row>
    <row r="126" ht="15.75" customHeight="1">
      <c r="A126" s="97"/>
      <c r="B126" s="97"/>
      <c r="C126" s="97"/>
      <c r="D126" s="97"/>
      <c r="E126" s="97"/>
    </row>
    <row r="127" ht="15.75" customHeight="1">
      <c r="A127" s="97"/>
      <c r="B127" s="97"/>
      <c r="C127" s="97"/>
      <c r="D127" s="97"/>
      <c r="E127" s="97"/>
    </row>
    <row r="128" ht="15.75" customHeight="1">
      <c r="A128" s="97"/>
      <c r="B128" s="97"/>
      <c r="C128" s="97"/>
      <c r="D128" s="97"/>
      <c r="E128" s="97"/>
    </row>
    <row r="129" ht="15.75" customHeight="1">
      <c r="A129" s="97"/>
      <c r="B129" s="97"/>
      <c r="C129" s="97"/>
      <c r="D129" s="97"/>
      <c r="E129" s="97"/>
    </row>
    <row r="130" ht="15.75" customHeight="1">
      <c r="A130" s="97"/>
      <c r="B130" s="97"/>
      <c r="C130" s="97"/>
      <c r="D130" s="97"/>
      <c r="E130" s="97"/>
    </row>
    <row r="131" ht="15.75" customHeight="1">
      <c r="A131" s="97"/>
      <c r="B131" s="97"/>
      <c r="C131" s="97"/>
      <c r="D131" s="97"/>
      <c r="E131" s="97"/>
    </row>
    <row r="132" ht="15.75" customHeight="1">
      <c r="A132" s="97"/>
      <c r="B132" s="97"/>
      <c r="C132" s="97"/>
      <c r="D132" s="97"/>
      <c r="E132" s="97"/>
    </row>
    <row r="133" ht="15.75" customHeight="1">
      <c r="A133" s="97"/>
      <c r="B133" s="97"/>
      <c r="C133" s="97"/>
      <c r="D133" s="97"/>
      <c r="E133" s="97"/>
    </row>
    <row r="134" ht="15.75" customHeight="1">
      <c r="A134" s="97"/>
      <c r="B134" s="97"/>
      <c r="C134" s="97"/>
      <c r="D134" s="97"/>
      <c r="E134" s="97"/>
    </row>
    <row r="135" ht="15.75" customHeight="1">
      <c r="A135" s="97"/>
      <c r="B135" s="97"/>
      <c r="C135" s="97"/>
      <c r="D135" s="97"/>
      <c r="E135" s="97"/>
    </row>
    <row r="136" ht="15.75" customHeight="1">
      <c r="A136" s="97"/>
      <c r="B136" s="97"/>
      <c r="C136" s="97"/>
      <c r="D136" s="97"/>
      <c r="E136" s="97"/>
    </row>
    <row r="137" ht="15.75" customHeight="1">
      <c r="A137" s="97"/>
      <c r="B137" s="97"/>
      <c r="C137" s="97"/>
      <c r="D137" s="97"/>
      <c r="E137" s="97"/>
    </row>
    <row r="138" ht="15.75" customHeight="1">
      <c r="A138" s="97"/>
      <c r="B138" s="97"/>
      <c r="C138" s="97"/>
      <c r="D138" s="97"/>
      <c r="E138" s="97"/>
    </row>
    <row r="139" ht="15.75" customHeight="1">
      <c r="A139" s="97"/>
      <c r="B139" s="97"/>
      <c r="C139" s="97"/>
      <c r="D139" s="97"/>
      <c r="E139" s="97"/>
    </row>
    <row r="140" ht="15.75" customHeight="1">
      <c r="A140" s="97"/>
      <c r="B140" s="97"/>
      <c r="C140" s="97"/>
      <c r="D140" s="97"/>
      <c r="E140" s="97"/>
    </row>
    <row r="141" ht="15.75" customHeight="1">
      <c r="A141" s="97"/>
      <c r="B141" s="97"/>
      <c r="C141" s="97"/>
      <c r="D141" s="97"/>
      <c r="E141" s="97"/>
    </row>
    <row r="142" ht="15.75" customHeight="1">
      <c r="A142" s="97"/>
      <c r="B142" s="97"/>
      <c r="C142" s="97"/>
      <c r="D142" s="97"/>
      <c r="E142" s="97"/>
    </row>
    <row r="143" ht="15.75" customHeight="1">
      <c r="A143" s="97"/>
      <c r="B143" s="97"/>
      <c r="C143" s="97"/>
      <c r="D143" s="97"/>
      <c r="E143" s="97"/>
    </row>
    <row r="144" ht="15.75" customHeight="1">
      <c r="A144" s="97"/>
      <c r="B144" s="97"/>
      <c r="C144" s="97"/>
      <c r="D144" s="97"/>
      <c r="E144" s="97"/>
    </row>
    <row r="145" ht="15.75" customHeight="1">
      <c r="A145" s="97"/>
      <c r="B145" s="97"/>
      <c r="C145" s="97"/>
      <c r="D145" s="97"/>
      <c r="E145" s="97"/>
    </row>
    <row r="146" ht="15.75" customHeight="1">
      <c r="A146" s="97"/>
      <c r="B146" s="97"/>
      <c r="C146" s="97"/>
      <c r="D146" s="97"/>
      <c r="E146" s="97"/>
    </row>
    <row r="147" ht="15.75" customHeight="1">
      <c r="A147" s="97"/>
      <c r="B147" s="97"/>
      <c r="C147" s="97"/>
      <c r="D147" s="97"/>
      <c r="E147" s="97"/>
    </row>
    <row r="148" ht="15.75" customHeight="1">
      <c r="A148" s="97"/>
      <c r="B148" s="97"/>
      <c r="C148" s="97"/>
      <c r="D148" s="97"/>
      <c r="E148" s="97"/>
    </row>
    <row r="149" ht="15.75" customHeight="1">
      <c r="A149" s="97"/>
      <c r="B149" s="97"/>
      <c r="C149" s="97"/>
      <c r="D149" s="97"/>
      <c r="E149" s="97"/>
    </row>
    <row r="150" ht="15.75" customHeight="1">
      <c r="A150" s="97"/>
      <c r="B150" s="97"/>
      <c r="C150" s="97"/>
      <c r="D150" s="97"/>
      <c r="E150" s="97"/>
    </row>
    <row r="151" ht="15.75" customHeight="1">
      <c r="A151" s="97"/>
      <c r="B151" s="97"/>
      <c r="C151" s="97"/>
      <c r="D151" s="97"/>
      <c r="E151" s="97"/>
    </row>
    <row r="152" ht="15.75" customHeight="1">
      <c r="A152" s="97"/>
      <c r="B152" s="97"/>
      <c r="C152" s="97"/>
      <c r="D152" s="97"/>
      <c r="E152" s="97"/>
    </row>
    <row r="153" ht="15.75" customHeight="1">
      <c r="A153" s="97"/>
      <c r="B153" s="97"/>
      <c r="C153" s="97"/>
      <c r="D153" s="97"/>
      <c r="E153" s="97"/>
    </row>
    <row r="154" ht="15.75" customHeight="1">
      <c r="A154" s="97"/>
      <c r="B154" s="97"/>
      <c r="C154" s="97"/>
      <c r="D154" s="97"/>
      <c r="E154" s="97"/>
    </row>
    <row r="155" ht="15.75" customHeight="1">
      <c r="A155" s="97"/>
      <c r="B155" s="97"/>
      <c r="C155" s="97"/>
      <c r="D155" s="97"/>
      <c r="E155" s="97"/>
    </row>
    <row r="156" ht="15.75" customHeight="1">
      <c r="A156" s="97"/>
      <c r="B156" s="97"/>
      <c r="C156" s="97"/>
      <c r="D156" s="97"/>
      <c r="E156" s="97"/>
    </row>
    <row r="157" ht="15.75" customHeight="1">
      <c r="A157" s="97"/>
      <c r="B157" s="97"/>
      <c r="C157" s="97"/>
      <c r="D157" s="97"/>
      <c r="E157" s="97"/>
    </row>
    <row r="158" ht="15.75" customHeight="1">
      <c r="A158" s="97"/>
      <c r="B158" s="97"/>
      <c r="C158" s="97"/>
      <c r="D158" s="97"/>
      <c r="E158" s="97"/>
    </row>
    <row r="159" ht="15.75" customHeight="1">
      <c r="A159" s="97"/>
      <c r="B159" s="97"/>
      <c r="C159" s="97"/>
      <c r="D159" s="97"/>
      <c r="E159" s="97"/>
    </row>
    <row r="160" ht="15.75" customHeight="1">
      <c r="A160" s="97"/>
      <c r="B160" s="97"/>
      <c r="C160" s="97"/>
      <c r="D160" s="97"/>
      <c r="E160" s="97"/>
    </row>
    <row r="161" ht="15.75" customHeight="1">
      <c r="A161" s="97"/>
      <c r="B161" s="97"/>
      <c r="C161" s="97"/>
      <c r="D161" s="97"/>
      <c r="E161" s="97"/>
    </row>
    <row r="162" ht="15.75" customHeight="1">
      <c r="A162" s="97"/>
      <c r="B162" s="97"/>
      <c r="C162" s="97"/>
      <c r="D162" s="97"/>
      <c r="E162" s="97"/>
    </row>
    <row r="163" ht="15.75" customHeight="1">
      <c r="A163" s="97"/>
      <c r="B163" s="97"/>
      <c r="C163" s="97"/>
      <c r="D163" s="97"/>
      <c r="E163" s="97"/>
    </row>
    <row r="164" ht="15.75" customHeight="1">
      <c r="A164" s="97"/>
      <c r="B164" s="97"/>
      <c r="C164" s="97"/>
      <c r="D164" s="97"/>
      <c r="E164" s="97"/>
    </row>
    <row r="165" ht="15.75" customHeight="1">
      <c r="A165" s="97"/>
      <c r="B165" s="97"/>
      <c r="C165" s="97"/>
      <c r="D165" s="97"/>
      <c r="E165" s="97"/>
    </row>
    <row r="166" ht="15.75" customHeight="1">
      <c r="A166" s="97"/>
      <c r="B166" s="97"/>
      <c r="C166" s="97"/>
      <c r="D166" s="97"/>
      <c r="E166" s="97"/>
    </row>
    <row r="167" ht="15.75" customHeight="1">
      <c r="A167" s="97"/>
      <c r="B167" s="97"/>
      <c r="C167" s="97"/>
      <c r="D167" s="97"/>
      <c r="E167" s="97"/>
    </row>
    <row r="168" ht="15.75" customHeight="1">
      <c r="A168" s="97"/>
      <c r="B168" s="97"/>
      <c r="C168" s="97"/>
      <c r="D168" s="97"/>
      <c r="E168" s="97"/>
    </row>
    <row r="169" ht="15.75" customHeight="1">
      <c r="A169" s="97"/>
      <c r="B169" s="97"/>
      <c r="C169" s="97"/>
      <c r="D169" s="97"/>
      <c r="E169" s="97"/>
    </row>
    <row r="170" ht="15.75" customHeight="1">
      <c r="A170" s="97"/>
      <c r="B170" s="97"/>
      <c r="C170" s="97"/>
      <c r="D170" s="97"/>
      <c r="E170" s="97"/>
    </row>
    <row r="171" ht="15.75" customHeight="1">
      <c r="A171" s="97"/>
      <c r="B171" s="97"/>
      <c r="C171" s="97"/>
      <c r="D171" s="97"/>
      <c r="E171" s="97"/>
    </row>
    <row r="172" ht="15.75" customHeight="1">
      <c r="A172" s="97"/>
      <c r="B172" s="97"/>
      <c r="C172" s="97"/>
      <c r="D172" s="97"/>
      <c r="E172" s="97"/>
    </row>
    <row r="173" ht="15.75" customHeight="1">
      <c r="A173" s="97"/>
      <c r="B173" s="97"/>
      <c r="C173" s="97"/>
      <c r="D173" s="97"/>
      <c r="E173" s="97"/>
    </row>
    <row r="174" ht="15.75" customHeight="1">
      <c r="A174" s="97"/>
      <c r="B174" s="97"/>
      <c r="C174" s="97"/>
      <c r="D174" s="97"/>
      <c r="E174" s="97"/>
    </row>
    <row r="175" ht="15.75" customHeight="1">
      <c r="A175" s="97"/>
      <c r="B175" s="97"/>
      <c r="C175" s="97"/>
      <c r="D175" s="97"/>
      <c r="E175" s="97"/>
    </row>
    <row r="176" ht="15.75" customHeight="1">
      <c r="A176" s="97"/>
      <c r="B176" s="97"/>
      <c r="C176" s="97"/>
      <c r="D176" s="97"/>
      <c r="E176" s="97"/>
    </row>
    <row r="177" ht="15.75" customHeight="1">
      <c r="A177" s="97"/>
      <c r="B177" s="97"/>
      <c r="C177" s="97"/>
      <c r="D177" s="97"/>
      <c r="E177" s="97"/>
    </row>
    <row r="178" ht="15.75" customHeight="1">
      <c r="A178" s="97"/>
      <c r="B178" s="97"/>
      <c r="C178" s="97"/>
      <c r="D178" s="97"/>
      <c r="E178" s="97"/>
    </row>
    <row r="179" ht="15.75" customHeight="1">
      <c r="A179" s="97"/>
      <c r="B179" s="97"/>
      <c r="C179" s="97"/>
      <c r="D179" s="97"/>
      <c r="E179" s="97"/>
    </row>
    <row r="180" ht="15.75" customHeight="1">
      <c r="A180" s="97"/>
      <c r="B180" s="97"/>
      <c r="C180" s="97"/>
      <c r="D180" s="97"/>
      <c r="E180" s="97"/>
    </row>
    <row r="181" ht="15.75" customHeight="1">
      <c r="A181" s="97"/>
      <c r="B181" s="97"/>
      <c r="C181" s="97"/>
      <c r="D181" s="97"/>
      <c r="E181" s="97"/>
    </row>
    <row r="182" ht="15.75" customHeight="1">
      <c r="A182" s="97"/>
      <c r="B182" s="97"/>
      <c r="C182" s="97"/>
      <c r="D182" s="97"/>
      <c r="E182" s="97"/>
    </row>
    <row r="183" ht="15.75" customHeight="1">
      <c r="A183" s="97"/>
      <c r="B183" s="97"/>
      <c r="C183" s="97"/>
      <c r="D183" s="97"/>
      <c r="E183" s="97"/>
    </row>
    <row r="184" ht="15.75" customHeight="1">
      <c r="A184" s="97"/>
      <c r="B184" s="97"/>
      <c r="C184" s="97"/>
      <c r="D184" s="97"/>
      <c r="E184" s="97"/>
    </row>
    <row r="185" ht="15.75" customHeight="1">
      <c r="A185" s="97"/>
      <c r="B185" s="97"/>
      <c r="C185" s="97"/>
      <c r="D185" s="97"/>
      <c r="E185" s="97"/>
    </row>
    <row r="186" ht="15.75" customHeight="1">
      <c r="A186" s="97"/>
      <c r="B186" s="97"/>
      <c r="C186" s="97"/>
      <c r="D186" s="97"/>
      <c r="E186" s="97"/>
    </row>
    <row r="187" ht="15.75" customHeight="1">
      <c r="A187" s="97"/>
      <c r="B187" s="97"/>
      <c r="C187" s="97"/>
      <c r="D187" s="97"/>
      <c r="E187" s="97"/>
    </row>
    <row r="188" ht="15.75" customHeight="1">
      <c r="A188" s="97"/>
      <c r="B188" s="97"/>
      <c r="C188" s="97"/>
      <c r="D188" s="97"/>
      <c r="E188" s="97"/>
    </row>
    <row r="189" ht="15.75" customHeight="1">
      <c r="A189" s="97"/>
      <c r="B189" s="97"/>
      <c r="C189" s="97"/>
      <c r="D189" s="97"/>
      <c r="E189" s="97"/>
    </row>
    <row r="190" ht="15.75" customHeight="1">
      <c r="A190" s="97"/>
      <c r="B190" s="97"/>
      <c r="C190" s="97"/>
      <c r="D190" s="97"/>
      <c r="E190" s="97"/>
    </row>
    <row r="191" ht="15.75" customHeight="1">
      <c r="A191" s="97"/>
      <c r="B191" s="97"/>
      <c r="C191" s="97"/>
      <c r="D191" s="97"/>
      <c r="E191" s="97"/>
    </row>
    <row r="192" ht="15.75" customHeight="1">
      <c r="A192" s="97"/>
      <c r="B192" s="97"/>
      <c r="C192" s="97"/>
      <c r="D192" s="97"/>
      <c r="E192" s="97"/>
    </row>
    <row r="193" ht="15.75" customHeight="1">
      <c r="A193" s="97"/>
      <c r="B193" s="97"/>
      <c r="C193" s="97"/>
      <c r="D193" s="97"/>
      <c r="E193" s="97"/>
    </row>
    <row r="194" ht="15.75" customHeight="1">
      <c r="A194" s="97"/>
      <c r="B194" s="97"/>
      <c r="C194" s="97"/>
      <c r="D194" s="97"/>
      <c r="E194" s="97"/>
    </row>
    <row r="195" ht="15.75" customHeight="1">
      <c r="A195" s="97"/>
      <c r="B195" s="97"/>
      <c r="C195" s="97"/>
      <c r="D195" s="97"/>
      <c r="E195" s="97"/>
    </row>
    <row r="196" ht="15.75" customHeight="1">
      <c r="A196" s="97"/>
      <c r="B196" s="97"/>
      <c r="C196" s="97"/>
      <c r="D196" s="97"/>
      <c r="E196" s="97"/>
    </row>
    <row r="197" ht="15.75" customHeight="1">
      <c r="A197" s="97"/>
      <c r="B197" s="97"/>
      <c r="C197" s="97"/>
      <c r="D197" s="97"/>
      <c r="E197" s="97"/>
    </row>
    <row r="198" ht="15.75" customHeight="1">
      <c r="A198" s="97"/>
      <c r="B198" s="97"/>
      <c r="C198" s="97"/>
      <c r="D198" s="97"/>
      <c r="E198" s="97"/>
    </row>
    <row r="199" ht="15.75" customHeight="1">
      <c r="A199" s="97"/>
      <c r="B199" s="97"/>
      <c r="C199" s="97"/>
      <c r="D199" s="97"/>
      <c r="E199" s="97"/>
    </row>
    <row r="200" ht="15.75" customHeight="1">
      <c r="A200" s="97"/>
      <c r="B200" s="97"/>
      <c r="C200" s="97"/>
      <c r="D200" s="97"/>
      <c r="E200" s="97"/>
    </row>
    <row r="201" ht="15.75" customHeight="1">
      <c r="A201" s="97"/>
      <c r="B201" s="97"/>
      <c r="C201" s="97"/>
      <c r="D201" s="97"/>
      <c r="E201" s="97"/>
    </row>
    <row r="202" ht="15.75" customHeight="1">
      <c r="A202" s="97"/>
      <c r="B202" s="97"/>
      <c r="C202" s="97"/>
      <c r="D202" s="97"/>
      <c r="E202" s="97"/>
    </row>
    <row r="203" ht="15.75" customHeight="1">
      <c r="A203" s="97"/>
      <c r="B203" s="97"/>
      <c r="C203" s="97"/>
      <c r="D203" s="97"/>
      <c r="E203" s="97"/>
    </row>
    <row r="204" ht="15.75" customHeight="1">
      <c r="A204" s="97"/>
      <c r="B204" s="97"/>
      <c r="C204" s="97"/>
      <c r="D204" s="97"/>
      <c r="E204" s="97"/>
    </row>
    <row r="205" ht="15.75" customHeight="1">
      <c r="A205" s="97"/>
      <c r="B205" s="97"/>
      <c r="C205" s="97"/>
      <c r="D205" s="97"/>
      <c r="E205" s="97"/>
    </row>
    <row r="206" ht="15.75" customHeight="1">
      <c r="A206" s="97"/>
      <c r="B206" s="97"/>
      <c r="C206" s="97"/>
      <c r="D206" s="97"/>
      <c r="E206" s="97"/>
    </row>
    <row r="207" ht="15.75" customHeight="1">
      <c r="A207" s="97"/>
      <c r="B207" s="97"/>
      <c r="C207" s="97"/>
      <c r="D207" s="97"/>
      <c r="E207" s="97"/>
    </row>
    <row r="208" ht="15.75" customHeight="1">
      <c r="A208" s="97"/>
      <c r="B208" s="97"/>
      <c r="C208" s="97"/>
      <c r="D208" s="97"/>
      <c r="E208" s="97"/>
    </row>
    <row r="209" ht="15.75" customHeight="1">
      <c r="A209" s="97"/>
      <c r="B209" s="97"/>
      <c r="C209" s="97"/>
      <c r="D209" s="97"/>
      <c r="E209" s="97"/>
    </row>
    <row r="210" ht="15.75" customHeight="1">
      <c r="A210" s="97"/>
      <c r="B210" s="97"/>
      <c r="C210" s="97"/>
      <c r="D210" s="97"/>
      <c r="E210" s="97"/>
    </row>
    <row r="211" ht="15.75" customHeight="1">
      <c r="A211" s="97"/>
      <c r="B211" s="97"/>
      <c r="C211" s="97"/>
      <c r="D211" s="97"/>
      <c r="E211" s="97"/>
    </row>
    <row r="212" ht="15.75" customHeight="1">
      <c r="A212" s="97"/>
      <c r="B212" s="97"/>
      <c r="C212" s="97"/>
      <c r="D212" s="97"/>
      <c r="E212" s="97"/>
    </row>
    <row r="213" ht="15.75" customHeight="1">
      <c r="A213" s="97"/>
      <c r="B213" s="97"/>
      <c r="C213" s="97"/>
      <c r="D213" s="97"/>
      <c r="E213" s="97"/>
    </row>
    <row r="214" ht="15.75" customHeight="1">
      <c r="A214" s="97"/>
      <c r="B214" s="97"/>
      <c r="C214" s="97"/>
      <c r="D214" s="97"/>
      <c r="E214" s="97"/>
    </row>
    <row r="215" ht="15.75" customHeight="1">
      <c r="A215" s="97"/>
      <c r="B215" s="97"/>
      <c r="C215" s="97"/>
      <c r="D215" s="97"/>
      <c r="E215" s="97"/>
    </row>
    <row r="216" ht="15.75" customHeight="1">
      <c r="A216" s="97"/>
      <c r="B216" s="97"/>
      <c r="C216" s="97"/>
      <c r="D216" s="97"/>
      <c r="E216" s="97"/>
    </row>
    <row r="217" ht="15.75" customHeight="1">
      <c r="A217" s="97"/>
      <c r="B217" s="97"/>
      <c r="C217" s="97"/>
      <c r="D217" s="97"/>
      <c r="E217" s="97"/>
    </row>
    <row r="218" ht="15.75" customHeight="1">
      <c r="A218" s="97"/>
      <c r="B218" s="97"/>
      <c r="C218" s="97"/>
      <c r="D218" s="97"/>
      <c r="E218" s="97"/>
    </row>
    <row r="219" ht="15.75" customHeight="1">
      <c r="A219" s="97"/>
      <c r="B219" s="97"/>
      <c r="C219" s="97"/>
      <c r="D219" s="97"/>
      <c r="E219" s="97"/>
    </row>
    <row r="220" ht="15.75" customHeight="1">
      <c r="A220" s="97"/>
      <c r="B220" s="97"/>
      <c r="C220" s="97"/>
      <c r="D220" s="97"/>
      <c r="E220" s="97"/>
    </row>
    <row r="221" ht="15.75" customHeight="1">
      <c r="A221" s="97"/>
      <c r="B221" s="97"/>
      <c r="C221" s="97"/>
      <c r="D221" s="97"/>
      <c r="E221" s="97"/>
    </row>
    <row r="222" ht="15.75" customHeight="1">
      <c r="A222" s="97"/>
      <c r="B222" s="97"/>
      <c r="C222" s="97"/>
      <c r="D222" s="97"/>
      <c r="E222" s="97"/>
    </row>
    <row r="223" ht="15.75" customHeight="1">
      <c r="A223" s="97"/>
      <c r="B223" s="97"/>
      <c r="C223" s="97"/>
      <c r="D223" s="97"/>
      <c r="E223" s="97"/>
    </row>
    <row r="224" ht="15.75" customHeight="1">
      <c r="A224" s="97"/>
      <c r="B224" s="97"/>
      <c r="C224" s="97"/>
      <c r="D224" s="97"/>
      <c r="E224" s="97"/>
    </row>
    <row r="225" ht="15.75" customHeight="1">
      <c r="A225" s="97"/>
      <c r="B225" s="97"/>
      <c r="C225" s="97"/>
      <c r="D225" s="97"/>
      <c r="E225" s="97"/>
    </row>
    <row r="226" ht="15.75" customHeight="1">
      <c r="A226" s="97"/>
      <c r="B226" s="97"/>
      <c r="C226" s="97"/>
      <c r="D226" s="97"/>
      <c r="E226" s="97"/>
    </row>
    <row r="227" ht="15.75" customHeight="1">
      <c r="A227" s="97"/>
      <c r="B227" s="97"/>
      <c r="C227" s="97"/>
      <c r="D227" s="97"/>
      <c r="E227" s="97"/>
    </row>
    <row r="228" ht="15.75" customHeight="1">
      <c r="A228" s="97"/>
      <c r="B228" s="97"/>
      <c r="C228" s="97"/>
      <c r="D228" s="97"/>
      <c r="E228" s="97"/>
    </row>
    <row r="229" ht="15.75" customHeight="1">
      <c r="A229" s="97"/>
      <c r="B229" s="97"/>
      <c r="C229" s="97"/>
      <c r="D229" s="97"/>
      <c r="E229" s="97"/>
    </row>
    <row r="230" ht="15.75" customHeight="1">
      <c r="A230" s="97"/>
      <c r="B230" s="97"/>
      <c r="C230" s="97"/>
      <c r="D230" s="97"/>
      <c r="E230" s="97"/>
    </row>
    <row r="231" ht="15.75" customHeight="1">
      <c r="A231" s="97"/>
      <c r="B231" s="97"/>
      <c r="C231" s="97"/>
      <c r="D231" s="97"/>
      <c r="E231" s="97"/>
    </row>
    <row r="232" ht="15.75" customHeight="1">
      <c r="A232" s="97"/>
      <c r="B232" s="97"/>
      <c r="C232" s="97"/>
      <c r="D232" s="97"/>
      <c r="E232" s="97"/>
    </row>
    <row r="233" ht="15.75" customHeight="1">
      <c r="A233" s="97"/>
      <c r="B233" s="97"/>
      <c r="C233" s="97"/>
      <c r="D233" s="97"/>
      <c r="E233" s="97"/>
    </row>
    <row r="234" ht="15.75" customHeight="1">
      <c r="A234" s="97"/>
      <c r="B234" s="97"/>
      <c r="C234" s="97"/>
      <c r="D234" s="97"/>
      <c r="E234" s="97"/>
    </row>
    <row r="235" ht="15.75" customHeight="1">
      <c r="A235" s="97"/>
      <c r="B235" s="97"/>
      <c r="C235" s="97"/>
      <c r="D235" s="97"/>
      <c r="E235" s="97"/>
    </row>
    <row r="236" ht="15.75" customHeight="1">
      <c r="A236" s="97"/>
      <c r="B236" s="97"/>
      <c r="C236" s="97"/>
      <c r="D236" s="97"/>
      <c r="E236" s="97"/>
    </row>
    <row r="237" ht="15.75" customHeight="1">
      <c r="A237" s="97"/>
      <c r="B237" s="97"/>
      <c r="C237" s="97"/>
      <c r="D237" s="97"/>
      <c r="E237" s="97"/>
    </row>
    <row r="238" ht="15.75" customHeight="1">
      <c r="A238" s="97"/>
      <c r="B238" s="97"/>
      <c r="C238" s="97"/>
      <c r="D238" s="97"/>
      <c r="E238" s="97"/>
    </row>
    <row r="239" ht="15.75" customHeight="1">
      <c r="A239" s="97"/>
      <c r="B239" s="97"/>
      <c r="C239" s="97"/>
      <c r="D239" s="97"/>
      <c r="E239" s="97"/>
    </row>
    <row r="240" ht="15.75" customHeight="1">
      <c r="A240" s="97"/>
      <c r="B240" s="97"/>
      <c r="C240" s="97"/>
      <c r="D240" s="97"/>
      <c r="E240" s="97"/>
    </row>
    <row r="241" ht="15.75" customHeight="1">
      <c r="A241" s="97"/>
      <c r="B241" s="97"/>
      <c r="C241" s="97"/>
      <c r="D241" s="97"/>
      <c r="E241" s="97"/>
    </row>
    <row r="242" ht="15.75" customHeight="1">
      <c r="A242" s="97"/>
      <c r="B242" s="97"/>
      <c r="C242" s="97"/>
      <c r="D242" s="97"/>
      <c r="E242" s="97"/>
    </row>
    <row r="243" ht="15.75" customHeight="1">
      <c r="A243" s="97"/>
      <c r="B243" s="97"/>
      <c r="C243" s="97"/>
      <c r="D243" s="97"/>
      <c r="E243" s="97"/>
    </row>
    <row r="244" ht="15.75" customHeight="1">
      <c r="A244" s="97"/>
      <c r="B244" s="97"/>
      <c r="C244" s="97"/>
      <c r="D244" s="97"/>
      <c r="E244" s="97"/>
    </row>
    <row r="245" ht="15.75" customHeight="1">
      <c r="A245" s="97"/>
      <c r="B245" s="97"/>
      <c r="C245" s="97"/>
      <c r="D245" s="97"/>
      <c r="E245" s="97"/>
    </row>
    <row r="246" ht="15.75" customHeight="1">
      <c r="A246" s="97"/>
      <c r="B246" s="97"/>
      <c r="C246" s="97"/>
      <c r="D246" s="97"/>
      <c r="E246" s="97"/>
    </row>
    <row r="247" ht="15.75" customHeight="1">
      <c r="A247" s="97"/>
      <c r="B247" s="97"/>
      <c r="C247" s="97"/>
      <c r="D247" s="97"/>
      <c r="E247" s="97"/>
    </row>
    <row r="248" ht="15.75" customHeight="1">
      <c r="A248" s="97"/>
      <c r="B248" s="97"/>
      <c r="C248" s="97"/>
      <c r="D248" s="97"/>
      <c r="E248" s="97"/>
    </row>
    <row r="249" ht="15.75" customHeight="1">
      <c r="A249" s="97"/>
      <c r="B249" s="97"/>
      <c r="C249" s="97"/>
      <c r="D249" s="97"/>
      <c r="E249" s="97"/>
    </row>
    <row r="250" ht="15.75" customHeight="1">
      <c r="A250" s="97"/>
      <c r="B250" s="97"/>
      <c r="C250" s="97"/>
      <c r="D250" s="97"/>
      <c r="E250" s="97"/>
    </row>
    <row r="251" ht="15.75" customHeight="1">
      <c r="A251" s="97"/>
      <c r="B251" s="97"/>
      <c r="C251" s="97"/>
      <c r="D251" s="97"/>
      <c r="E251" s="97"/>
    </row>
    <row r="252" ht="15.75" customHeight="1">
      <c r="A252" s="97"/>
      <c r="B252" s="97"/>
      <c r="C252" s="97"/>
      <c r="D252" s="97"/>
      <c r="E252" s="97"/>
    </row>
    <row r="253" ht="15.75" customHeight="1">
      <c r="A253" s="97"/>
      <c r="B253" s="97"/>
      <c r="C253" s="97"/>
      <c r="D253" s="97"/>
      <c r="E253" s="97"/>
    </row>
    <row r="254" ht="15.75" customHeight="1">
      <c r="A254" s="97"/>
      <c r="B254" s="97"/>
      <c r="C254" s="97"/>
      <c r="D254" s="97"/>
      <c r="E254" s="97"/>
    </row>
    <row r="255" ht="15.75" customHeight="1">
      <c r="A255" s="97"/>
      <c r="B255" s="97"/>
      <c r="C255" s="97"/>
      <c r="D255" s="97"/>
      <c r="E255" s="97"/>
    </row>
    <row r="256" ht="15.75" customHeight="1">
      <c r="A256" s="97"/>
      <c r="B256" s="97"/>
      <c r="C256" s="97"/>
      <c r="D256" s="97"/>
      <c r="E256" s="97"/>
    </row>
    <row r="257" ht="15.75" customHeight="1">
      <c r="A257" s="97"/>
      <c r="B257" s="97"/>
      <c r="C257" s="97"/>
      <c r="D257" s="97"/>
      <c r="E257" s="97"/>
    </row>
    <row r="258" ht="15.75" customHeight="1">
      <c r="A258" s="97"/>
      <c r="B258" s="97"/>
      <c r="C258" s="97"/>
      <c r="D258" s="97"/>
      <c r="E258" s="97"/>
    </row>
    <row r="259" ht="15.75" customHeight="1">
      <c r="A259" s="97"/>
      <c r="B259" s="97"/>
      <c r="C259" s="97"/>
      <c r="D259" s="97"/>
      <c r="E259" s="97"/>
    </row>
    <row r="260" ht="15.75" customHeight="1">
      <c r="A260" s="97"/>
      <c r="B260" s="97"/>
      <c r="C260" s="97"/>
      <c r="D260" s="97"/>
      <c r="E260" s="97"/>
    </row>
    <row r="261" ht="15.75" customHeight="1">
      <c r="A261" s="97"/>
      <c r="B261" s="97"/>
      <c r="C261" s="97"/>
      <c r="D261" s="97"/>
      <c r="E261" s="97"/>
    </row>
    <row r="262" ht="15.75" customHeight="1">
      <c r="A262" s="97"/>
      <c r="B262" s="97"/>
      <c r="C262" s="97"/>
      <c r="D262" s="97"/>
      <c r="E262" s="97"/>
    </row>
    <row r="263" ht="15.75" customHeight="1">
      <c r="A263" s="97"/>
      <c r="B263" s="97"/>
      <c r="C263" s="97"/>
      <c r="D263" s="97"/>
      <c r="E263" s="97"/>
    </row>
    <row r="264" ht="15.75" customHeight="1">
      <c r="A264" s="97"/>
      <c r="B264" s="97"/>
      <c r="C264" s="97"/>
      <c r="D264" s="97"/>
      <c r="E264" s="97"/>
    </row>
    <row r="265" ht="15.75" customHeight="1">
      <c r="A265" s="97"/>
      <c r="B265" s="97"/>
      <c r="C265" s="97"/>
      <c r="D265" s="97"/>
      <c r="E265" s="97"/>
    </row>
    <row r="266" ht="15.75" customHeight="1">
      <c r="A266" s="97"/>
      <c r="B266" s="97"/>
      <c r="C266" s="97"/>
      <c r="D266" s="97"/>
      <c r="E266" s="97"/>
    </row>
    <row r="267" ht="15.75" customHeight="1">
      <c r="A267" s="97"/>
      <c r="B267" s="97"/>
      <c r="C267" s="97"/>
      <c r="D267" s="97"/>
      <c r="E267" s="97"/>
    </row>
    <row r="268" ht="15.75" customHeight="1">
      <c r="A268" s="97"/>
      <c r="B268" s="97"/>
      <c r="C268" s="97"/>
      <c r="D268" s="97"/>
      <c r="E268" s="97"/>
    </row>
    <row r="269" ht="15.75" customHeight="1">
      <c r="A269" s="97"/>
      <c r="B269" s="97"/>
      <c r="C269" s="97"/>
      <c r="D269" s="97"/>
      <c r="E269" s="97"/>
    </row>
    <row r="270" ht="15.75" customHeight="1">
      <c r="A270" s="97"/>
      <c r="B270" s="97"/>
      <c r="C270" s="97"/>
      <c r="D270" s="97"/>
      <c r="E270" s="97"/>
    </row>
    <row r="271" ht="15.75" customHeight="1">
      <c r="A271" s="97"/>
      <c r="B271" s="97"/>
      <c r="C271" s="97"/>
      <c r="D271" s="97"/>
      <c r="E271" s="97"/>
    </row>
    <row r="272" ht="15.75" customHeight="1">
      <c r="A272" s="97"/>
      <c r="B272" s="97"/>
      <c r="C272" s="97"/>
      <c r="D272" s="97"/>
      <c r="E272" s="97"/>
    </row>
    <row r="273" ht="15.75" customHeight="1">
      <c r="A273" s="97"/>
      <c r="B273" s="97"/>
      <c r="C273" s="97"/>
      <c r="D273" s="97"/>
      <c r="E273" s="97"/>
    </row>
    <row r="274" ht="15.75" customHeight="1">
      <c r="A274" s="97"/>
      <c r="B274" s="97"/>
      <c r="C274" s="97"/>
      <c r="D274" s="97"/>
      <c r="E274" s="97"/>
    </row>
    <row r="275" ht="15.75" customHeight="1">
      <c r="A275" s="97"/>
      <c r="B275" s="97"/>
      <c r="C275" s="97"/>
      <c r="D275" s="97"/>
      <c r="E275" s="97"/>
    </row>
    <row r="276" ht="15.75" customHeight="1">
      <c r="A276" s="97"/>
      <c r="B276" s="97"/>
      <c r="C276" s="97"/>
      <c r="D276" s="97"/>
      <c r="E276" s="97"/>
    </row>
    <row r="277" ht="15.75" customHeight="1">
      <c r="A277" s="97"/>
      <c r="B277" s="97"/>
      <c r="C277" s="97"/>
      <c r="D277" s="97"/>
      <c r="E277" s="97"/>
    </row>
    <row r="278" ht="15.75" customHeight="1">
      <c r="A278" s="97"/>
      <c r="B278" s="97"/>
      <c r="C278" s="97"/>
      <c r="D278" s="97"/>
      <c r="E278" s="97"/>
    </row>
    <row r="279" ht="15.75" customHeight="1">
      <c r="A279" s="97"/>
      <c r="B279" s="97"/>
      <c r="C279" s="97"/>
      <c r="D279" s="97"/>
      <c r="E279" s="97"/>
    </row>
    <row r="280" ht="15.75" customHeight="1">
      <c r="A280" s="97"/>
      <c r="B280" s="97"/>
      <c r="C280" s="97"/>
      <c r="D280" s="97"/>
      <c r="E280" s="97"/>
    </row>
    <row r="281" ht="15.75" customHeight="1">
      <c r="A281" s="97"/>
      <c r="B281" s="97"/>
      <c r="C281" s="97"/>
      <c r="D281" s="97"/>
      <c r="E281" s="97"/>
    </row>
    <row r="282" ht="15.75" customHeight="1">
      <c r="A282" s="97"/>
      <c r="B282" s="97"/>
      <c r="C282" s="97"/>
      <c r="D282" s="97"/>
      <c r="E282" s="97"/>
    </row>
    <row r="283" ht="15.75" customHeight="1">
      <c r="A283" s="97"/>
      <c r="B283" s="97"/>
      <c r="C283" s="97"/>
      <c r="D283" s="97"/>
      <c r="E283" s="97"/>
    </row>
    <row r="284" ht="15.75" customHeight="1">
      <c r="A284" s="97"/>
      <c r="B284" s="97"/>
      <c r="C284" s="97"/>
      <c r="D284" s="97"/>
      <c r="E284" s="97"/>
    </row>
    <row r="285" ht="15.75" customHeight="1">
      <c r="A285" s="97"/>
      <c r="B285" s="97"/>
      <c r="C285" s="97"/>
      <c r="D285" s="97"/>
      <c r="E285" s="97"/>
    </row>
    <row r="286" ht="15.75" customHeight="1">
      <c r="A286" s="97"/>
      <c r="B286" s="97"/>
      <c r="C286" s="97"/>
      <c r="D286" s="97"/>
      <c r="E286" s="97"/>
    </row>
    <row r="287" ht="15.75" customHeight="1">
      <c r="A287" s="97"/>
      <c r="B287" s="97"/>
      <c r="C287" s="97"/>
      <c r="D287" s="97"/>
      <c r="E287" s="97"/>
    </row>
    <row r="288" ht="15.75" customHeight="1">
      <c r="A288" s="97"/>
      <c r="B288" s="97"/>
      <c r="C288" s="97"/>
      <c r="D288" s="97"/>
      <c r="E288" s="97"/>
    </row>
    <row r="289" ht="15.75" customHeight="1">
      <c r="A289" s="97"/>
      <c r="B289" s="97"/>
      <c r="C289" s="97"/>
      <c r="D289" s="97"/>
      <c r="E289" s="97"/>
    </row>
    <row r="290" ht="15.75" customHeight="1">
      <c r="A290" s="97"/>
      <c r="B290" s="97"/>
      <c r="C290" s="97"/>
      <c r="D290" s="97"/>
      <c r="E290" s="97"/>
    </row>
    <row r="291" ht="15.75" customHeight="1">
      <c r="A291" s="97"/>
      <c r="B291" s="97"/>
      <c r="C291" s="97"/>
      <c r="D291" s="97"/>
      <c r="E291" s="97"/>
    </row>
    <row r="292" ht="15.75" customHeight="1">
      <c r="A292" s="97"/>
      <c r="B292" s="97"/>
      <c r="C292" s="97"/>
      <c r="D292" s="97"/>
      <c r="E292" s="97"/>
    </row>
    <row r="293" ht="15.75" customHeight="1">
      <c r="A293" s="97"/>
      <c r="B293" s="97"/>
      <c r="C293" s="97"/>
      <c r="D293" s="97"/>
      <c r="E293" s="97"/>
    </row>
    <row r="294" ht="15.75" customHeight="1">
      <c r="A294" s="97"/>
      <c r="B294" s="97"/>
      <c r="C294" s="97"/>
      <c r="D294" s="97"/>
      <c r="E294" s="97"/>
    </row>
    <row r="295" ht="15.75" customHeight="1">
      <c r="A295" s="97"/>
      <c r="B295" s="97"/>
      <c r="C295" s="97"/>
      <c r="D295" s="97"/>
      <c r="E295" s="97"/>
    </row>
    <row r="296" ht="15.75" customHeight="1">
      <c r="A296" s="97"/>
      <c r="B296" s="97"/>
      <c r="C296" s="97"/>
      <c r="D296" s="97"/>
      <c r="E296" s="97"/>
    </row>
    <row r="297" ht="15.75" customHeight="1">
      <c r="A297" s="97"/>
      <c r="B297" s="97"/>
      <c r="C297" s="97"/>
      <c r="D297" s="97"/>
      <c r="E297" s="97"/>
    </row>
    <row r="298" ht="15.75" customHeight="1">
      <c r="A298" s="97"/>
      <c r="B298" s="97"/>
      <c r="C298" s="97"/>
      <c r="D298" s="97"/>
      <c r="E298" s="97"/>
    </row>
    <row r="299" ht="15.75" customHeight="1">
      <c r="A299" s="97"/>
      <c r="B299" s="97"/>
      <c r="C299" s="97"/>
      <c r="D299" s="97"/>
      <c r="E299" s="97"/>
    </row>
    <row r="300" ht="15.75" customHeight="1">
      <c r="A300" s="97"/>
      <c r="B300" s="97"/>
      <c r="C300" s="97"/>
      <c r="D300" s="97"/>
      <c r="E300" s="97"/>
    </row>
    <row r="301" ht="15.75" customHeight="1">
      <c r="A301" s="97"/>
      <c r="B301" s="97"/>
      <c r="C301" s="97"/>
      <c r="D301" s="97"/>
      <c r="E301" s="97"/>
    </row>
    <row r="302" ht="15.75" customHeight="1">
      <c r="A302" s="97"/>
      <c r="B302" s="97"/>
      <c r="C302" s="97"/>
      <c r="D302" s="97"/>
      <c r="E302" s="97"/>
    </row>
    <row r="303" ht="15.75" customHeight="1">
      <c r="A303" s="97"/>
      <c r="B303" s="97"/>
      <c r="C303" s="97"/>
      <c r="D303" s="97"/>
      <c r="E303" s="97"/>
    </row>
    <row r="304" ht="15.75" customHeight="1">
      <c r="A304" s="97"/>
      <c r="B304" s="97"/>
      <c r="C304" s="97"/>
      <c r="D304" s="97"/>
      <c r="E304" s="97"/>
    </row>
    <row r="305" ht="15.75" customHeight="1">
      <c r="A305" s="97"/>
      <c r="B305" s="97"/>
      <c r="C305" s="97"/>
      <c r="D305" s="97"/>
      <c r="E305" s="97"/>
    </row>
    <row r="306" ht="15.75" customHeight="1">
      <c r="A306" s="97"/>
      <c r="B306" s="97"/>
      <c r="C306" s="97"/>
      <c r="D306" s="97"/>
      <c r="E306" s="97"/>
    </row>
    <row r="307" ht="15.75" customHeight="1">
      <c r="A307" s="97"/>
      <c r="B307" s="97"/>
      <c r="C307" s="97"/>
      <c r="D307" s="97"/>
      <c r="E307" s="97"/>
    </row>
    <row r="308" ht="15.75" customHeight="1">
      <c r="A308" s="97"/>
      <c r="B308" s="97"/>
      <c r="C308" s="97"/>
      <c r="D308" s="97"/>
      <c r="E308" s="97"/>
    </row>
    <row r="309" ht="15.75" customHeight="1">
      <c r="A309" s="97"/>
      <c r="B309" s="97"/>
      <c r="C309" s="97"/>
      <c r="D309" s="97"/>
      <c r="E309" s="97"/>
    </row>
    <row r="310" ht="15.75" customHeight="1">
      <c r="A310" s="97"/>
      <c r="B310" s="97"/>
      <c r="C310" s="97"/>
      <c r="D310" s="97"/>
      <c r="E310" s="97"/>
    </row>
    <row r="311" ht="15.75" customHeight="1">
      <c r="A311" s="97"/>
      <c r="B311" s="97"/>
      <c r="C311" s="97"/>
      <c r="D311" s="97"/>
      <c r="E311" s="97"/>
    </row>
    <row r="312" ht="15.75" customHeight="1">
      <c r="A312" s="97"/>
      <c r="B312" s="97"/>
      <c r="C312" s="97"/>
      <c r="D312" s="97"/>
      <c r="E312" s="97"/>
    </row>
    <row r="313" ht="15.75" customHeight="1">
      <c r="A313" s="97"/>
      <c r="B313" s="97"/>
      <c r="C313" s="97"/>
      <c r="D313" s="97"/>
      <c r="E313" s="97"/>
    </row>
    <row r="314" ht="15.75" customHeight="1">
      <c r="A314" s="97"/>
      <c r="B314" s="97"/>
      <c r="C314" s="97"/>
      <c r="D314" s="97"/>
      <c r="E314" s="97"/>
    </row>
    <row r="315" ht="15.75" customHeight="1">
      <c r="A315" s="97"/>
      <c r="B315" s="97"/>
      <c r="C315" s="97"/>
      <c r="D315" s="97"/>
      <c r="E315" s="97"/>
    </row>
    <row r="316" ht="15.75" customHeight="1">
      <c r="A316" s="97"/>
      <c r="B316" s="97"/>
      <c r="C316" s="97"/>
      <c r="D316" s="97"/>
      <c r="E316" s="97"/>
    </row>
    <row r="317" ht="15.75" customHeight="1">
      <c r="A317" s="97"/>
      <c r="B317" s="97"/>
      <c r="C317" s="97"/>
      <c r="D317" s="97"/>
      <c r="E317" s="97"/>
    </row>
    <row r="318" ht="15.75" customHeight="1">
      <c r="A318" s="97"/>
      <c r="B318" s="97"/>
      <c r="C318" s="97"/>
      <c r="D318" s="97"/>
      <c r="E318" s="97"/>
    </row>
    <row r="319" ht="15.75" customHeight="1">
      <c r="A319" s="97"/>
      <c r="B319" s="97"/>
      <c r="C319" s="97"/>
      <c r="D319" s="97"/>
      <c r="E319" s="97"/>
    </row>
    <row r="320" ht="15.75" customHeight="1">
      <c r="A320" s="97"/>
      <c r="B320" s="97"/>
      <c r="C320" s="97"/>
      <c r="D320" s="97"/>
      <c r="E320" s="97"/>
    </row>
    <row r="321" ht="15.75" customHeight="1">
      <c r="A321" s="97"/>
      <c r="B321" s="97"/>
      <c r="C321" s="97"/>
      <c r="D321" s="97"/>
      <c r="E321" s="97"/>
    </row>
    <row r="322" ht="15.75" customHeight="1">
      <c r="A322" s="97"/>
      <c r="B322" s="97"/>
      <c r="C322" s="97"/>
      <c r="D322" s="97"/>
      <c r="E322" s="97"/>
    </row>
    <row r="323" ht="15.75" customHeight="1">
      <c r="A323" s="97"/>
      <c r="B323" s="97"/>
      <c r="C323" s="97"/>
      <c r="D323" s="97"/>
      <c r="E323" s="97"/>
    </row>
    <row r="324" ht="15.75" customHeight="1">
      <c r="A324" s="97"/>
      <c r="B324" s="97"/>
      <c r="C324" s="97"/>
      <c r="D324" s="97"/>
      <c r="E324" s="97"/>
    </row>
    <row r="325" ht="15.75" customHeight="1">
      <c r="A325" s="97"/>
      <c r="B325" s="97"/>
      <c r="C325" s="97"/>
      <c r="D325" s="97"/>
      <c r="E325" s="97"/>
    </row>
    <row r="326" ht="15.75" customHeight="1">
      <c r="A326" s="97"/>
      <c r="B326" s="97"/>
      <c r="C326" s="97"/>
      <c r="D326" s="97"/>
      <c r="E326" s="97"/>
    </row>
    <row r="327" ht="15.75" customHeight="1">
      <c r="A327" s="97"/>
      <c r="B327" s="97"/>
      <c r="C327" s="97"/>
      <c r="D327" s="97"/>
      <c r="E327" s="97"/>
    </row>
    <row r="328" ht="15.75" customHeight="1">
      <c r="A328" s="97"/>
      <c r="B328" s="97"/>
      <c r="C328" s="97"/>
      <c r="D328" s="97"/>
      <c r="E328" s="97"/>
    </row>
    <row r="329" ht="15.75" customHeight="1">
      <c r="A329" s="97"/>
      <c r="B329" s="97"/>
      <c r="C329" s="97"/>
      <c r="D329" s="97"/>
      <c r="E329" s="97"/>
    </row>
    <row r="330" ht="15.75" customHeight="1">
      <c r="A330" s="97"/>
      <c r="B330" s="97"/>
      <c r="C330" s="97"/>
      <c r="D330" s="97"/>
      <c r="E330" s="97"/>
    </row>
    <row r="331" ht="15.75" customHeight="1">
      <c r="A331" s="97"/>
      <c r="B331" s="97"/>
      <c r="C331" s="97"/>
      <c r="D331" s="97"/>
      <c r="E331" s="97"/>
    </row>
    <row r="332" ht="15.75" customHeight="1">
      <c r="A332" s="97"/>
      <c r="B332" s="97"/>
      <c r="C332" s="97"/>
      <c r="D332" s="97"/>
      <c r="E332" s="97"/>
    </row>
    <row r="333" ht="15.75" customHeight="1">
      <c r="A333" s="97"/>
      <c r="B333" s="97"/>
      <c r="C333" s="97"/>
      <c r="D333" s="97"/>
      <c r="E333" s="97"/>
    </row>
    <row r="334" ht="15.75" customHeight="1">
      <c r="A334" s="97"/>
      <c r="B334" s="97"/>
      <c r="C334" s="97"/>
      <c r="D334" s="97"/>
      <c r="E334" s="97"/>
    </row>
    <row r="335" ht="15.75" customHeight="1">
      <c r="A335" s="97"/>
      <c r="B335" s="97"/>
      <c r="C335" s="97"/>
      <c r="D335" s="97"/>
      <c r="E335" s="97"/>
    </row>
    <row r="336" ht="15.75" customHeight="1">
      <c r="A336" s="97"/>
      <c r="B336" s="97"/>
      <c r="C336" s="97"/>
      <c r="D336" s="97"/>
      <c r="E336" s="97"/>
    </row>
    <row r="337" ht="15.75" customHeight="1">
      <c r="A337" s="97"/>
      <c r="B337" s="97"/>
      <c r="C337" s="97"/>
      <c r="D337" s="97"/>
      <c r="E337" s="97"/>
    </row>
    <row r="338" ht="15.75" customHeight="1">
      <c r="A338" s="97"/>
      <c r="B338" s="97"/>
      <c r="C338" s="97"/>
      <c r="D338" s="97"/>
      <c r="E338" s="97"/>
    </row>
    <row r="339" ht="15.75" customHeight="1">
      <c r="A339" s="97"/>
      <c r="B339" s="97"/>
      <c r="C339" s="97"/>
      <c r="D339" s="97"/>
      <c r="E339" s="97"/>
    </row>
    <row r="340" ht="15.75" customHeight="1">
      <c r="A340" s="97"/>
      <c r="B340" s="97"/>
      <c r="C340" s="97"/>
      <c r="D340" s="97"/>
      <c r="E340" s="97"/>
    </row>
    <row r="341" ht="15.75" customHeight="1">
      <c r="A341" s="97"/>
      <c r="B341" s="97"/>
      <c r="C341" s="97"/>
      <c r="D341" s="97"/>
      <c r="E341" s="97"/>
    </row>
    <row r="342" ht="15.75" customHeight="1">
      <c r="A342" s="97"/>
      <c r="B342" s="97"/>
      <c r="C342" s="97"/>
      <c r="D342" s="97"/>
      <c r="E342" s="97"/>
    </row>
    <row r="343" ht="15.75" customHeight="1">
      <c r="A343" s="97"/>
      <c r="B343" s="97"/>
      <c r="C343" s="97"/>
      <c r="D343" s="97"/>
      <c r="E343" s="97"/>
    </row>
    <row r="344" ht="15.75" customHeight="1">
      <c r="A344" s="97"/>
      <c r="B344" s="97"/>
      <c r="C344" s="97"/>
      <c r="D344" s="97"/>
      <c r="E344" s="97"/>
    </row>
    <row r="345" ht="15.75" customHeight="1">
      <c r="A345" s="97"/>
      <c r="B345" s="97"/>
      <c r="C345" s="97"/>
      <c r="D345" s="97"/>
      <c r="E345" s="97"/>
    </row>
    <row r="346" ht="15.75" customHeight="1">
      <c r="A346" s="97"/>
      <c r="B346" s="97"/>
      <c r="C346" s="97"/>
      <c r="D346" s="97"/>
      <c r="E346" s="97"/>
    </row>
    <row r="347" ht="15.75" customHeight="1">
      <c r="A347" s="97"/>
      <c r="B347" s="97"/>
      <c r="C347" s="97"/>
      <c r="D347" s="97"/>
      <c r="E347" s="97"/>
    </row>
    <row r="348" ht="15.75" customHeight="1">
      <c r="A348" s="97"/>
      <c r="B348" s="97"/>
      <c r="C348" s="97"/>
      <c r="D348" s="97"/>
      <c r="E348" s="97"/>
    </row>
    <row r="349" ht="15.75" customHeight="1">
      <c r="A349" s="97"/>
      <c r="B349" s="97"/>
      <c r="C349" s="97"/>
      <c r="D349" s="97"/>
      <c r="E349" s="97"/>
    </row>
    <row r="350" ht="15.75" customHeight="1">
      <c r="A350" s="97"/>
      <c r="B350" s="97"/>
      <c r="C350" s="97"/>
      <c r="D350" s="97"/>
      <c r="E350" s="97"/>
    </row>
    <row r="351" ht="15.75" customHeight="1">
      <c r="A351" s="97"/>
      <c r="B351" s="97"/>
      <c r="C351" s="97"/>
      <c r="D351" s="97"/>
      <c r="E351" s="97"/>
    </row>
    <row r="352" ht="15.75" customHeight="1">
      <c r="A352" s="97"/>
      <c r="B352" s="97"/>
      <c r="C352" s="97"/>
      <c r="D352" s="97"/>
      <c r="E352" s="97"/>
    </row>
    <row r="353" ht="15.75" customHeight="1">
      <c r="A353" s="97"/>
      <c r="B353" s="97"/>
      <c r="C353" s="97"/>
      <c r="D353" s="97"/>
      <c r="E353" s="97"/>
    </row>
    <row r="354" ht="15.75" customHeight="1">
      <c r="A354" s="97"/>
      <c r="B354" s="97"/>
      <c r="C354" s="97"/>
      <c r="D354" s="97"/>
      <c r="E354" s="97"/>
    </row>
    <row r="355" ht="15.75" customHeight="1">
      <c r="A355" s="97"/>
      <c r="B355" s="97"/>
      <c r="C355" s="97"/>
      <c r="D355" s="97"/>
      <c r="E355" s="97"/>
    </row>
    <row r="356" ht="15.75" customHeight="1">
      <c r="A356" s="97"/>
      <c r="B356" s="97"/>
      <c r="C356" s="97"/>
      <c r="D356" s="97"/>
      <c r="E356" s="97"/>
    </row>
    <row r="357" ht="15.75" customHeight="1">
      <c r="A357" s="97"/>
      <c r="B357" s="97"/>
      <c r="C357" s="97"/>
      <c r="D357" s="97"/>
      <c r="E357" s="97"/>
    </row>
    <row r="358" ht="15.75" customHeight="1">
      <c r="A358" s="97"/>
      <c r="B358" s="97"/>
      <c r="C358" s="97"/>
      <c r="D358" s="97"/>
      <c r="E358" s="97"/>
    </row>
    <row r="359" ht="15.75" customHeight="1">
      <c r="A359" s="97"/>
      <c r="B359" s="97"/>
      <c r="C359" s="97"/>
      <c r="D359" s="97"/>
      <c r="E359" s="97"/>
    </row>
    <row r="360" ht="15.75" customHeight="1">
      <c r="A360" s="97"/>
      <c r="B360" s="97"/>
      <c r="C360" s="97"/>
      <c r="D360" s="97"/>
      <c r="E360" s="97"/>
    </row>
    <row r="361" ht="15.75" customHeight="1">
      <c r="A361" s="97"/>
      <c r="B361" s="97"/>
      <c r="C361" s="97"/>
      <c r="D361" s="97"/>
      <c r="E361" s="97"/>
    </row>
    <row r="362" ht="15.75" customHeight="1">
      <c r="A362" s="97"/>
      <c r="B362" s="97"/>
      <c r="C362" s="97"/>
      <c r="D362" s="97"/>
      <c r="E362" s="97"/>
    </row>
    <row r="363" ht="15.75" customHeight="1">
      <c r="A363" s="97"/>
      <c r="B363" s="97"/>
      <c r="C363" s="97"/>
      <c r="D363" s="97"/>
      <c r="E363" s="97"/>
    </row>
    <row r="364" ht="15.75" customHeight="1">
      <c r="A364" s="97"/>
      <c r="B364" s="97"/>
      <c r="C364" s="97"/>
      <c r="D364" s="97"/>
      <c r="E364" s="97"/>
    </row>
    <row r="365" ht="15.75" customHeight="1">
      <c r="A365" s="97"/>
      <c r="B365" s="97"/>
      <c r="C365" s="97"/>
      <c r="D365" s="97"/>
      <c r="E365" s="97"/>
    </row>
    <row r="366" ht="15.75" customHeight="1">
      <c r="A366" s="97"/>
      <c r="B366" s="97"/>
      <c r="C366" s="97"/>
      <c r="D366" s="97"/>
      <c r="E366" s="97"/>
    </row>
    <row r="367" ht="15.75" customHeight="1">
      <c r="A367" s="97"/>
      <c r="B367" s="97"/>
      <c r="C367" s="97"/>
      <c r="D367" s="97"/>
      <c r="E367" s="97"/>
    </row>
    <row r="368" ht="15.75" customHeight="1">
      <c r="A368" s="97"/>
      <c r="B368" s="97"/>
      <c r="C368" s="97"/>
      <c r="D368" s="97"/>
      <c r="E368" s="97"/>
    </row>
    <row r="369" ht="15.75" customHeight="1">
      <c r="A369" s="97"/>
      <c r="B369" s="97"/>
      <c r="C369" s="97"/>
      <c r="D369" s="97"/>
      <c r="E369" s="97"/>
    </row>
    <row r="370" ht="15.75" customHeight="1">
      <c r="A370" s="97"/>
      <c r="B370" s="97"/>
      <c r="C370" s="97"/>
      <c r="D370" s="97"/>
      <c r="E370" s="97"/>
    </row>
    <row r="371" ht="15.75" customHeight="1">
      <c r="A371" s="97"/>
      <c r="B371" s="97"/>
      <c r="C371" s="97"/>
      <c r="D371" s="97"/>
      <c r="E371" s="97"/>
    </row>
    <row r="372" ht="15.75" customHeight="1">
      <c r="A372" s="97"/>
      <c r="B372" s="97"/>
      <c r="C372" s="97"/>
      <c r="D372" s="97"/>
      <c r="E372" s="97"/>
    </row>
    <row r="373" ht="15.75" customHeight="1">
      <c r="A373" s="97"/>
      <c r="B373" s="97"/>
      <c r="C373" s="97"/>
      <c r="D373" s="97"/>
      <c r="E373" s="97"/>
    </row>
    <row r="374" ht="15.75" customHeight="1">
      <c r="A374" s="97"/>
      <c r="B374" s="97"/>
      <c r="C374" s="97"/>
      <c r="D374" s="97"/>
      <c r="E374" s="97"/>
    </row>
    <row r="375" ht="15.75" customHeight="1">
      <c r="A375" s="97"/>
      <c r="B375" s="97"/>
      <c r="C375" s="97"/>
      <c r="D375" s="97"/>
      <c r="E375" s="97"/>
    </row>
    <row r="376" ht="15.75" customHeight="1">
      <c r="A376" s="97"/>
      <c r="B376" s="97"/>
      <c r="C376" s="97"/>
      <c r="D376" s="97"/>
      <c r="E376" s="97"/>
    </row>
    <row r="377" ht="15.75" customHeight="1">
      <c r="A377" s="97"/>
      <c r="B377" s="97"/>
      <c r="C377" s="97"/>
      <c r="D377" s="97"/>
      <c r="E377" s="97"/>
    </row>
    <row r="378" ht="15.75" customHeight="1">
      <c r="A378" s="97"/>
      <c r="B378" s="97"/>
      <c r="C378" s="97"/>
      <c r="D378" s="97"/>
      <c r="E378" s="97"/>
    </row>
    <row r="379" ht="15.75" customHeight="1">
      <c r="A379" s="97"/>
      <c r="B379" s="97"/>
      <c r="C379" s="97"/>
      <c r="D379" s="97"/>
      <c r="E379" s="97"/>
    </row>
    <row r="380" ht="15.75" customHeight="1">
      <c r="A380" s="97"/>
      <c r="B380" s="97"/>
      <c r="C380" s="97"/>
      <c r="D380" s="97"/>
      <c r="E380" s="97"/>
    </row>
    <row r="381" ht="15.75" customHeight="1">
      <c r="A381" s="97"/>
      <c r="B381" s="97"/>
      <c r="C381" s="97"/>
      <c r="D381" s="97"/>
      <c r="E381" s="97"/>
    </row>
    <row r="382" ht="15.75" customHeight="1">
      <c r="A382" s="97"/>
      <c r="B382" s="97"/>
      <c r="C382" s="97"/>
      <c r="D382" s="97"/>
      <c r="E382" s="97"/>
    </row>
    <row r="383" ht="15.75" customHeight="1">
      <c r="A383" s="97"/>
      <c r="B383" s="97"/>
      <c r="C383" s="97"/>
      <c r="D383" s="97"/>
      <c r="E383" s="97"/>
    </row>
    <row r="384" ht="15.75" customHeight="1">
      <c r="A384" s="97"/>
      <c r="B384" s="97"/>
      <c r="C384" s="97"/>
      <c r="D384" s="97"/>
      <c r="E384" s="97"/>
    </row>
    <row r="385" ht="15.75" customHeight="1">
      <c r="A385" s="97"/>
      <c r="B385" s="97"/>
      <c r="C385" s="97"/>
      <c r="D385" s="97"/>
      <c r="E385" s="97"/>
    </row>
    <row r="386" ht="15.75" customHeight="1">
      <c r="A386" s="97"/>
      <c r="B386" s="97"/>
      <c r="C386" s="97"/>
      <c r="D386" s="97"/>
      <c r="E386" s="97"/>
    </row>
    <row r="387" ht="15.75" customHeight="1">
      <c r="A387" s="97"/>
      <c r="B387" s="97"/>
      <c r="C387" s="97"/>
      <c r="D387" s="97"/>
      <c r="E387" s="97"/>
    </row>
    <row r="388" ht="15.75" customHeight="1">
      <c r="A388" s="97"/>
      <c r="B388" s="97"/>
      <c r="C388" s="97"/>
      <c r="D388" s="97"/>
      <c r="E388" s="97"/>
    </row>
    <row r="389" ht="15.75" customHeight="1">
      <c r="A389" s="97"/>
      <c r="B389" s="97"/>
      <c r="C389" s="97"/>
      <c r="D389" s="97"/>
      <c r="E389" s="97"/>
    </row>
    <row r="390" ht="15.75" customHeight="1">
      <c r="A390" s="97"/>
      <c r="B390" s="97"/>
      <c r="C390" s="97"/>
      <c r="D390" s="97"/>
      <c r="E390" s="97"/>
    </row>
    <row r="391" ht="15.75" customHeight="1">
      <c r="A391" s="97"/>
      <c r="B391" s="97"/>
      <c r="C391" s="97"/>
      <c r="D391" s="97"/>
      <c r="E391" s="97"/>
    </row>
    <row r="392" ht="15.75" customHeight="1">
      <c r="A392" s="97"/>
      <c r="B392" s="97"/>
      <c r="C392" s="97"/>
      <c r="D392" s="97"/>
      <c r="E392" s="97"/>
    </row>
    <row r="393" ht="15.75" customHeight="1">
      <c r="A393" s="97"/>
      <c r="B393" s="97"/>
      <c r="C393" s="97"/>
      <c r="D393" s="97"/>
      <c r="E393" s="97"/>
    </row>
    <row r="394" ht="15.75" customHeight="1">
      <c r="A394" s="97"/>
      <c r="B394" s="97"/>
      <c r="C394" s="97"/>
      <c r="D394" s="97"/>
      <c r="E394" s="97"/>
    </row>
    <row r="395" ht="15.75" customHeight="1">
      <c r="A395" s="97"/>
      <c r="B395" s="97"/>
      <c r="C395" s="97"/>
      <c r="D395" s="97"/>
      <c r="E395" s="97"/>
    </row>
    <row r="396" ht="15.75" customHeight="1">
      <c r="A396" s="97"/>
      <c r="B396" s="97"/>
      <c r="C396" s="97"/>
      <c r="D396" s="97"/>
      <c r="E396" s="97"/>
    </row>
    <row r="397" ht="15.75" customHeight="1">
      <c r="A397" s="97"/>
      <c r="B397" s="97"/>
      <c r="C397" s="97"/>
      <c r="D397" s="97"/>
      <c r="E397" s="97"/>
    </row>
    <row r="398" ht="15.75" customHeight="1">
      <c r="A398" s="97"/>
      <c r="B398" s="97"/>
      <c r="C398" s="97"/>
      <c r="D398" s="97"/>
      <c r="E398" s="97"/>
    </row>
    <row r="399" ht="15.75" customHeight="1">
      <c r="A399" s="97"/>
      <c r="B399" s="97"/>
      <c r="C399" s="97"/>
      <c r="D399" s="97"/>
      <c r="E399" s="97"/>
    </row>
    <row r="400" ht="15.75" customHeight="1">
      <c r="A400" s="97"/>
      <c r="B400" s="97"/>
      <c r="C400" s="97"/>
      <c r="D400" s="97"/>
      <c r="E400" s="97"/>
    </row>
    <row r="401" ht="15.75" customHeight="1">
      <c r="A401" s="97"/>
      <c r="B401" s="97"/>
      <c r="C401" s="97"/>
      <c r="D401" s="97"/>
      <c r="E401" s="97"/>
    </row>
    <row r="402" ht="15.75" customHeight="1">
      <c r="A402" s="97"/>
      <c r="B402" s="97"/>
      <c r="C402" s="97"/>
      <c r="D402" s="97"/>
      <c r="E402" s="97"/>
    </row>
    <row r="403" ht="15.75" customHeight="1">
      <c r="A403" s="97"/>
      <c r="B403" s="97"/>
      <c r="C403" s="97"/>
      <c r="D403" s="97"/>
      <c r="E403" s="97"/>
    </row>
    <row r="404" ht="15.75" customHeight="1">
      <c r="A404" s="97"/>
      <c r="B404" s="97"/>
      <c r="C404" s="97"/>
      <c r="D404" s="97"/>
      <c r="E404" s="97"/>
    </row>
    <row r="405" ht="15.75" customHeight="1">
      <c r="A405" s="97"/>
      <c r="B405" s="97"/>
      <c r="C405" s="97"/>
      <c r="D405" s="97"/>
      <c r="E405" s="97"/>
    </row>
    <row r="406" ht="15.75" customHeight="1">
      <c r="A406" s="97"/>
      <c r="B406" s="97"/>
      <c r="C406" s="97"/>
      <c r="D406" s="97"/>
      <c r="E406" s="97"/>
    </row>
    <row r="407" ht="15.75" customHeight="1">
      <c r="A407" s="97"/>
      <c r="B407" s="97"/>
      <c r="C407" s="97"/>
      <c r="D407" s="97"/>
      <c r="E407" s="97"/>
    </row>
    <row r="408" ht="15.75" customHeight="1">
      <c r="A408" s="97"/>
      <c r="B408" s="97"/>
      <c r="C408" s="97"/>
      <c r="D408" s="97"/>
      <c r="E408" s="97"/>
    </row>
    <row r="409" ht="15.75" customHeight="1">
      <c r="A409" s="97"/>
      <c r="B409" s="97"/>
      <c r="C409" s="97"/>
      <c r="D409" s="97"/>
      <c r="E409" s="97"/>
    </row>
    <row r="410" ht="15.75" customHeight="1">
      <c r="A410" s="97"/>
      <c r="B410" s="97"/>
      <c r="C410" s="97"/>
      <c r="D410" s="97"/>
      <c r="E410" s="97"/>
    </row>
    <row r="411" ht="15.75" customHeight="1">
      <c r="A411" s="97"/>
      <c r="B411" s="97"/>
      <c r="C411" s="97"/>
      <c r="D411" s="97"/>
      <c r="E411" s="97"/>
    </row>
    <row r="412" ht="15.75" customHeight="1">
      <c r="A412" s="97"/>
      <c r="B412" s="97"/>
      <c r="C412" s="97"/>
      <c r="D412" s="97"/>
      <c r="E412" s="97"/>
    </row>
    <row r="413" ht="15.75" customHeight="1">
      <c r="A413" s="97"/>
      <c r="B413" s="97"/>
      <c r="C413" s="97"/>
      <c r="D413" s="97"/>
      <c r="E413" s="97"/>
    </row>
    <row r="414" ht="15.75" customHeight="1">
      <c r="A414" s="97"/>
      <c r="B414" s="97"/>
      <c r="C414" s="97"/>
      <c r="D414" s="97"/>
      <c r="E414" s="97"/>
    </row>
    <row r="415" ht="15.75" customHeight="1">
      <c r="A415" s="97"/>
      <c r="B415" s="97"/>
      <c r="C415" s="97"/>
      <c r="D415" s="97"/>
      <c r="E415" s="97"/>
    </row>
    <row r="416" ht="15.75" customHeight="1">
      <c r="A416" s="97"/>
      <c r="B416" s="97"/>
      <c r="C416" s="97"/>
      <c r="D416" s="97"/>
      <c r="E416" s="97"/>
    </row>
    <row r="417" ht="15.75" customHeight="1">
      <c r="A417" s="97"/>
      <c r="B417" s="97"/>
      <c r="C417" s="97"/>
      <c r="D417" s="97"/>
      <c r="E417" s="97"/>
    </row>
    <row r="418" ht="15.75" customHeight="1">
      <c r="A418" s="97"/>
      <c r="B418" s="97"/>
      <c r="C418" s="97"/>
      <c r="D418" s="97"/>
      <c r="E418" s="97"/>
    </row>
    <row r="419" ht="15.75" customHeight="1">
      <c r="A419" s="97"/>
      <c r="B419" s="97"/>
      <c r="C419" s="97"/>
      <c r="D419" s="97"/>
      <c r="E419" s="97"/>
    </row>
    <row r="420" ht="15.75" customHeight="1">
      <c r="A420" s="97"/>
      <c r="B420" s="97"/>
      <c r="C420" s="97"/>
      <c r="D420" s="97"/>
      <c r="E420" s="97"/>
    </row>
    <row r="421" ht="15.75" customHeight="1">
      <c r="A421" s="97"/>
      <c r="B421" s="97"/>
      <c r="C421" s="97"/>
      <c r="D421" s="97"/>
      <c r="E421" s="97"/>
    </row>
    <row r="422" ht="15.75" customHeight="1">
      <c r="A422" s="97"/>
      <c r="B422" s="97"/>
      <c r="C422" s="97"/>
      <c r="D422" s="97"/>
      <c r="E422" s="97"/>
    </row>
    <row r="423" ht="15.75" customHeight="1">
      <c r="A423" s="97"/>
      <c r="B423" s="97"/>
      <c r="C423" s="97"/>
      <c r="D423" s="97"/>
      <c r="E423" s="97"/>
    </row>
    <row r="424" ht="15.75" customHeight="1">
      <c r="A424" s="97"/>
      <c r="B424" s="97"/>
      <c r="C424" s="97"/>
      <c r="D424" s="97"/>
      <c r="E424" s="97"/>
    </row>
    <row r="425" ht="15.75" customHeight="1">
      <c r="A425" s="97"/>
      <c r="B425" s="97"/>
      <c r="C425" s="97"/>
      <c r="D425" s="97"/>
      <c r="E425" s="97"/>
    </row>
    <row r="426" ht="15.75" customHeight="1">
      <c r="A426" s="97"/>
      <c r="B426" s="97"/>
      <c r="C426" s="97"/>
      <c r="D426" s="97"/>
      <c r="E426" s="97"/>
    </row>
    <row r="427" ht="15.75" customHeight="1">
      <c r="A427" s="97"/>
      <c r="B427" s="97"/>
      <c r="C427" s="97"/>
      <c r="D427" s="97"/>
      <c r="E427" s="97"/>
    </row>
    <row r="428" ht="15.75" customHeight="1">
      <c r="A428" s="97"/>
      <c r="B428" s="97"/>
      <c r="C428" s="97"/>
      <c r="D428" s="97"/>
      <c r="E428" s="97"/>
    </row>
    <row r="429" ht="15.75" customHeight="1">
      <c r="A429" s="97"/>
      <c r="B429" s="97"/>
      <c r="C429" s="97"/>
      <c r="D429" s="97"/>
      <c r="E429" s="97"/>
    </row>
    <row r="430" ht="15.75" customHeight="1">
      <c r="A430" s="97"/>
      <c r="B430" s="97"/>
      <c r="C430" s="97"/>
      <c r="D430" s="97"/>
      <c r="E430" s="97"/>
    </row>
    <row r="431" ht="15.75" customHeight="1">
      <c r="A431" s="97"/>
      <c r="B431" s="97"/>
      <c r="C431" s="97"/>
      <c r="D431" s="97"/>
      <c r="E431" s="97"/>
    </row>
    <row r="432" ht="15.75" customHeight="1">
      <c r="A432" s="97"/>
      <c r="B432" s="97"/>
      <c r="C432" s="97"/>
      <c r="D432" s="97"/>
      <c r="E432" s="97"/>
    </row>
    <row r="433" ht="15.75" customHeight="1">
      <c r="A433" s="97"/>
      <c r="B433" s="97"/>
      <c r="C433" s="97"/>
      <c r="D433" s="97"/>
      <c r="E433" s="97"/>
    </row>
    <row r="434" ht="15.75" customHeight="1">
      <c r="A434" s="97"/>
      <c r="B434" s="97"/>
      <c r="C434" s="97"/>
      <c r="D434" s="97"/>
      <c r="E434" s="97"/>
    </row>
    <row r="435" ht="15.75" customHeight="1">
      <c r="A435" s="97"/>
      <c r="B435" s="97"/>
      <c r="C435" s="97"/>
      <c r="D435" s="97"/>
      <c r="E435" s="97"/>
    </row>
    <row r="436" ht="15.75" customHeight="1">
      <c r="A436" s="97"/>
      <c r="B436" s="97"/>
      <c r="C436" s="97"/>
      <c r="D436" s="97"/>
      <c r="E436" s="97"/>
    </row>
    <row r="437" ht="15.75" customHeight="1">
      <c r="A437" s="97"/>
      <c r="B437" s="97"/>
      <c r="C437" s="97"/>
      <c r="D437" s="97"/>
      <c r="E437" s="97"/>
    </row>
    <row r="438" ht="15.75" customHeight="1">
      <c r="A438" s="97"/>
      <c r="B438" s="97"/>
      <c r="C438" s="97"/>
      <c r="D438" s="97"/>
      <c r="E438" s="97"/>
    </row>
    <row r="439" ht="15.75" customHeight="1">
      <c r="A439" s="97"/>
      <c r="B439" s="97"/>
      <c r="C439" s="97"/>
      <c r="D439" s="97"/>
      <c r="E439" s="97"/>
    </row>
    <row r="440" ht="15.75" customHeight="1">
      <c r="A440" s="97"/>
      <c r="B440" s="97"/>
      <c r="C440" s="97"/>
      <c r="D440" s="97"/>
      <c r="E440" s="97"/>
    </row>
    <row r="441" ht="15.75" customHeight="1">
      <c r="A441" s="97"/>
      <c r="B441" s="97"/>
      <c r="C441" s="97"/>
      <c r="D441" s="97"/>
      <c r="E441" s="97"/>
    </row>
    <row r="442" ht="15.75" customHeight="1">
      <c r="A442" s="97"/>
      <c r="B442" s="97"/>
      <c r="C442" s="97"/>
      <c r="D442" s="97"/>
      <c r="E442" s="97"/>
    </row>
    <row r="443" ht="15.75" customHeight="1">
      <c r="A443" s="97"/>
      <c r="B443" s="97"/>
      <c r="C443" s="97"/>
      <c r="D443" s="97"/>
      <c r="E443" s="97"/>
    </row>
    <row r="444" ht="15.75" customHeight="1">
      <c r="A444" s="97"/>
      <c r="B444" s="97"/>
      <c r="C444" s="97"/>
      <c r="D444" s="97"/>
      <c r="E444" s="97"/>
    </row>
    <row r="445" ht="15.75" customHeight="1">
      <c r="A445" s="97"/>
      <c r="B445" s="97"/>
      <c r="C445" s="97"/>
      <c r="D445" s="97"/>
      <c r="E445" s="97"/>
    </row>
    <row r="446" ht="15.75" customHeight="1">
      <c r="A446" s="97"/>
      <c r="B446" s="97"/>
      <c r="C446" s="97"/>
      <c r="D446" s="97"/>
      <c r="E446" s="97"/>
    </row>
    <row r="447" ht="15.75" customHeight="1">
      <c r="A447" s="97"/>
      <c r="B447" s="97"/>
      <c r="C447" s="97"/>
      <c r="D447" s="97"/>
      <c r="E447" s="97"/>
    </row>
    <row r="448" ht="15.75" customHeight="1">
      <c r="A448" s="97"/>
      <c r="B448" s="97"/>
      <c r="C448" s="97"/>
      <c r="D448" s="97"/>
      <c r="E448" s="97"/>
    </row>
    <row r="449" ht="15.75" customHeight="1">
      <c r="A449" s="97"/>
      <c r="B449" s="97"/>
      <c r="C449" s="97"/>
      <c r="D449" s="97"/>
      <c r="E449" s="97"/>
    </row>
    <row r="450" ht="15.75" customHeight="1">
      <c r="A450" s="97"/>
      <c r="B450" s="97"/>
      <c r="C450" s="97"/>
      <c r="D450" s="97"/>
      <c r="E450" s="97"/>
    </row>
    <row r="451" ht="15.75" customHeight="1">
      <c r="A451" s="97"/>
      <c r="B451" s="97"/>
      <c r="C451" s="97"/>
      <c r="D451" s="97"/>
      <c r="E451" s="97"/>
    </row>
    <row r="452" ht="15.75" customHeight="1">
      <c r="A452" s="97"/>
      <c r="B452" s="97"/>
      <c r="C452" s="97"/>
      <c r="D452" s="97"/>
      <c r="E452" s="97"/>
    </row>
    <row r="453" ht="15.75" customHeight="1">
      <c r="A453" s="97"/>
      <c r="B453" s="97"/>
      <c r="C453" s="97"/>
      <c r="D453" s="97"/>
      <c r="E453" s="97"/>
    </row>
    <row r="454" ht="15.75" customHeight="1">
      <c r="A454" s="97"/>
      <c r="B454" s="97"/>
      <c r="C454" s="97"/>
      <c r="D454" s="97"/>
      <c r="E454" s="97"/>
    </row>
    <row r="455" ht="15.75" customHeight="1">
      <c r="A455" s="97"/>
      <c r="B455" s="97"/>
      <c r="C455" s="97"/>
      <c r="D455" s="97"/>
      <c r="E455" s="97"/>
    </row>
    <row r="456" ht="15.75" customHeight="1">
      <c r="A456" s="97"/>
      <c r="B456" s="97"/>
      <c r="C456" s="97"/>
      <c r="D456" s="97"/>
      <c r="E456" s="97"/>
    </row>
    <row r="457" ht="15.75" customHeight="1">
      <c r="A457" s="97"/>
      <c r="B457" s="97"/>
      <c r="C457" s="97"/>
      <c r="D457" s="97"/>
      <c r="E457" s="97"/>
    </row>
    <row r="458" ht="15.75" customHeight="1">
      <c r="A458" s="97"/>
      <c r="B458" s="97"/>
      <c r="C458" s="97"/>
      <c r="D458" s="97"/>
      <c r="E458" s="97"/>
    </row>
    <row r="459" ht="15.75" customHeight="1">
      <c r="A459" s="97"/>
      <c r="B459" s="97"/>
      <c r="C459" s="97"/>
      <c r="D459" s="97"/>
      <c r="E459" s="97"/>
    </row>
    <row r="460" ht="15.75" customHeight="1">
      <c r="A460" s="97"/>
      <c r="B460" s="97"/>
      <c r="C460" s="97"/>
      <c r="D460" s="97"/>
      <c r="E460" s="97"/>
    </row>
    <row r="461" ht="15.75" customHeight="1">
      <c r="A461" s="97"/>
      <c r="B461" s="97"/>
      <c r="C461" s="97"/>
      <c r="D461" s="97"/>
      <c r="E461" s="97"/>
    </row>
    <row r="462" ht="15.75" customHeight="1">
      <c r="A462" s="97"/>
      <c r="B462" s="97"/>
      <c r="C462" s="97"/>
      <c r="D462" s="97"/>
      <c r="E462" s="97"/>
    </row>
    <row r="463" ht="15.75" customHeight="1">
      <c r="A463" s="97"/>
      <c r="B463" s="97"/>
      <c r="C463" s="97"/>
      <c r="D463" s="97"/>
      <c r="E463" s="97"/>
    </row>
    <row r="464" ht="15.75" customHeight="1">
      <c r="A464" s="97"/>
      <c r="B464" s="97"/>
      <c r="C464" s="97"/>
      <c r="D464" s="97"/>
      <c r="E464" s="97"/>
    </row>
    <row r="465" ht="15.75" customHeight="1">
      <c r="A465" s="97"/>
      <c r="B465" s="97"/>
      <c r="C465" s="97"/>
      <c r="D465" s="97"/>
      <c r="E465" s="97"/>
    </row>
    <row r="466" ht="15.75" customHeight="1">
      <c r="A466" s="97"/>
      <c r="B466" s="97"/>
      <c r="C466" s="97"/>
      <c r="D466" s="97"/>
      <c r="E466" s="97"/>
    </row>
    <row r="467" ht="15.75" customHeight="1">
      <c r="A467" s="97"/>
      <c r="B467" s="97"/>
      <c r="C467" s="97"/>
      <c r="D467" s="97"/>
      <c r="E467" s="97"/>
    </row>
    <row r="468" ht="15.75" customHeight="1">
      <c r="A468" s="97"/>
      <c r="B468" s="97"/>
      <c r="C468" s="97"/>
      <c r="D468" s="97"/>
      <c r="E468" s="97"/>
    </row>
    <row r="469" ht="15.75" customHeight="1">
      <c r="A469" s="97"/>
      <c r="B469" s="97"/>
      <c r="C469" s="97"/>
      <c r="D469" s="97"/>
      <c r="E469" s="97"/>
    </row>
    <row r="470" ht="15.75" customHeight="1">
      <c r="A470" s="97"/>
      <c r="B470" s="97"/>
      <c r="C470" s="97"/>
      <c r="D470" s="97"/>
      <c r="E470" s="97"/>
    </row>
    <row r="471" ht="15.75" customHeight="1">
      <c r="A471" s="97"/>
      <c r="B471" s="97"/>
      <c r="C471" s="97"/>
      <c r="D471" s="97"/>
      <c r="E471" s="97"/>
    </row>
    <row r="472" ht="15.75" customHeight="1">
      <c r="A472" s="97"/>
      <c r="B472" s="97"/>
      <c r="C472" s="97"/>
      <c r="D472" s="97"/>
      <c r="E472" s="97"/>
    </row>
    <row r="473" ht="15.75" customHeight="1">
      <c r="A473" s="97"/>
      <c r="B473" s="97"/>
      <c r="C473" s="97"/>
      <c r="D473" s="97"/>
      <c r="E473" s="97"/>
    </row>
    <row r="474" ht="15.75" customHeight="1">
      <c r="A474" s="97"/>
      <c r="B474" s="97"/>
      <c r="C474" s="97"/>
      <c r="D474" s="97"/>
      <c r="E474" s="97"/>
    </row>
    <row r="475" ht="15.75" customHeight="1">
      <c r="A475" s="97"/>
      <c r="B475" s="97"/>
      <c r="C475" s="97"/>
      <c r="D475" s="97"/>
      <c r="E475" s="97"/>
    </row>
    <row r="476" ht="15.75" customHeight="1">
      <c r="A476" s="97"/>
      <c r="B476" s="97"/>
      <c r="C476" s="97"/>
      <c r="D476" s="97"/>
      <c r="E476" s="97"/>
    </row>
    <row r="477" ht="15.75" customHeight="1">
      <c r="A477" s="97"/>
      <c r="B477" s="97"/>
      <c r="C477" s="97"/>
      <c r="D477" s="97"/>
      <c r="E477" s="97"/>
    </row>
    <row r="478" ht="15.75" customHeight="1">
      <c r="A478" s="97"/>
      <c r="B478" s="97"/>
      <c r="C478" s="97"/>
      <c r="D478" s="97"/>
      <c r="E478" s="97"/>
    </row>
    <row r="479" ht="15.75" customHeight="1">
      <c r="A479" s="97"/>
      <c r="B479" s="97"/>
      <c r="C479" s="97"/>
      <c r="D479" s="97"/>
      <c r="E479" s="97"/>
    </row>
    <row r="480" ht="15.75" customHeight="1">
      <c r="A480" s="97"/>
      <c r="B480" s="97"/>
      <c r="C480" s="97"/>
      <c r="D480" s="97"/>
      <c r="E480" s="97"/>
    </row>
    <row r="481" ht="15.75" customHeight="1">
      <c r="A481" s="97"/>
      <c r="B481" s="97"/>
      <c r="C481" s="97"/>
      <c r="D481" s="97"/>
      <c r="E481" s="97"/>
    </row>
    <row r="482" ht="15.75" customHeight="1">
      <c r="A482" s="97"/>
      <c r="B482" s="97"/>
      <c r="C482" s="97"/>
      <c r="D482" s="97"/>
      <c r="E482" s="97"/>
    </row>
    <row r="483" ht="15.75" customHeight="1">
      <c r="A483" s="97"/>
      <c r="B483" s="97"/>
      <c r="C483" s="97"/>
      <c r="D483" s="97"/>
      <c r="E483" s="97"/>
    </row>
    <row r="484" ht="15.75" customHeight="1">
      <c r="A484" s="97"/>
      <c r="B484" s="97"/>
      <c r="C484" s="97"/>
      <c r="D484" s="97"/>
      <c r="E484" s="97"/>
    </row>
    <row r="485" ht="15.75" customHeight="1">
      <c r="A485" s="97"/>
      <c r="B485" s="97"/>
      <c r="C485" s="97"/>
      <c r="D485" s="97"/>
      <c r="E485" s="97"/>
    </row>
    <row r="486" ht="15.75" customHeight="1">
      <c r="A486" s="97"/>
      <c r="B486" s="97"/>
      <c r="C486" s="97"/>
      <c r="D486" s="97"/>
      <c r="E486" s="97"/>
    </row>
    <row r="487" ht="15.75" customHeight="1">
      <c r="A487" s="97"/>
      <c r="B487" s="97"/>
      <c r="C487" s="97"/>
      <c r="D487" s="97"/>
      <c r="E487" s="97"/>
    </row>
    <row r="488" ht="15.75" customHeight="1">
      <c r="A488" s="97"/>
      <c r="B488" s="97"/>
      <c r="C488" s="97"/>
      <c r="D488" s="97"/>
      <c r="E488" s="97"/>
    </row>
    <row r="489" ht="15.75" customHeight="1">
      <c r="A489" s="97"/>
      <c r="B489" s="97"/>
      <c r="C489" s="97"/>
      <c r="D489" s="97"/>
      <c r="E489" s="97"/>
    </row>
    <row r="490" ht="15.75" customHeight="1">
      <c r="A490" s="97"/>
      <c r="B490" s="97"/>
      <c r="C490" s="97"/>
      <c r="D490" s="97"/>
      <c r="E490" s="97"/>
    </row>
    <row r="491" ht="15.75" customHeight="1">
      <c r="A491" s="97"/>
      <c r="B491" s="97"/>
      <c r="C491" s="97"/>
      <c r="D491" s="97"/>
      <c r="E491" s="97"/>
    </row>
    <row r="492" ht="15.75" customHeight="1">
      <c r="A492" s="97"/>
      <c r="B492" s="97"/>
      <c r="C492" s="97"/>
      <c r="D492" s="97"/>
      <c r="E492" s="97"/>
    </row>
    <row r="493" ht="15.75" customHeight="1">
      <c r="A493" s="97"/>
      <c r="B493" s="97"/>
      <c r="C493" s="97"/>
      <c r="D493" s="97"/>
      <c r="E493" s="97"/>
    </row>
    <row r="494" ht="15.75" customHeight="1">
      <c r="A494" s="97"/>
      <c r="B494" s="97"/>
      <c r="C494" s="97"/>
      <c r="D494" s="97"/>
      <c r="E494" s="97"/>
    </row>
    <row r="495" ht="15.75" customHeight="1">
      <c r="A495" s="97"/>
      <c r="B495" s="97"/>
      <c r="C495" s="97"/>
      <c r="D495" s="97"/>
      <c r="E495" s="97"/>
    </row>
    <row r="496" ht="15.75" customHeight="1">
      <c r="A496" s="97"/>
      <c r="B496" s="97"/>
      <c r="C496" s="97"/>
      <c r="D496" s="97"/>
      <c r="E496" s="97"/>
    </row>
    <row r="497" ht="15.75" customHeight="1">
      <c r="A497" s="97"/>
      <c r="B497" s="97"/>
      <c r="C497" s="97"/>
      <c r="D497" s="97"/>
      <c r="E497" s="97"/>
    </row>
    <row r="498" ht="15.75" customHeight="1">
      <c r="A498" s="97"/>
      <c r="B498" s="97"/>
      <c r="C498" s="97"/>
      <c r="D498" s="97"/>
      <c r="E498" s="97"/>
    </row>
    <row r="499" ht="15.75" customHeight="1">
      <c r="A499" s="97"/>
      <c r="B499" s="97"/>
      <c r="C499" s="97"/>
      <c r="D499" s="97"/>
      <c r="E499" s="97"/>
    </row>
    <row r="500" ht="15.75" customHeight="1">
      <c r="A500" s="97"/>
      <c r="B500" s="97"/>
      <c r="C500" s="97"/>
      <c r="D500" s="97"/>
      <c r="E500" s="97"/>
    </row>
    <row r="501" ht="15.75" customHeight="1">
      <c r="A501" s="97"/>
      <c r="B501" s="97"/>
      <c r="C501" s="97"/>
      <c r="D501" s="97"/>
      <c r="E501" s="97"/>
    </row>
    <row r="502" ht="15.75" customHeight="1">
      <c r="A502" s="97"/>
      <c r="B502" s="97"/>
      <c r="C502" s="97"/>
      <c r="D502" s="97"/>
      <c r="E502" s="97"/>
    </row>
    <row r="503" ht="15.75" customHeight="1">
      <c r="A503" s="97"/>
      <c r="B503" s="97"/>
      <c r="C503" s="97"/>
      <c r="D503" s="97"/>
      <c r="E503" s="97"/>
    </row>
    <row r="504" ht="15.75" customHeight="1">
      <c r="A504" s="97"/>
      <c r="B504" s="97"/>
      <c r="C504" s="97"/>
      <c r="D504" s="97"/>
      <c r="E504" s="97"/>
    </row>
    <row r="505" ht="15.75" customHeight="1">
      <c r="A505" s="97"/>
      <c r="B505" s="97"/>
      <c r="C505" s="97"/>
      <c r="D505" s="97"/>
      <c r="E505" s="97"/>
    </row>
    <row r="506" ht="15.75" customHeight="1">
      <c r="A506" s="97"/>
      <c r="B506" s="97"/>
      <c r="C506" s="97"/>
      <c r="D506" s="97"/>
      <c r="E506" s="97"/>
    </row>
    <row r="507" ht="15.75" customHeight="1">
      <c r="A507" s="97"/>
      <c r="B507" s="97"/>
      <c r="C507" s="97"/>
      <c r="D507" s="97"/>
      <c r="E507" s="97"/>
    </row>
    <row r="508" ht="15.75" customHeight="1">
      <c r="A508" s="97"/>
      <c r="B508" s="97"/>
      <c r="C508" s="97"/>
      <c r="D508" s="97"/>
      <c r="E508" s="97"/>
    </row>
    <row r="509" ht="15.75" customHeight="1">
      <c r="A509" s="97"/>
      <c r="B509" s="97"/>
      <c r="C509" s="97"/>
      <c r="D509" s="97"/>
      <c r="E509" s="97"/>
    </row>
    <row r="510" ht="15.75" customHeight="1">
      <c r="A510" s="97"/>
      <c r="B510" s="97"/>
      <c r="C510" s="97"/>
      <c r="D510" s="97"/>
      <c r="E510" s="97"/>
    </row>
    <row r="511" ht="15.75" customHeight="1">
      <c r="A511" s="97"/>
      <c r="B511" s="97"/>
      <c r="C511" s="97"/>
      <c r="D511" s="97"/>
      <c r="E511" s="97"/>
    </row>
    <row r="512" ht="15.75" customHeight="1">
      <c r="A512" s="97"/>
      <c r="B512" s="97"/>
      <c r="C512" s="97"/>
      <c r="D512" s="97"/>
      <c r="E512" s="97"/>
    </row>
    <row r="513" ht="15.75" customHeight="1">
      <c r="A513" s="97"/>
      <c r="B513" s="97"/>
      <c r="C513" s="97"/>
      <c r="D513" s="97"/>
      <c r="E513" s="97"/>
    </row>
    <row r="514" ht="15.75" customHeight="1">
      <c r="A514" s="97"/>
      <c r="B514" s="97"/>
      <c r="C514" s="97"/>
      <c r="D514" s="97"/>
      <c r="E514" s="97"/>
    </row>
    <row r="515" ht="15.75" customHeight="1">
      <c r="A515" s="97"/>
      <c r="B515" s="97"/>
      <c r="C515" s="97"/>
      <c r="D515" s="97"/>
      <c r="E515" s="97"/>
    </row>
    <row r="516" ht="15.75" customHeight="1">
      <c r="A516" s="97"/>
      <c r="B516" s="97"/>
      <c r="C516" s="97"/>
      <c r="D516" s="97"/>
      <c r="E516" s="97"/>
    </row>
    <row r="517" ht="15.75" customHeight="1">
      <c r="A517" s="97"/>
      <c r="B517" s="97"/>
      <c r="C517" s="97"/>
      <c r="D517" s="97"/>
      <c r="E517" s="97"/>
    </row>
    <row r="518" ht="15.75" customHeight="1">
      <c r="A518" s="97"/>
      <c r="B518" s="97"/>
      <c r="C518" s="97"/>
      <c r="D518" s="97"/>
      <c r="E518" s="97"/>
    </row>
    <row r="519" ht="15.75" customHeight="1">
      <c r="A519" s="97"/>
      <c r="B519" s="97"/>
      <c r="C519" s="97"/>
      <c r="D519" s="97"/>
      <c r="E519" s="97"/>
    </row>
    <row r="520" ht="15.75" customHeight="1">
      <c r="A520" s="97"/>
      <c r="B520" s="97"/>
      <c r="C520" s="97"/>
      <c r="D520" s="97"/>
      <c r="E520" s="97"/>
    </row>
    <row r="521" ht="15.75" customHeight="1">
      <c r="A521" s="97"/>
      <c r="B521" s="97"/>
      <c r="C521" s="97"/>
      <c r="D521" s="97"/>
      <c r="E521" s="97"/>
    </row>
    <row r="522" ht="15.75" customHeight="1">
      <c r="A522" s="97"/>
      <c r="B522" s="97"/>
      <c r="C522" s="97"/>
      <c r="D522" s="97"/>
      <c r="E522" s="97"/>
    </row>
    <row r="523" ht="15.75" customHeight="1">
      <c r="A523" s="97"/>
      <c r="B523" s="97"/>
      <c r="C523" s="97"/>
      <c r="D523" s="97"/>
      <c r="E523" s="97"/>
    </row>
    <row r="524" ht="15.75" customHeight="1">
      <c r="A524" s="97"/>
      <c r="B524" s="97"/>
      <c r="C524" s="97"/>
      <c r="D524" s="97"/>
      <c r="E524" s="97"/>
    </row>
    <row r="525" ht="15.75" customHeight="1">
      <c r="A525" s="97"/>
      <c r="B525" s="97"/>
      <c r="C525" s="97"/>
      <c r="D525" s="97"/>
      <c r="E525" s="97"/>
    </row>
    <row r="526" ht="15.75" customHeight="1">
      <c r="A526" s="97"/>
      <c r="B526" s="97"/>
      <c r="C526" s="97"/>
      <c r="D526" s="97"/>
      <c r="E526" s="97"/>
    </row>
    <row r="527" ht="15.75" customHeight="1">
      <c r="A527" s="97"/>
      <c r="B527" s="97"/>
      <c r="C527" s="97"/>
      <c r="D527" s="97"/>
      <c r="E527" s="97"/>
    </row>
    <row r="528" ht="15.75" customHeight="1">
      <c r="A528" s="97"/>
      <c r="B528" s="97"/>
      <c r="C528" s="97"/>
      <c r="D528" s="97"/>
      <c r="E528" s="97"/>
    </row>
    <row r="529" ht="15.75" customHeight="1">
      <c r="A529" s="97"/>
      <c r="B529" s="97"/>
      <c r="C529" s="97"/>
      <c r="D529" s="97"/>
      <c r="E529" s="97"/>
    </row>
    <row r="530" ht="15.75" customHeight="1">
      <c r="A530" s="97"/>
      <c r="B530" s="97"/>
      <c r="C530" s="97"/>
      <c r="D530" s="97"/>
      <c r="E530" s="97"/>
    </row>
    <row r="531" ht="15.75" customHeight="1">
      <c r="A531" s="97"/>
      <c r="B531" s="97"/>
      <c r="C531" s="97"/>
      <c r="D531" s="97"/>
      <c r="E531" s="97"/>
    </row>
    <row r="532" ht="15.75" customHeight="1">
      <c r="A532" s="97"/>
      <c r="B532" s="97"/>
      <c r="C532" s="97"/>
      <c r="D532" s="97"/>
      <c r="E532" s="97"/>
    </row>
    <row r="533" ht="15.75" customHeight="1">
      <c r="A533" s="97"/>
      <c r="B533" s="97"/>
      <c r="C533" s="97"/>
      <c r="D533" s="97"/>
      <c r="E533" s="97"/>
    </row>
    <row r="534" ht="15.75" customHeight="1">
      <c r="A534" s="97"/>
      <c r="B534" s="97"/>
      <c r="C534" s="97"/>
      <c r="D534" s="97"/>
      <c r="E534" s="97"/>
    </row>
    <row r="535" ht="15.75" customHeight="1">
      <c r="A535" s="97"/>
      <c r="B535" s="97"/>
      <c r="C535" s="97"/>
      <c r="D535" s="97"/>
      <c r="E535" s="97"/>
    </row>
    <row r="536" ht="15.75" customHeight="1">
      <c r="A536" s="97"/>
      <c r="B536" s="97"/>
      <c r="C536" s="97"/>
      <c r="D536" s="97"/>
      <c r="E536" s="97"/>
    </row>
    <row r="537" ht="15.75" customHeight="1">
      <c r="A537" s="97"/>
      <c r="B537" s="97"/>
      <c r="C537" s="97"/>
      <c r="D537" s="97"/>
      <c r="E537" s="97"/>
    </row>
    <row r="538" ht="15.75" customHeight="1">
      <c r="A538" s="97"/>
      <c r="B538" s="97"/>
      <c r="C538" s="97"/>
      <c r="D538" s="97"/>
      <c r="E538" s="97"/>
    </row>
    <row r="539" ht="15.75" customHeight="1">
      <c r="A539" s="97"/>
      <c r="B539" s="97"/>
      <c r="C539" s="97"/>
      <c r="D539" s="97"/>
      <c r="E539" s="97"/>
    </row>
    <row r="540" ht="15.75" customHeight="1">
      <c r="A540" s="97"/>
      <c r="B540" s="97"/>
      <c r="C540" s="97"/>
      <c r="D540" s="97"/>
      <c r="E540" s="97"/>
    </row>
    <row r="541" ht="15.75" customHeight="1">
      <c r="A541" s="97"/>
      <c r="B541" s="97"/>
      <c r="C541" s="97"/>
      <c r="D541" s="97"/>
      <c r="E541" s="97"/>
    </row>
    <row r="542" ht="15.75" customHeight="1">
      <c r="A542" s="97"/>
      <c r="B542" s="97"/>
      <c r="C542" s="97"/>
      <c r="D542" s="97"/>
      <c r="E542" s="97"/>
    </row>
    <row r="543" ht="15.75" customHeight="1">
      <c r="A543" s="97"/>
      <c r="B543" s="97"/>
      <c r="C543" s="97"/>
      <c r="D543" s="97"/>
      <c r="E543" s="97"/>
    </row>
    <row r="544" ht="15.75" customHeight="1">
      <c r="A544" s="97"/>
      <c r="B544" s="97"/>
      <c r="C544" s="97"/>
      <c r="D544" s="97"/>
      <c r="E544" s="97"/>
    </row>
    <row r="545" ht="15.75" customHeight="1">
      <c r="A545" s="97"/>
      <c r="B545" s="97"/>
      <c r="C545" s="97"/>
      <c r="D545" s="97"/>
      <c r="E545" s="97"/>
    </row>
    <row r="546" ht="15.75" customHeight="1">
      <c r="A546" s="97"/>
      <c r="B546" s="97"/>
      <c r="C546" s="97"/>
      <c r="D546" s="97"/>
      <c r="E546" s="97"/>
    </row>
    <row r="547" ht="15.75" customHeight="1">
      <c r="A547" s="97"/>
      <c r="B547" s="97"/>
      <c r="C547" s="97"/>
      <c r="D547" s="97"/>
      <c r="E547" s="97"/>
    </row>
    <row r="548" ht="15.75" customHeight="1">
      <c r="A548" s="97"/>
      <c r="B548" s="97"/>
      <c r="C548" s="97"/>
      <c r="D548" s="97"/>
      <c r="E548" s="97"/>
    </row>
    <row r="549" ht="15.75" customHeight="1">
      <c r="A549" s="97"/>
      <c r="B549" s="97"/>
      <c r="C549" s="97"/>
      <c r="D549" s="97"/>
      <c r="E549" s="97"/>
    </row>
    <row r="550" ht="15.75" customHeight="1">
      <c r="A550" s="97"/>
      <c r="B550" s="97"/>
      <c r="C550" s="97"/>
      <c r="D550" s="97"/>
      <c r="E550" s="97"/>
    </row>
    <row r="551" ht="15.75" customHeight="1">
      <c r="A551" s="97"/>
      <c r="B551" s="97"/>
      <c r="C551" s="97"/>
      <c r="D551" s="97"/>
      <c r="E551" s="97"/>
    </row>
    <row r="552" ht="15.75" customHeight="1">
      <c r="A552" s="97"/>
      <c r="B552" s="97"/>
      <c r="C552" s="97"/>
      <c r="D552" s="97"/>
      <c r="E552" s="97"/>
    </row>
    <row r="553" ht="15.75" customHeight="1">
      <c r="A553" s="97"/>
      <c r="B553" s="97"/>
      <c r="C553" s="97"/>
      <c r="D553" s="97"/>
      <c r="E553" s="97"/>
    </row>
    <row r="554" ht="15.75" customHeight="1">
      <c r="A554" s="97"/>
      <c r="B554" s="97"/>
      <c r="C554" s="97"/>
      <c r="D554" s="97"/>
      <c r="E554" s="97"/>
    </row>
    <row r="555" ht="15.75" customHeight="1">
      <c r="A555" s="97"/>
      <c r="B555" s="97"/>
      <c r="C555" s="97"/>
      <c r="D555" s="97"/>
      <c r="E555" s="97"/>
    </row>
    <row r="556" ht="15.75" customHeight="1">
      <c r="A556" s="97"/>
      <c r="B556" s="97"/>
      <c r="C556" s="97"/>
      <c r="D556" s="97"/>
      <c r="E556" s="97"/>
    </row>
    <row r="557" ht="15.75" customHeight="1">
      <c r="A557" s="97"/>
      <c r="B557" s="97"/>
      <c r="C557" s="97"/>
      <c r="D557" s="97"/>
      <c r="E557" s="97"/>
    </row>
    <row r="558" ht="15.75" customHeight="1">
      <c r="A558" s="97"/>
      <c r="B558" s="97"/>
      <c r="C558" s="97"/>
      <c r="D558" s="97"/>
      <c r="E558" s="97"/>
    </row>
    <row r="559" ht="15.75" customHeight="1">
      <c r="A559" s="97"/>
      <c r="B559" s="97"/>
      <c r="C559" s="97"/>
      <c r="D559" s="97"/>
      <c r="E559" s="97"/>
    </row>
    <row r="560" ht="15.75" customHeight="1">
      <c r="A560" s="97"/>
      <c r="B560" s="97"/>
      <c r="C560" s="97"/>
      <c r="D560" s="97"/>
      <c r="E560" s="97"/>
    </row>
    <row r="561" ht="15.75" customHeight="1">
      <c r="A561" s="97"/>
      <c r="B561" s="97"/>
      <c r="C561" s="97"/>
      <c r="D561" s="97"/>
      <c r="E561" s="97"/>
    </row>
    <row r="562" ht="15.75" customHeight="1">
      <c r="A562" s="97"/>
      <c r="B562" s="97"/>
      <c r="C562" s="97"/>
      <c r="D562" s="97"/>
      <c r="E562" s="97"/>
    </row>
    <row r="563" ht="15.75" customHeight="1">
      <c r="A563" s="97"/>
      <c r="B563" s="97"/>
      <c r="C563" s="97"/>
      <c r="D563" s="97"/>
      <c r="E563" s="97"/>
    </row>
    <row r="564" ht="15.75" customHeight="1">
      <c r="A564" s="97"/>
      <c r="B564" s="97"/>
      <c r="C564" s="97"/>
      <c r="D564" s="97"/>
      <c r="E564" s="97"/>
    </row>
    <row r="565" ht="15.75" customHeight="1">
      <c r="A565" s="97"/>
      <c r="B565" s="97"/>
      <c r="C565" s="97"/>
      <c r="D565" s="97"/>
      <c r="E565" s="97"/>
    </row>
    <row r="566" ht="15.75" customHeight="1">
      <c r="A566" s="97"/>
      <c r="B566" s="97"/>
      <c r="C566" s="97"/>
      <c r="D566" s="97"/>
      <c r="E566" s="97"/>
    </row>
    <row r="567" ht="15.75" customHeight="1">
      <c r="A567" s="97"/>
      <c r="B567" s="97"/>
      <c r="C567" s="97"/>
      <c r="D567" s="97"/>
      <c r="E567" s="97"/>
    </row>
    <row r="568" ht="15.75" customHeight="1">
      <c r="A568" s="97"/>
      <c r="B568" s="97"/>
      <c r="C568" s="97"/>
      <c r="D568" s="97"/>
      <c r="E568" s="97"/>
    </row>
    <row r="569" ht="15.75" customHeight="1">
      <c r="A569" s="97"/>
      <c r="B569" s="97"/>
      <c r="C569" s="97"/>
      <c r="D569" s="97"/>
      <c r="E569" s="97"/>
    </row>
    <row r="570" ht="15.75" customHeight="1">
      <c r="A570" s="97"/>
      <c r="B570" s="97"/>
      <c r="C570" s="97"/>
      <c r="D570" s="97"/>
      <c r="E570" s="97"/>
    </row>
    <row r="571" ht="15.75" customHeight="1">
      <c r="A571" s="97"/>
      <c r="B571" s="97"/>
      <c r="C571" s="97"/>
      <c r="D571" s="97"/>
      <c r="E571" s="97"/>
    </row>
    <row r="572" ht="15.75" customHeight="1">
      <c r="A572" s="97"/>
      <c r="B572" s="97"/>
      <c r="C572" s="97"/>
      <c r="D572" s="97"/>
      <c r="E572" s="97"/>
    </row>
    <row r="573" ht="15.75" customHeight="1">
      <c r="A573" s="97"/>
      <c r="B573" s="97"/>
      <c r="C573" s="97"/>
      <c r="D573" s="97"/>
      <c r="E573" s="97"/>
    </row>
    <row r="574" ht="15.75" customHeight="1">
      <c r="A574" s="97"/>
      <c r="B574" s="97"/>
      <c r="C574" s="97"/>
      <c r="D574" s="97"/>
      <c r="E574" s="97"/>
    </row>
    <row r="575" ht="15.75" customHeight="1">
      <c r="A575" s="97"/>
      <c r="B575" s="97"/>
      <c r="C575" s="97"/>
      <c r="D575" s="97"/>
      <c r="E575" s="97"/>
    </row>
    <row r="576" ht="15.75" customHeight="1">
      <c r="A576" s="97"/>
      <c r="B576" s="97"/>
      <c r="C576" s="97"/>
      <c r="D576" s="97"/>
      <c r="E576" s="97"/>
    </row>
    <row r="577" ht="15.75" customHeight="1">
      <c r="A577" s="97"/>
      <c r="B577" s="97"/>
      <c r="C577" s="97"/>
      <c r="D577" s="97"/>
      <c r="E577" s="97"/>
    </row>
    <row r="578" ht="15.75" customHeight="1">
      <c r="A578" s="97"/>
      <c r="B578" s="97"/>
      <c r="C578" s="97"/>
      <c r="D578" s="97"/>
      <c r="E578" s="97"/>
    </row>
    <row r="579" ht="15.75" customHeight="1">
      <c r="A579" s="97"/>
      <c r="B579" s="97"/>
      <c r="C579" s="97"/>
      <c r="D579" s="97"/>
      <c r="E579" s="97"/>
    </row>
    <row r="580" ht="15.75" customHeight="1">
      <c r="A580" s="97"/>
      <c r="B580" s="97"/>
      <c r="C580" s="97"/>
      <c r="D580" s="97"/>
      <c r="E580" s="97"/>
    </row>
    <row r="581" ht="15.75" customHeight="1">
      <c r="A581" s="97"/>
      <c r="B581" s="97"/>
      <c r="C581" s="97"/>
      <c r="D581" s="97"/>
      <c r="E581" s="97"/>
    </row>
    <row r="582" ht="15.75" customHeight="1">
      <c r="A582" s="97"/>
      <c r="B582" s="97"/>
      <c r="C582" s="97"/>
      <c r="D582" s="97"/>
      <c r="E582" s="97"/>
    </row>
    <row r="583" ht="15.75" customHeight="1">
      <c r="A583" s="97"/>
      <c r="B583" s="97"/>
      <c r="C583" s="97"/>
      <c r="D583" s="97"/>
      <c r="E583" s="97"/>
    </row>
    <row r="584" ht="15.75" customHeight="1">
      <c r="A584" s="97"/>
      <c r="B584" s="97"/>
      <c r="C584" s="97"/>
      <c r="D584" s="97"/>
      <c r="E584" s="97"/>
    </row>
    <row r="585" ht="15.75" customHeight="1">
      <c r="A585" s="97"/>
      <c r="B585" s="97"/>
      <c r="C585" s="97"/>
      <c r="D585" s="97"/>
      <c r="E585" s="97"/>
    </row>
    <row r="586" ht="15.75" customHeight="1">
      <c r="A586" s="97"/>
      <c r="B586" s="97"/>
      <c r="C586" s="97"/>
      <c r="D586" s="97"/>
      <c r="E586" s="97"/>
    </row>
    <row r="587" ht="15.75" customHeight="1">
      <c r="A587" s="97"/>
      <c r="B587" s="97"/>
      <c r="C587" s="97"/>
      <c r="D587" s="97"/>
      <c r="E587" s="97"/>
    </row>
    <row r="588" ht="15.75" customHeight="1">
      <c r="A588" s="97"/>
      <c r="B588" s="97"/>
      <c r="C588" s="97"/>
      <c r="D588" s="97"/>
      <c r="E588" s="97"/>
    </row>
    <row r="589" ht="15.75" customHeight="1">
      <c r="A589" s="97"/>
      <c r="B589" s="97"/>
      <c r="C589" s="97"/>
      <c r="D589" s="97"/>
      <c r="E589" s="97"/>
    </row>
    <row r="590" ht="15.75" customHeight="1">
      <c r="A590" s="97"/>
      <c r="B590" s="97"/>
      <c r="C590" s="97"/>
      <c r="D590" s="97"/>
      <c r="E590" s="97"/>
    </row>
    <row r="591" ht="15.75" customHeight="1">
      <c r="A591" s="97"/>
      <c r="B591" s="97"/>
      <c r="C591" s="97"/>
      <c r="D591" s="97"/>
      <c r="E591" s="97"/>
    </row>
    <row r="592" ht="15.75" customHeight="1">
      <c r="A592" s="97"/>
      <c r="B592" s="97"/>
      <c r="C592" s="97"/>
      <c r="D592" s="97"/>
      <c r="E592" s="97"/>
    </row>
    <row r="593" ht="15.75" customHeight="1">
      <c r="A593" s="97"/>
      <c r="B593" s="97"/>
      <c r="C593" s="97"/>
      <c r="D593" s="97"/>
      <c r="E593" s="97"/>
    </row>
    <row r="594" ht="15.75" customHeight="1">
      <c r="A594" s="97"/>
      <c r="B594" s="97"/>
      <c r="C594" s="97"/>
      <c r="D594" s="97"/>
      <c r="E594" s="97"/>
    </row>
    <row r="595" ht="15.75" customHeight="1">
      <c r="A595" s="97"/>
      <c r="B595" s="97"/>
      <c r="C595" s="97"/>
      <c r="D595" s="97"/>
      <c r="E595" s="97"/>
    </row>
    <row r="596" ht="15.75" customHeight="1">
      <c r="A596" s="97"/>
      <c r="B596" s="97"/>
      <c r="C596" s="97"/>
      <c r="D596" s="97"/>
      <c r="E596" s="97"/>
    </row>
    <row r="597" ht="15.75" customHeight="1">
      <c r="A597" s="97"/>
      <c r="B597" s="97"/>
      <c r="C597" s="97"/>
      <c r="D597" s="97"/>
      <c r="E597" s="97"/>
    </row>
    <row r="598" ht="15.75" customHeight="1">
      <c r="A598" s="97"/>
      <c r="B598" s="97"/>
      <c r="C598" s="97"/>
      <c r="D598" s="97"/>
      <c r="E598" s="97"/>
    </row>
    <row r="599" ht="15.75" customHeight="1">
      <c r="A599" s="97"/>
      <c r="B599" s="97"/>
      <c r="C599" s="97"/>
      <c r="D599" s="97"/>
      <c r="E599" s="97"/>
    </row>
    <row r="600" ht="15.75" customHeight="1">
      <c r="A600" s="97"/>
      <c r="B600" s="97"/>
      <c r="C600" s="97"/>
      <c r="D600" s="97"/>
      <c r="E600" s="97"/>
    </row>
    <row r="601" ht="15.75" customHeight="1">
      <c r="A601" s="97"/>
      <c r="B601" s="97"/>
      <c r="C601" s="97"/>
      <c r="D601" s="97"/>
      <c r="E601" s="97"/>
    </row>
    <row r="602" ht="15.75" customHeight="1">
      <c r="A602" s="97"/>
      <c r="B602" s="97"/>
      <c r="C602" s="97"/>
      <c r="D602" s="97"/>
      <c r="E602" s="97"/>
    </row>
    <row r="603" ht="15.75" customHeight="1">
      <c r="A603" s="97"/>
      <c r="B603" s="97"/>
      <c r="C603" s="97"/>
      <c r="D603" s="97"/>
      <c r="E603" s="97"/>
    </row>
    <row r="604" ht="15.75" customHeight="1">
      <c r="A604" s="97"/>
      <c r="B604" s="97"/>
      <c r="C604" s="97"/>
      <c r="D604" s="97"/>
      <c r="E604" s="97"/>
    </row>
    <row r="605" ht="15.75" customHeight="1">
      <c r="A605" s="97"/>
      <c r="B605" s="97"/>
      <c r="C605" s="97"/>
      <c r="D605" s="97"/>
      <c r="E605" s="97"/>
    </row>
    <row r="606" ht="15.75" customHeight="1">
      <c r="A606" s="97"/>
      <c r="B606" s="97"/>
      <c r="C606" s="97"/>
      <c r="D606" s="97"/>
      <c r="E606" s="97"/>
    </row>
    <row r="607" ht="15.75" customHeight="1">
      <c r="A607" s="97"/>
      <c r="B607" s="97"/>
      <c r="C607" s="97"/>
      <c r="D607" s="97"/>
      <c r="E607" s="97"/>
    </row>
    <row r="608" ht="15.75" customHeight="1">
      <c r="A608" s="97"/>
      <c r="B608" s="97"/>
      <c r="C608" s="97"/>
      <c r="D608" s="97"/>
      <c r="E608" s="97"/>
    </row>
    <row r="609" ht="15.75" customHeight="1">
      <c r="A609" s="97"/>
      <c r="B609" s="97"/>
      <c r="C609" s="97"/>
      <c r="D609" s="97"/>
      <c r="E609" s="97"/>
    </row>
    <row r="610" ht="15.75" customHeight="1">
      <c r="A610" s="97"/>
      <c r="B610" s="97"/>
      <c r="C610" s="97"/>
      <c r="D610" s="97"/>
      <c r="E610" s="97"/>
    </row>
    <row r="611" ht="15.75" customHeight="1">
      <c r="A611" s="97"/>
      <c r="B611" s="97"/>
      <c r="C611" s="97"/>
      <c r="D611" s="97"/>
      <c r="E611" s="97"/>
    </row>
    <row r="612" ht="15.75" customHeight="1">
      <c r="A612" s="97"/>
      <c r="B612" s="97"/>
      <c r="C612" s="97"/>
      <c r="D612" s="97"/>
      <c r="E612" s="97"/>
    </row>
    <row r="613" ht="15.75" customHeight="1">
      <c r="A613" s="97"/>
      <c r="B613" s="97"/>
      <c r="C613" s="97"/>
      <c r="D613" s="97"/>
      <c r="E613" s="97"/>
    </row>
    <row r="614" ht="15.75" customHeight="1">
      <c r="A614" s="97"/>
      <c r="B614" s="97"/>
      <c r="C614" s="97"/>
      <c r="D614" s="97"/>
      <c r="E614" s="97"/>
    </row>
    <row r="615" ht="15.75" customHeight="1">
      <c r="A615" s="97"/>
      <c r="B615" s="97"/>
      <c r="C615" s="97"/>
      <c r="D615" s="97"/>
      <c r="E615" s="97"/>
    </row>
    <row r="616" ht="15.75" customHeight="1">
      <c r="A616" s="97"/>
      <c r="B616" s="97"/>
      <c r="C616" s="97"/>
      <c r="D616" s="97"/>
      <c r="E616" s="97"/>
    </row>
    <row r="617" ht="15.75" customHeight="1">
      <c r="A617" s="97"/>
      <c r="B617" s="97"/>
      <c r="C617" s="97"/>
      <c r="D617" s="97"/>
      <c r="E617" s="97"/>
    </row>
    <row r="618" ht="15.75" customHeight="1">
      <c r="A618" s="97"/>
      <c r="B618" s="97"/>
      <c r="C618" s="97"/>
      <c r="D618" s="97"/>
      <c r="E618" s="97"/>
    </row>
    <row r="619" ht="15.75" customHeight="1">
      <c r="A619" s="97"/>
      <c r="B619" s="97"/>
      <c r="C619" s="97"/>
      <c r="D619" s="97"/>
      <c r="E619" s="97"/>
    </row>
    <row r="620" ht="15.75" customHeight="1">
      <c r="A620" s="97"/>
      <c r="B620" s="97"/>
      <c r="C620" s="97"/>
      <c r="D620" s="97"/>
      <c r="E620" s="97"/>
    </row>
    <row r="621" ht="15.75" customHeight="1">
      <c r="A621" s="97"/>
      <c r="B621" s="97"/>
      <c r="C621" s="97"/>
      <c r="D621" s="97"/>
      <c r="E621" s="97"/>
    </row>
    <row r="622" ht="15.75" customHeight="1">
      <c r="A622" s="97"/>
      <c r="B622" s="97"/>
      <c r="C622" s="97"/>
      <c r="D622" s="97"/>
      <c r="E622" s="97"/>
    </row>
    <row r="623" ht="15.75" customHeight="1">
      <c r="A623" s="97"/>
      <c r="B623" s="97"/>
      <c r="C623" s="97"/>
      <c r="D623" s="97"/>
      <c r="E623" s="97"/>
    </row>
    <row r="624" ht="15.75" customHeight="1">
      <c r="A624" s="97"/>
      <c r="B624" s="97"/>
      <c r="C624" s="97"/>
      <c r="D624" s="97"/>
      <c r="E624" s="97"/>
    </row>
    <row r="625" ht="15.75" customHeight="1">
      <c r="A625" s="97"/>
      <c r="B625" s="97"/>
      <c r="C625" s="97"/>
      <c r="D625" s="97"/>
      <c r="E625" s="97"/>
    </row>
    <row r="626" ht="15.75" customHeight="1">
      <c r="A626" s="97"/>
      <c r="B626" s="97"/>
      <c r="C626" s="97"/>
      <c r="D626" s="97"/>
      <c r="E626" s="97"/>
    </row>
    <row r="627" ht="15.75" customHeight="1">
      <c r="A627" s="97"/>
      <c r="B627" s="97"/>
      <c r="C627" s="97"/>
      <c r="D627" s="97"/>
      <c r="E627" s="97"/>
    </row>
    <row r="628" ht="15.75" customHeight="1">
      <c r="A628" s="97"/>
      <c r="B628" s="97"/>
      <c r="C628" s="97"/>
      <c r="D628" s="97"/>
      <c r="E628" s="97"/>
    </row>
    <row r="629" ht="15.75" customHeight="1">
      <c r="A629" s="97"/>
      <c r="B629" s="97"/>
      <c r="C629" s="97"/>
      <c r="D629" s="97"/>
      <c r="E629" s="97"/>
    </row>
    <row r="630" ht="15.75" customHeight="1">
      <c r="A630" s="97"/>
      <c r="B630" s="97"/>
      <c r="C630" s="97"/>
      <c r="D630" s="97"/>
      <c r="E630" s="97"/>
    </row>
    <row r="631" ht="15.75" customHeight="1">
      <c r="A631" s="97"/>
      <c r="B631" s="97"/>
      <c r="C631" s="97"/>
      <c r="D631" s="97"/>
      <c r="E631" s="97"/>
    </row>
    <row r="632" ht="15.75" customHeight="1">
      <c r="A632" s="97"/>
      <c r="B632" s="97"/>
      <c r="C632" s="97"/>
      <c r="D632" s="97"/>
      <c r="E632" s="97"/>
    </row>
    <row r="633" ht="15.75" customHeight="1">
      <c r="A633" s="97"/>
      <c r="B633" s="97"/>
      <c r="C633" s="97"/>
      <c r="D633" s="97"/>
      <c r="E633" s="97"/>
    </row>
    <row r="634" ht="15.75" customHeight="1">
      <c r="A634" s="97"/>
      <c r="B634" s="97"/>
      <c r="C634" s="97"/>
      <c r="D634" s="97"/>
      <c r="E634" s="97"/>
    </row>
    <row r="635" ht="15.75" customHeight="1">
      <c r="A635" s="97"/>
      <c r="B635" s="97"/>
      <c r="C635" s="97"/>
      <c r="D635" s="97"/>
      <c r="E635" s="97"/>
    </row>
    <row r="636" ht="15.75" customHeight="1">
      <c r="A636" s="97"/>
      <c r="B636" s="97"/>
      <c r="C636" s="97"/>
      <c r="D636" s="97"/>
      <c r="E636" s="97"/>
    </row>
    <row r="637" ht="15.75" customHeight="1">
      <c r="A637" s="97"/>
      <c r="B637" s="97"/>
      <c r="C637" s="97"/>
      <c r="D637" s="97"/>
      <c r="E637" s="97"/>
    </row>
    <row r="638" ht="15.75" customHeight="1">
      <c r="A638" s="97"/>
      <c r="B638" s="97"/>
      <c r="C638" s="97"/>
      <c r="D638" s="97"/>
      <c r="E638" s="97"/>
    </row>
    <row r="639" ht="15.75" customHeight="1">
      <c r="A639" s="97"/>
      <c r="B639" s="97"/>
      <c r="C639" s="97"/>
      <c r="D639" s="97"/>
      <c r="E639" s="97"/>
    </row>
    <row r="640" ht="15.75" customHeight="1">
      <c r="A640" s="97"/>
      <c r="B640" s="97"/>
      <c r="C640" s="97"/>
      <c r="D640" s="97"/>
      <c r="E640" s="97"/>
    </row>
    <row r="641" ht="15.75" customHeight="1">
      <c r="A641" s="97"/>
      <c r="B641" s="97"/>
      <c r="C641" s="97"/>
      <c r="D641" s="97"/>
      <c r="E641" s="97"/>
    </row>
    <row r="642" ht="15.75" customHeight="1">
      <c r="A642" s="97"/>
      <c r="B642" s="97"/>
      <c r="C642" s="97"/>
      <c r="D642" s="97"/>
      <c r="E642" s="97"/>
    </row>
    <row r="643" ht="15.75" customHeight="1">
      <c r="A643" s="97"/>
      <c r="B643" s="97"/>
      <c r="C643" s="97"/>
      <c r="D643" s="97"/>
      <c r="E643" s="97"/>
    </row>
    <row r="644" ht="15.75" customHeight="1">
      <c r="A644" s="97"/>
      <c r="B644" s="97"/>
      <c r="C644" s="97"/>
      <c r="D644" s="97"/>
      <c r="E644" s="97"/>
    </row>
    <row r="645" ht="15.75" customHeight="1">
      <c r="A645" s="97"/>
      <c r="B645" s="97"/>
      <c r="C645" s="97"/>
      <c r="D645" s="97"/>
      <c r="E645" s="97"/>
    </row>
    <row r="646" ht="15.75" customHeight="1">
      <c r="A646" s="97"/>
      <c r="B646" s="97"/>
      <c r="C646" s="97"/>
      <c r="D646" s="97"/>
      <c r="E646" s="97"/>
    </row>
    <row r="647" ht="15.75" customHeight="1">
      <c r="A647" s="97"/>
      <c r="B647" s="97"/>
      <c r="C647" s="97"/>
      <c r="D647" s="97"/>
      <c r="E647" s="97"/>
    </row>
    <row r="648" ht="15.75" customHeight="1">
      <c r="A648" s="97"/>
      <c r="B648" s="97"/>
      <c r="C648" s="97"/>
      <c r="D648" s="97"/>
      <c r="E648" s="97"/>
    </row>
    <row r="649" ht="15.75" customHeight="1">
      <c r="A649" s="97"/>
      <c r="B649" s="97"/>
      <c r="C649" s="97"/>
      <c r="D649" s="97"/>
      <c r="E649" s="97"/>
    </row>
    <row r="650" ht="15.75" customHeight="1">
      <c r="A650" s="97"/>
      <c r="B650" s="97"/>
      <c r="C650" s="97"/>
      <c r="D650" s="97"/>
      <c r="E650" s="97"/>
    </row>
    <row r="651" ht="15.75" customHeight="1">
      <c r="A651" s="97"/>
      <c r="B651" s="97"/>
      <c r="C651" s="97"/>
      <c r="D651" s="97"/>
      <c r="E651" s="97"/>
    </row>
    <row r="652" ht="15.75" customHeight="1">
      <c r="A652" s="97"/>
      <c r="B652" s="97"/>
      <c r="C652" s="97"/>
      <c r="D652" s="97"/>
      <c r="E652" s="97"/>
    </row>
    <row r="653" ht="15.75" customHeight="1">
      <c r="A653" s="97"/>
      <c r="B653" s="97"/>
      <c r="C653" s="97"/>
      <c r="D653" s="97"/>
      <c r="E653" s="97"/>
    </row>
    <row r="654" ht="15.75" customHeight="1">
      <c r="A654" s="97"/>
      <c r="B654" s="97"/>
      <c r="C654" s="97"/>
      <c r="D654" s="97"/>
      <c r="E654" s="97"/>
    </row>
    <row r="655" ht="15.75" customHeight="1">
      <c r="A655" s="97"/>
      <c r="B655" s="97"/>
      <c r="C655" s="97"/>
      <c r="D655" s="97"/>
      <c r="E655" s="97"/>
    </row>
    <row r="656" ht="15.75" customHeight="1">
      <c r="A656" s="97"/>
      <c r="B656" s="97"/>
      <c r="C656" s="97"/>
      <c r="D656" s="97"/>
      <c r="E656" s="97"/>
    </row>
    <row r="657" ht="15.75" customHeight="1">
      <c r="A657" s="97"/>
      <c r="B657" s="97"/>
      <c r="C657" s="97"/>
      <c r="D657" s="97"/>
      <c r="E657" s="97"/>
    </row>
    <row r="658" ht="15.75" customHeight="1">
      <c r="A658" s="97"/>
      <c r="B658" s="97"/>
      <c r="C658" s="97"/>
      <c r="D658" s="97"/>
      <c r="E658" s="97"/>
    </row>
    <row r="659" ht="15.75" customHeight="1">
      <c r="A659" s="97"/>
      <c r="B659" s="97"/>
      <c r="C659" s="97"/>
      <c r="D659" s="97"/>
      <c r="E659" s="97"/>
    </row>
    <row r="660" ht="15.75" customHeight="1">
      <c r="A660" s="97"/>
      <c r="B660" s="97"/>
      <c r="C660" s="97"/>
      <c r="D660" s="97"/>
      <c r="E660" s="97"/>
    </row>
    <row r="661" ht="15.75" customHeight="1">
      <c r="A661" s="97"/>
      <c r="B661" s="97"/>
      <c r="C661" s="97"/>
      <c r="D661" s="97"/>
      <c r="E661" s="97"/>
    </row>
    <row r="662" ht="15.75" customHeight="1">
      <c r="A662" s="97"/>
      <c r="B662" s="97"/>
      <c r="C662" s="97"/>
      <c r="D662" s="97"/>
      <c r="E662" s="97"/>
    </row>
    <row r="663" ht="15.75" customHeight="1">
      <c r="A663" s="97"/>
      <c r="B663" s="97"/>
      <c r="C663" s="97"/>
      <c r="D663" s="97"/>
      <c r="E663" s="97"/>
    </row>
    <row r="664" ht="15.75" customHeight="1">
      <c r="A664" s="97"/>
      <c r="B664" s="97"/>
      <c r="C664" s="97"/>
      <c r="D664" s="97"/>
      <c r="E664" s="97"/>
    </row>
    <row r="665" ht="15.75" customHeight="1">
      <c r="A665" s="97"/>
      <c r="B665" s="97"/>
      <c r="C665" s="97"/>
      <c r="D665" s="97"/>
      <c r="E665" s="97"/>
    </row>
    <row r="666" ht="15.75" customHeight="1">
      <c r="A666" s="97"/>
      <c r="B666" s="97"/>
      <c r="C666" s="97"/>
      <c r="D666" s="97"/>
      <c r="E666" s="97"/>
    </row>
    <row r="667" ht="15.75" customHeight="1">
      <c r="A667" s="97"/>
      <c r="B667" s="97"/>
      <c r="C667" s="97"/>
      <c r="D667" s="97"/>
      <c r="E667" s="97"/>
    </row>
    <row r="668" ht="15.75" customHeight="1">
      <c r="A668" s="97"/>
      <c r="B668" s="97"/>
      <c r="C668" s="97"/>
      <c r="D668" s="97"/>
      <c r="E668" s="97"/>
    </row>
    <row r="669" ht="15.75" customHeight="1">
      <c r="A669" s="97"/>
      <c r="B669" s="97"/>
      <c r="C669" s="97"/>
      <c r="D669" s="97"/>
      <c r="E669" s="97"/>
    </row>
    <row r="670" ht="15.75" customHeight="1">
      <c r="A670" s="97"/>
      <c r="B670" s="97"/>
      <c r="C670" s="97"/>
      <c r="D670" s="97"/>
      <c r="E670" s="97"/>
    </row>
    <row r="671" ht="15.75" customHeight="1">
      <c r="A671" s="97"/>
      <c r="B671" s="97"/>
      <c r="C671" s="97"/>
      <c r="D671" s="97"/>
      <c r="E671" s="97"/>
    </row>
    <row r="672" ht="15.75" customHeight="1">
      <c r="A672" s="97"/>
      <c r="B672" s="97"/>
      <c r="C672" s="97"/>
      <c r="D672" s="97"/>
      <c r="E672" s="97"/>
    </row>
    <row r="673" ht="15.75" customHeight="1">
      <c r="A673" s="97"/>
      <c r="B673" s="97"/>
      <c r="C673" s="97"/>
      <c r="D673" s="97"/>
      <c r="E673" s="97"/>
    </row>
    <row r="674" ht="15.75" customHeight="1">
      <c r="A674" s="97"/>
      <c r="B674" s="97"/>
      <c r="C674" s="97"/>
      <c r="D674" s="97"/>
      <c r="E674" s="97"/>
    </row>
    <row r="675" ht="15.75" customHeight="1">
      <c r="A675" s="97"/>
      <c r="B675" s="97"/>
      <c r="C675" s="97"/>
      <c r="D675" s="97"/>
      <c r="E675" s="97"/>
    </row>
    <row r="676" ht="15.75" customHeight="1">
      <c r="A676" s="97"/>
      <c r="B676" s="97"/>
      <c r="C676" s="97"/>
      <c r="D676" s="97"/>
      <c r="E676" s="97"/>
    </row>
    <row r="677" ht="15.75" customHeight="1">
      <c r="A677" s="97"/>
      <c r="B677" s="97"/>
      <c r="C677" s="97"/>
      <c r="D677" s="97"/>
      <c r="E677" s="97"/>
    </row>
    <row r="678" ht="15.75" customHeight="1">
      <c r="A678" s="97"/>
      <c r="B678" s="97"/>
      <c r="C678" s="97"/>
      <c r="D678" s="97"/>
      <c r="E678" s="97"/>
    </row>
    <row r="679" ht="15.75" customHeight="1">
      <c r="A679" s="97"/>
      <c r="B679" s="97"/>
      <c r="C679" s="97"/>
      <c r="D679" s="97"/>
      <c r="E679" s="97"/>
    </row>
    <row r="680" ht="15.75" customHeight="1">
      <c r="A680" s="97"/>
      <c r="B680" s="97"/>
      <c r="C680" s="97"/>
      <c r="D680" s="97"/>
      <c r="E680" s="97"/>
    </row>
    <row r="681" ht="15.75" customHeight="1">
      <c r="A681" s="97"/>
      <c r="B681" s="97"/>
      <c r="C681" s="97"/>
      <c r="D681" s="97"/>
      <c r="E681" s="97"/>
    </row>
    <row r="682" ht="15.75" customHeight="1">
      <c r="A682" s="97"/>
      <c r="B682" s="97"/>
      <c r="C682" s="97"/>
      <c r="D682" s="97"/>
      <c r="E682" s="97"/>
    </row>
    <row r="683" ht="15.75" customHeight="1">
      <c r="A683" s="97"/>
      <c r="B683" s="97"/>
      <c r="C683" s="97"/>
      <c r="D683" s="97"/>
      <c r="E683" s="97"/>
    </row>
    <row r="684" ht="15.75" customHeight="1">
      <c r="A684" s="97"/>
      <c r="B684" s="97"/>
      <c r="C684" s="97"/>
      <c r="D684" s="97"/>
      <c r="E684" s="97"/>
    </row>
    <row r="685" ht="15.75" customHeight="1">
      <c r="A685" s="97"/>
      <c r="B685" s="97"/>
      <c r="C685" s="97"/>
      <c r="D685" s="97"/>
      <c r="E685" s="97"/>
    </row>
    <row r="686" ht="15.75" customHeight="1">
      <c r="A686" s="97"/>
      <c r="B686" s="97"/>
      <c r="C686" s="97"/>
      <c r="D686" s="97"/>
      <c r="E686" s="97"/>
    </row>
    <row r="687" ht="15.75" customHeight="1">
      <c r="A687" s="97"/>
      <c r="B687" s="97"/>
      <c r="C687" s="97"/>
      <c r="D687" s="97"/>
      <c r="E687" s="97"/>
    </row>
    <row r="688" ht="15.75" customHeight="1">
      <c r="A688" s="97"/>
      <c r="B688" s="97"/>
      <c r="C688" s="97"/>
      <c r="D688" s="97"/>
      <c r="E688" s="97"/>
    </row>
    <row r="689" ht="15.75" customHeight="1">
      <c r="A689" s="97"/>
      <c r="B689" s="97"/>
      <c r="C689" s="97"/>
      <c r="D689" s="97"/>
      <c r="E689" s="97"/>
    </row>
    <row r="690" ht="15.75" customHeight="1">
      <c r="A690" s="97"/>
      <c r="B690" s="97"/>
      <c r="C690" s="97"/>
      <c r="D690" s="97"/>
      <c r="E690" s="97"/>
    </row>
    <row r="691" ht="15.75" customHeight="1">
      <c r="A691" s="97"/>
      <c r="B691" s="97"/>
      <c r="C691" s="97"/>
      <c r="D691" s="97"/>
      <c r="E691" s="97"/>
    </row>
    <row r="692" ht="15.75" customHeight="1">
      <c r="A692" s="97"/>
      <c r="B692" s="97"/>
      <c r="C692" s="97"/>
      <c r="D692" s="97"/>
      <c r="E692" s="97"/>
    </row>
    <row r="693" ht="15.75" customHeight="1">
      <c r="A693" s="97"/>
      <c r="B693" s="97"/>
      <c r="C693" s="97"/>
      <c r="D693" s="97"/>
      <c r="E693" s="97"/>
    </row>
    <row r="694" ht="15.75" customHeight="1">
      <c r="A694" s="97"/>
      <c r="B694" s="97"/>
      <c r="C694" s="97"/>
      <c r="D694" s="97"/>
      <c r="E694" s="97"/>
    </row>
    <row r="695" ht="15.75" customHeight="1">
      <c r="A695" s="97"/>
      <c r="B695" s="97"/>
      <c r="C695" s="97"/>
      <c r="D695" s="97"/>
      <c r="E695" s="97"/>
    </row>
    <row r="696" ht="15.75" customHeight="1">
      <c r="A696" s="97"/>
      <c r="B696" s="97"/>
      <c r="C696" s="97"/>
      <c r="D696" s="97"/>
      <c r="E696" s="97"/>
    </row>
    <row r="697" ht="15.75" customHeight="1">
      <c r="A697" s="97"/>
      <c r="B697" s="97"/>
      <c r="C697" s="97"/>
      <c r="D697" s="97"/>
      <c r="E697" s="97"/>
    </row>
    <row r="698" ht="15.75" customHeight="1">
      <c r="A698" s="97"/>
      <c r="B698" s="97"/>
      <c r="C698" s="97"/>
      <c r="D698" s="97"/>
      <c r="E698" s="97"/>
    </row>
    <row r="699" ht="15.75" customHeight="1">
      <c r="A699" s="97"/>
      <c r="B699" s="97"/>
      <c r="C699" s="97"/>
      <c r="D699" s="97"/>
      <c r="E699" s="97"/>
    </row>
    <row r="700" ht="15.75" customHeight="1">
      <c r="A700" s="97"/>
      <c r="B700" s="97"/>
      <c r="C700" s="97"/>
      <c r="D700" s="97"/>
      <c r="E700" s="97"/>
    </row>
    <row r="701" ht="15.75" customHeight="1">
      <c r="A701" s="97"/>
      <c r="B701" s="97"/>
      <c r="C701" s="97"/>
      <c r="D701" s="97"/>
      <c r="E701" s="97"/>
    </row>
    <row r="702" ht="15.75" customHeight="1">
      <c r="A702" s="97"/>
      <c r="B702" s="97"/>
      <c r="C702" s="97"/>
      <c r="D702" s="97"/>
      <c r="E702" s="97"/>
    </row>
    <row r="703" ht="15.75" customHeight="1">
      <c r="A703" s="97"/>
      <c r="B703" s="97"/>
      <c r="C703" s="97"/>
      <c r="D703" s="97"/>
      <c r="E703" s="97"/>
    </row>
    <row r="704" ht="15.75" customHeight="1">
      <c r="A704" s="97"/>
      <c r="B704" s="97"/>
      <c r="C704" s="97"/>
      <c r="D704" s="97"/>
      <c r="E704" s="97"/>
    </row>
    <row r="705" ht="15.75" customHeight="1">
      <c r="A705" s="97"/>
      <c r="B705" s="97"/>
      <c r="C705" s="97"/>
      <c r="D705" s="97"/>
      <c r="E705" s="97"/>
    </row>
    <row r="706" ht="15.75" customHeight="1">
      <c r="A706" s="97"/>
      <c r="B706" s="97"/>
      <c r="C706" s="97"/>
      <c r="D706" s="97"/>
      <c r="E706" s="97"/>
    </row>
    <row r="707" ht="15.75" customHeight="1">
      <c r="A707" s="97"/>
      <c r="B707" s="97"/>
      <c r="C707" s="97"/>
      <c r="D707" s="97"/>
      <c r="E707" s="97"/>
    </row>
    <row r="708" ht="15.75" customHeight="1">
      <c r="A708" s="97"/>
      <c r="B708" s="97"/>
      <c r="C708" s="97"/>
      <c r="D708" s="97"/>
      <c r="E708" s="97"/>
    </row>
    <row r="709" ht="15.75" customHeight="1">
      <c r="A709" s="97"/>
      <c r="B709" s="97"/>
      <c r="C709" s="97"/>
      <c r="D709" s="97"/>
      <c r="E709" s="97"/>
    </row>
    <row r="710" ht="15.75" customHeight="1">
      <c r="A710" s="97"/>
      <c r="B710" s="97"/>
      <c r="C710" s="97"/>
      <c r="D710" s="97"/>
      <c r="E710" s="97"/>
    </row>
    <row r="711" ht="15.75" customHeight="1">
      <c r="A711" s="97"/>
      <c r="B711" s="97"/>
      <c r="C711" s="97"/>
      <c r="D711" s="97"/>
      <c r="E711" s="97"/>
    </row>
    <row r="712" ht="15.75" customHeight="1">
      <c r="A712" s="97"/>
      <c r="B712" s="97"/>
      <c r="C712" s="97"/>
      <c r="D712" s="97"/>
      <c r="E712" s="97"/>
    </row>
    <row r="713" ht="15.75" customHeight="1">
      <c r="A713" s="97"/>
      <c r="B713" s="97"/>
      <c r="C713" s="97"/>
      <c r="D713" s="97"/>
      <c r="E713" s="97"/>
    </row>
    <row r="714" ht="15.75" customHeight="1">
      <c r="A714" s="97"/>
      <c r="B714" s="97"/>
      <c r="C714" s="97"/>
      <c r="D714" s="97"/>
      <c r="E714" s="97"/>
    </row>
    <row r="715" ht="15.75" customHeight="1">
      <c r="A715" s="97"/>
      <c r="B715" s="97"/>
      <c r="C715" s="97"/>
      <c r="D715" s="97"/>
      <c r="E715" s="97"/>
    </row>
    <row r="716" ht="15.75" customHeight="1">
      <c r="A716" s="97"/>
      <c r="B716" s="97"/>
      <c r="C716" s="97"/>
      <c r="D716" s="97"/>
      <c r="E716" s="97"/>
    </row>
    <row r="717" ht="15.75" customHeight="1">
      <c r="A717" s="97"/>
      <c r="B717" s="97"/>
      <c r="C717" s="97"/>
      <c r="D717" s="97"/>
      <c r="E717" s="97"/>
    </row>
    <row r="718" ht="15.75" customHeight="1">
      <c r="A718" s="97"/>
      <c r="B718" s="97"/>
      <c r="C718" s="97"/>
      <c r="D718" s="97"/>
      <c r="E718" s="97"/>
    </row>
    <row r="719" ht="15.75" customHeight="1">
      <c r="A719" s="97"/>
      <c r="B719" s="97"/>
      <c r="C719" s="97"/>
      <c r="D719" s="97"/>
      <c r="E719" s="97"/>
    </row>
    <row r="720" ht="15.75" customHeight="1">
      <c r="A720" s="97"/>
      <c r="B720" s="97"/>
      <c r="C720" s="97"/>
      <c r="D720" s="97"/>
      <c r="E720" s="97"/>
    </row>
    <row r="721" ht="15.75" customHeight="1">
      <c r="A721" s="97"/>
      <c r="B721" s="97"/>
      <c r="C721" s="97"/>
      <c r="D721" s="97"/>
      <c r="E721" s="97"/>
    </row>
    <row r="722" ht="15.75" customHeight="1">
      <c r="A722" s="97"/>
      <c r="B722" s="97"/>
      <c r="C722" s="97"/>
      <c r="D722" s="97"/>
      <c r="E722" s="97"/>
    </row>
    <row r="723" ht="15.75" customHeight="1">
      <c r="A723" s="97"/>
      <c r="B723" s="97"/>
      <c r="C723" s="97"/>
      <c r="D723" s="97"/>
      <c r="E723" s="97"/>
    </row>
    <row r="724" ht="15.75" customHeight="1">
      <c r="A724" s="97"/>
      <c r="B724" s="97"/>
      <c r="C724" s="97"/>
      <c r="D724" s="97"/>
      <c r="E724" s="97"/>
    </row>
    <row r="725" ht="15.75" customHeight="1">
      <c r="A725" s="97"/>
      <c r="B725" s="97"/>
      <c r="C725" s="97"/>
      <c r="D725" s="97"/>
      <c r="E725" s="97"/>
    </row>
    <row r="726" ht="15.75" customHeight="1">
      <c r="A726" s="97"/>
      <c r="B726" s="97"/>
      <c r="C726" s="97"/>
      <c r="D726" s="97"/>
      <c r="E726" s="97"/>
    </row>
    <row r="727" ht="15.75" customHeight="1">
      <c r="A727" s="97"/>
      <c r="B727" s="97"/>
      <c r="C727" s="97"/>
      <c r="D727" s="97"/>
      <c r="E727" s="97"/>
    </row>
    <row r="728" ht="15.75" customHeight="1">
      <c r="A728" s="97"/>
      <c r="B728" s="97"/>
      <c r="C728" s="97"/>
      <c r="D728" s="97"/>
      <c r="E728" s="97"/>
    </row>
    <row r="729" ht="15.75" customHeight="1">
      <c r="A729" s="97"/>
      <c r="B729" s="97"/>
      <c r="C729" s="97"/>
      <c r="D729" s="97"/>
      <c r="E729" s="97"/>
    </row>
    <row r="730" ht="15.75" customHeight="1">
      <c r="A730" s="97"/>
      <c r="B730" s="97"/>
      <c r="C730" s="97"/>
      <c r="D730" s="97"/>
      <c r="E730" s="97"/>
    </row>
    <row r="731" ht="15.75" customHeight="1">
      <c r="A731" s="97"/>
      <c r="B731" s="97"/>
      <c r="C731" s="97"/>
      <c r="D731" s="97"/>
      <c r="E731" s="97"/>
    </row>
    <row r="732" ht="15.75" customHeight="1">
      <c r="A732" s="97"/>
      <c r="B732" s="97"/>
      <c r="C732" s="97"/>
      <c r="D732" s="97"/>
      <c r="E732" s="97"/>
    </row>
    <row r="733" ht="15.75" customHeight="1">
      <c r="A733" s="97"/>
      <c r="B733" s="97"/>
      <c r="C733" s="97"/>
      <c r="D733" s="97"/>
      <c r="E733" s="97"/>
    </row>
    <row r="734" ht="15.75" customHeight="1">
      <c r="A734" s="97"/>
      <c r="B734" s="97"/>
      <c r="C734" s="97"/>
      <c r="D734" s="97"/>
      <c r="E734" s="97"/>
    </row>
    <row r="735" ht="15.75" customHeight="1">
      <c r="A735" s="97"/>
      <c r="B735" s="97"/>
      <c r="C735" s="97"/>
      <c r="D735" s="97"/>
      <c r="E735" s="97"/>
    </row>
    <row r="736" ht="15.75" customHeight="1">
      <c r="A736" s="97"/>
      <c r="B736" s="97"/>
      <c r="C736" s="97"/>
      <c r="D736" s="97"/>
      <c r="E736" s="97"/>
    </row>
    <row r="737" ht="15.75" customHeight="1">
      <c r="A737" s="97"/>
      <c r="B737" s="97"/>
      <c r="C737" s="97"/>
      <c r="D737" s="97"/>
      <c r="E737" s="97"/>
    </row>
    <row r="738" ht="15.75" customHeight="1">
      <c r="A738" s="97"/>
      <c r="B738" s="97"/>
      <c r="C738" s="97"/>
      <c r="D738" s="97"/>
      <c r="E738" s="97"/>
    </row>
    <row r="739" ht="15.75" customHeight="1">
      <c r="A739" s="97"/>
      <c r="B739" s="97"/>
      <c r="C739" s="97"/>
      <c r="D739" s="97"/>
      <c r="E739" s="97"/>
    </row>
    <row r="740" ht="15.75" customHeight="1">
      <c r="A740" s="97"/>
      <c r="B740" s="97"/>
      <c r="C740" s="97"/>
      <c r="D740" s="97"/>
      <c r="E740" s="97"/>
    </row>
    <row r="741" ht="15.75" customHeight="1">
      <c r="A741" s="97"/>
      <c r="B741" s="97"/>
      <c r="C741" s="97"/>
      <c r="D741" s="97"/>
      <c r="E741" s="97"/>
    </row>
    <row r="742" ht="15.75" customHeight="1">
      <c r="A742" s="97"/>
      <c r="B742" s="97"/>
      <c r="C742" s="97"/>
      <c r="D742" s="97"/>
      <c r="E742" s="97"/>
    </row>
    <row r="743" ht="15.75" customHeight="1">
      <c r="A743" s="97"/>
      <c r="B743" s="97"/>
      <c r="C743" s="97"/>
      <c r="D743" s="97"/>
      <c r="E743" s="97"/>
    </row>
    <row r="744" ht="15.75" customHeight="1">
      <c r="A744" s="97"/>
      <c r="B744" s="97"/>
      <c r="C744" s="97"/>
      <c r="D744" s="97"/>
      <c r="E744" s="97"/>
    </row>
    <row r="745" ht="15.75" customHeight="1">
      <c r="A745" s="97"/>
      <c r="B745" s="97"/>
      <c r="C745" s="97"/>
      <c r="D745" s="97"/>
      <c r="E745" s="97"/>
    </row>
    <row r="746" ht="15.75" customHeight="1">
      <c r="A746" s="97"/>
      <c r="B746" s="97"/>
      <c r="C746" s="97"/>
      <c r="D746" s="97"/>
      <c r="E746" s="97"/>
    </row>
    <row r="747" ht="15.75" customHeight="1">
      <c r="A747" s="97"/>
      <c r="B747" s="97"/>
      <c r="C747" s="97"/>
      <c r="D747" s="97"/>
      <c r="E747" s="97"/>
    </row>
    <row r="748" ht="15.75" customHeight="1">
      <c r="A748" s="97"/>
      <c r="B748" s="97"/>
      <c r="C748" s="97"/>
      <c r="D748" s="97"/>
      <c r="E748" s="97"/>
    </row>
    <row r="749" ht="15.75" customHeight="1">
      <c r="A749" s="97"/>
      <c r="B749" s="97"/>
      <c r="C749" s="97"/>
      <c r="D749" s="97"/>
      <c r="E749" s="97"/>
    </row>
    <row r="750" ht="15.75" customHeight="1">
      <c r="A750" s="97"/>
      <c r="B750" s="97"/>
      <c r="C750" s="97"/>
      <c r="D750" s="97"/>
      <c r="E750" s="97"/>
    </row>
    <row r="751" ht="15.75" customHeight="1">
      <c r="A751" s="97"/>
      <c r="B751" s="97"/>
      <c r="C751" s="97"/>
      <c r="D751" s="97"/>
      <c r="E751" s="97"/>
    </row>
    <row r="752" ht="15.75" customHeight="1">
      <c r="A752" s="97"/>
      <c r="B752" s="97"/>
      <c r="C752" s="97"/>
      <c r="D752" s="97"/>
      <c r="E752" s="97"/>
    </row>
    <row r="753" ht="15.75" customHeight="1">
      <c r="A753" s="97"/>
      <c r="B753" s="97"/>
      <c r="C753" s="97"/>
      <c r="D753" s="97"/>
      <c r="E753" s="97"/>
    </row>
    <row r="754" ht="15.75" customHeight="1">
      <c r="A754" s="97"/>
      <c r="B754" s="97"/>
      <c r="C754" s="97"/>
      <c r="D754" s="97"/>
      <c r="E754" s="97"/>
    </row>
    <row r="755" ht="15.75" customHeight="1">
      <c r="A755" s="97"/>
      <c r="B755" s="97"/>
      <c r="C755" s="97"/>
      <c r="D755" s="97"/>
      <c r="E755" s="97"/>
    </row>
    <row r="756" ht="15.75" customHeight="1">
      <c r="A756" s="97"/>
      <c r="B756" s="97"/>
      <c r="C756" s="97"/>
      <c r="D756" s="97"/>
      <c r="E756" s="97"/>
    </row>
    <row r="757" ht="15.75" customHeight="1">
      <c r="A757" s="97"/>
      <c r="B757" s="97"/>
      <c r="C757" s="97"/>
      <c r="D757" s="97"/>
      <c r="E757" s="97"/>
    </row>
    <row r="758" ht="15.75" customHeight="1">
      <c r="A758" s="97"/>
      <c r="B758" s="97"/>
      <c r="C758" s="97"/>
      <c r="D758" s="97"/>
      <c r="E758" s="97"/>
    </row>
    <row r="759" ht="15.75" customHeight="1">
      <c r="A759" s="97"/>
      <c r="B759" s="97"/>
      <c r="C759" s="97"/>
      <c r="D759" s="97"/>
      <c r="E759" s="97"/>
    </row>
    <row r="760" ht="15.75" customHeight="1">
      <c r="A760" s="97"/>
      <c r="B760" s="97"/>
      <c r="C760" s="97"/>
      <c r="D760" s="97"/>
      <c r="E760" s="97"/>
    </row>
    <row r="761" ht="15.75" customHeight="1">
      <c r="A761" s="97"/>
      <c r="B761" s="97"/>
      <c r="C761" s="97"/>
      <c r="D761" s="97"/>
      <c r="E761" s="97"/>
    </row>
    <row r="762" ht="15.75" customHeight="1">
      <c r="A762" s="97"/>
      <c r="B762" s="97"/>
      <c r="C762" s="97"/>
      <c r="D762" s="97"/>
      <c r="E762" s="97"/>
    </row>
    <row r="763" ht="15.75" customHeight="1">
      <c r="A763" s="97"/>
      <c r="B763" s="97"/>
      <c r="C763" s="97"/>
      <c r="D763" s="97"/>
      <c r="E763" s="97"/>
    </row>
    <row r="764" ht="15.75" customHeight="1">
      <c r="A764" s="97"/>
      <c r="B764" s="97"/>
      <c r="C764" s="97"/>
      <c r="D764" s="97"/>
      <c r="E764" s="97"/>
    </row>
    <row r="765" ht="15.75" customHeight="1">
      <c r="A765" s="97"/>
      <c r="B765" s="97"/>
      <c r="C765" s="97"/>
      <c r="D765" s="97"/>
      <c r="E765" s="97"/>
    </row>
    <row r="766" ht="15.75" customHeight="1">
      <c r="A766" s="97"/>
      <c r="B766" s="97"/>
      <c r="C766" s="97"/>
      <c r="D766" s="97"/>
      <c r="E766" s="97"/>
    </row>
    <row r="767" ht="15.75" customHeight="1">
      <c r="A767" s="97"/>
      <c r="B767" s="97"/>
      <c r="C767" s="97"/>
      <c r="D767" s="97"/>
      <c r="E767" s="97"/>
    </row>
    <row r="768" ht="15.75" customHeight="1">
      <c r="A768" s="97"/>
      <c r="B768" s="97"/>
      <c r="C768" s="97"/>
      <c r="D768" s="97"/>
      <c r="E768" s="97"/>
    </row>
    <row r="769" ht="15.75" customHeight="1">
      <c r="A769" s="97"/>
      <c r="B769" s="97"/>
      <c r="C769" s="97"/>
      <c r="D769" s="97"/>
      <c r="E769" s="97"/>
    </row>
    <row r="770" ht="15.75" customHeight="1">
      <c r="A770" s="97"/>
      <c r="B770" s="97"/>
      <c r="C770" s="97"/>
      <c r="D770" s="97"/>
      <c r="E770" s="97"/>
    </row>
    <row r="771" ht="15.75" customHeight="1">
      <c r="A771" s="97"/>
      <c r="B771" s="97"/>
      <c r="C771" s="97"/>
      <c r="D771" s="97"/>
      <c r="E771" s="97"/>
    </row>
    <row r="772" ht="15.75" customHeight="1">
      <c r="A772" s="97"/>
      <c r="B772" s="97"/>
      <c r="C772" s="97"/>
      <c r="D772" s="97"/>
      <c r="E772" s="97"/>
    </row>
    <row r="773" ht="15.75" customHeight="1">
      <c r="A773" s="97"/>
      <c r="B773" s="97"/>
      <c r="C773" s="97"/>
      <c r="D773" s="97"/>
      <c r="E773" s="97"/>
    </row>
    <row r="774" ht="15.75" customHeight="1">
      <c r="A774" s="97"/>
      <c r="B774" s="97"/>
      <c r="C774" s="97"/>
      <c r="D774" s="97"/>
      <c r="E774" s="97"/>
    </row>
    <row r="775" ht="15.75" customHeight="1">
      <c r="A775" s="97"/>
      <c r="B775" s="97"/>
      <c r="C775" s="97"/>
      <c r="D775" s="97"/>
      <c r="E775" s="97"/>
    </row>
    <row r="776" ht="15.75" customHeight="1">
      <c r="A776" s="97"/>
      <c r="B776" s="97"/>
      <c r="C776" s="97"/>
      <c r="D776" s="97"/>
      <c r="E776" s="97"/>
    </row>
    <row r="777" ht="15.75" customHeight="1">
      <c r="A777" s="97"/>
      <c r="B777" s="97"/>
      <c r="C777" s="97"/>
      <c r="D777" s="97"/>
      <c r="E777" s="97"/>
    </row>
    <row r="778" ht="15.75" customHeight="1">
      <c r="A778" s="97"/>
      <c r="B778" s="97"/>
      <c r="C778" s="97"/>
      <c r="D778" s="97"/>
      <c r="E778" s="97"/>
    </row>
    <row r="779" ht="15.75" customHeight="1">
      <c r="A779" s="97"/>
      <c r="B779" s="97"/>
      <c r="C779" s="97"/>
      <c r="D779" s="97"/>
      <c r="E779" s="97"/>
    </row>
    <row r="780" ht="15.75" customHeight="1">
      <c r="A780" s="97"/>
      <c r="B780" s="97"/>
      <c r="C780" s="97"/>
      <c r="D780" s="97"/>
      <c r="E780" s="97"/>
    </row>
    <row r="781" ht="15.75" customHeight="1">
      <c r="A781" s="97"/>
      <c r="B781" s="97"/>
      <c r="C781" s="97"/>
      <c r="D781" s="97"/>
      <c r="E781" s="97"/>
    </row>
    <row r="782" ht="15.75" customHeight="1">
      <c r="A782" s="97"/>
      <c r="B782" s="97"/>
      <c r="C782" s="97"/>
      <c r="D782" s="97"/>
      <c r="E782" s="97"/>
    </row>
    <row r="783" ht="15.75" customHeight="1">
      <c r="A783" s="97"/>
      <c r="B783" s="97"/>
      <c r="C783" s="97"/>
      <c r="D783" s="97"/>
      <c r="E783" s="97"/>
    </row>
    <row r="784" ht="15.75" customHeight="1">
      <c r="A784" s="97"/>
      <c r="B784" s="97"/>
      <c r="C784" s="97"/>
      <c r="D784" s="97"/>
      <c r="E784" s="97"/>
    </row>
    <row r="785" ht="15.75" customHeight="1">
      <c r="A785" s="97"/>
      <c r="B785" s="97"/>
      <c r="C785" s="97"/>
      <c r="D785" s="97"/>
      <c r="E785" s="97"/>
    </row>
    <row r="786" ht="15.75" customHeight="1">
      <c r="A786" s="97"/>
      <c r="B786" s="97"/>
      <c r="C786" s="97"/>
      <c r="D786" s="97"/>
      <c r="E786" s="97"/>
    </row>
    <row r="787" ht="15.75" customHeight="1">
      <c r="A787" s="97"/>
      <c r="B787" s="97"/>
      <c r="C787" s="97"/>
      <c r="D787" s="97"/>
      <c r="E787" s="97"/>
    </row>
    <row r="788" ht="15.75" customHeight="1">
      <c r="A788" s="97"/>
      <c r="B788" s="97"/>
      <c r="C788" s="97"/>
      <c r="D788" s="97"/>
      <c r="E788" s="97"/>
    </row>
    <row r="789" ht="15.75" customHeight="1">
      <c r="A789" s="97"/>
      <c r="B789" s="97"/>
      <c r="C789" s="97"/>
      <c r="D789" s="97"/>
      <c r="E789" s="97"/>
    </row>
    <row r="790" ht="15.75" customHeight="1">
      <c r="A790" s="97"/>
      <c r="B790" s="97"/>
      <c r="C790" s="97"/>
      <c r="D790" s="97"/>
      <c r="E790" s="97"/>
    </row>
    <row r="791" ht="15.75" customHeight="1">
      <c r="A791" s="97"/>
      <c r="B791" s="97"/>
      <c r="C791" s="97"/>
      <c r="D791" s="97"/>
      <c r="E791" s="97"/>
    </row>
    <row r="792" ht="15.75" customHeight="1">
      <c r="A792" s="97"/>
      <c r="B792" s="97"/>
      <c r="C792" s="97"/>
      <c r="D792" s="97"/>
      <c r="E792" s="97"/>
    </row>
    <row r="793" ht="15.75" customHeight="1">
      <c r="A793" s="97"/>
      <c r="B793" s="97"/>
      <c r="C793" s="97"/>
      <c r="D793" s="97"/>
      <c r="E793" s="97"/>
    </row>
    <row r="794" ht="15.75" customHeight="1">
      <c r="A794" s="97"/>
      <c r="B794" s="97"/>
      <c r="C794" s="97"/>
      <c r="D794" s="97"/>
      <c r="E794" s="97"/>
    </row>
    <row r="795" ht="15.75" customHeight="1">
      <c r="A795" s="97"/>
      <c r="B795" s="97"/>
      <c r="C795" s="97"/>
      <c r="D795" s="97"/>
      <c r="E795" s="97"/>
    </row>
    <row r="796" ht="15.75" customHeight="1">
      <c r="A796" s="97"/>
      <c r="B796" s="97"/>
      <c r="C796" s="97"/>
      <c r="D796" s="97"/>
      <c r="E796" s="97"/>
    </row>
    <row r="797" ht="15.75" customHeight="1">
      <c r="A797" s="97"/>
      <c r="B797" s="97"/>
      <c r="C797" s="97"/>
      <c r="D797" s="97"/>
      <c r="E797" s="97"/>
    </row>
    <row r="798" ht="15.75" customHeight="1">
      <c r="A798" s="97"/>
      <c r="B798" s="97"/>
      <c r="C798" s="97"/>
      <c r="D798" s="97"/>
      <c r="E798" s="97"/>
    </row>
    <row r="799" ht="15.75" customHeight="1">
      <c r="A799" s="97"/>
      <c r="B799" s="97"/>
      <c r="C799" s="97"/>
      <c r="D799" s="97"/>
      <c r="E799" s="97"/>
    </row>
    <row r="800" ht="15.75" customHeight="1">
      <c r="A800" s="97"/>
      <c r="B800" s="97"/>
      <c r="C800" s="97"/>
      <c r="D800" s="97"/>
      <c r="E800" s="97"/>
    </row>
    <row r="801" ht="15.75" customHeight="1">
      <c r="A801" s="97"/>
      <c r="B801" s="97"/>
      <c r="C801" s="97"/>
      <c r="D801" s="97"/>
      <c r="E801" s="97"/>
    </row>
    <row r="802" ht="15.75" customHeight="1">
      <c r="A802" s="97"/>
      <c r="B802" s="97"/>
      <c r="C802" s="97"/>
      <c r="D802" s="97"/>
      <c r="E802" s="97"/>
    </row>
    <row r="803" ht="15.75" customHeight="1">
      <c r="A803" s="97"/>
      <c r="B803" s="97"/>
      <c r="C803" s="97"/>
      <c r="D803" s="97"/>
      <c r="E803" s="97"/>
    </row>
    <row r="804" ht="15.75" customHeight="1">
      <c r="A804" s="97"/>
      <c r="B804" s="97"/>
      <c r="C804" s="97"/>
      <c r="D804" s="97"/>
      <c r="E804" s="97"/>
    </row>
    <row r="805" ht="15.75" customHeight="1">
      <c r="A805" s="97"/>
      <c r="B805" s="97"/>
      <c r="C805" s="97"/>
      <c r="D805" s="97"/>
      <c r="E805" s="97"/>
    </row>
    <row r="806" ht="15.75" customHeight="1">
      <c r="A806" s="97"/>
      <c r="B806" s="97"/>
      <c r="C806" s="97"/>
      <c r="D806" s="97"/>
      <c r="E806" s="97"/>
    </row>
    <row r="807" ht="15.75" customHeight="1">
      <c r="A807" s="97"/>
      <c r="B807" s="97"/>
      <c r="C807" s="97"/>
      <c r="D807" s="97"/>
      <c r="E807" s="97"/>
    </row>
    <row r="808" ht="15.75" customHeight="1">
      <c r="A808" s="97"/>
      <c r="B808" s="97"/>
      <c r="C808" s="97"/>
      <c r="D808" s="97"/>
      <c r="E808" s="97"/>
    </row>
    <row r="809" ht="15.75" customHeight="1">
      <c r="A809" s="97"/>
      <c r="B809" s="97"/>
      <c r="C809" s="97"/>
      <c r="D809" s="97"/>
      <c r="E809" s="97"/>
    </row>
    <row r="810" ht="15.75" customHeight="1">
      <c r="A810" s="97"/>
      <c r="B810" s="97"/>
      <c r="C810" s="97"/>
      <c r="D810" s="97"/>
      <c r="E810" s="97"/>
    </row>
    <row r="811" ht="15.75" customHeight="1">
      <c r="A811" s="97"/>
      <c r="B811" s="97"/>
      <c r="C811" s="97"/>
      <c r="D811" s="97"/>
      <c r="E811" s="97"/>
    </row>
    <row r="812" ht="15.75" customHeight="1">
      <c r="A812" s="97"/>
      <c r="B812" s="97"/>
      <c r="C812" s="97"/>
      <c r="D812" s="97"/>
      <c r="E812" s="97"/>
    </row>
    <row r="813" ht="15.75" customHeight="1">
      <c r="A813" s="97"/>
      <c r="B813" s="97"/>
      <c r="C813" s="97"/>
      <c r="D813" s="97"/>
      <c r="E813" s="97"/>
    </row>
    <row r="814" ht="15.75" customHeight="1">
      <c r="A814" s="97"/>
      <c r="B814" s="97"/>
      <c r="C814" s="97"/>
      <c r="D814" s="97"/>
      <c r="E814" s="97"/>
    </row>
    <row r="815" ht="15.75" customHeight="1">
      <c r="A815" s="97"/>
      <c r="B815" s="97"/>
      <c r="C815" s="97"/>
      <c r="D815" s="97"/>
      <c r="E815" s="97"/>
    </row>
    <row r="816" ht="15.75" customHeight="1">
      <c r="A816" s="97"/>
      <c r="B816" s="97"/>
      <c r="C816" s="97"/>
      <c r="D816" s="97"/>
      <c r="E816" s="97"/>
    </row>
    <row r="817" ht="15.75" customHeight="1">
      <c r="A817" s="97"/>
      <c r="B817" s="97"/>
      <c r="C817" s="97"/>
      <c r="D817" s="97"/>
      <c r="E817" s="97"/>
    </row>
    <row r="818" ht="15.75" customHeight="1">
      <c r="A818" s="97"/>
      <c r="B818" s="97"/>
      <c r="C818" s="97"/>
      <c r="D818" s="97"/>
      <c r="E818" s="97"/>
    </row>
    <row r="819" ht="15.75" customHeight="1">
      <c r="A819" s="97"/>
      <c r="B819" s="97"/>
      <c r="C819" s="97"/>
      <c r="D819" s="97"/>
      <c r="E819" s="97"/>
    </row>
    <row r="820" ht="15.75" customHeight="1">
      <c r="A820" s="97"/>
      <c r="B820" s="97"/>
      <c r="C820" s="97"/>
      <c r="D820" s="97"/>
      <c r="E820" s="97"/>
    </row>
    <row r="821" ht="15.75" customHeight="1">
      <c r="A821" s="97"/>
      <c r="B821" s="97"/>
      <c r="C821" s="97"/>
      <c r="D821" s="97"/>
      <c r="E821" s="97"/>
    </row>
    <row r="822" ht="15.75" customHeight="1">
      <c r="A822" s="97"/>
      <c r="B822" s="97"/>
      <c r="C822" s="97"/>
      <c r="D822" s="97"/>
      <c r="E822" s="97"/>
    </row>
    <row r="823" ht="15.75" customHeight="1">
      <c r="A823" s="97"/>
      <c r="B823" s="97"/>
      <c r="C823" s="97"/>
      <c r="D823" s="97"/>
      <c r="E823" s="97"/>
    </row>
    <row r="824" ht="15.75" customHeight="1">
      <c r="A824" s="97"/>
      <c r="B824" s="97"/>
      <c r="C824" s="97"/>
      <c r="D824" s="97"/>
      <c r="E824" s="97"/>
    </row>
    <row r="825" ht="15.75" customHeight="1">
      <c r="A825" s="97"/>
      <c r="B825" s="97"/>
      <c r="C825" s="97"/>
      <c r="D825" s="97"/>
      <c r="E825" s="97"/>
    </row>
    <row r="826" ht="15.75" customHeight="1">
      <c r="A826" s="97"/>
      <c r="B826" s="97"/>
      <c r="C826" s="97"/>
      <c r="D826" s="97"/>
      <c r="E826" s="97"/>
    </row>
    <row r="827" ht="15.75" customHeight="1">
      <c r="A827" s="97"/>
      <c r="B827" s="97"/>
      <c r="C827" s="97"/>
      <c r="D827" s="97"/>
      <c r="E827" s="97"/>
    </row>
    <row r="828" ht="15.75" customHeight="1">
      <c r="A828" s="97"/>
      <c r="B828" s="97"/>
      <c r="C828" s="97"/>
      <c r="D828" s="97"/>
      <c r="E828" s="97"/>
    </row>
    <row r="829" ht="15.75" customHeight="1">
      <c r="A829" s="97"/>
      <c r="B829" s="97"/>
      <c r="C829" s="97"/>
      <c r="D829" s="97"/>
      <c r="E829" s="97"/>
    </row>
    <row r="830" ht="15.75" customHeight="1">
      <c r="A830" s="97"/>
      <c r="B830" s="97"/>
      <c r="C830" s="97"/>
      <c r="D830" s="97"/>
      <c r="E830" s="97"/>
    </row>
    <row r="831" ht="15.75" customHeight="1">
      <c r="A831" s="97"/>
      <c r="B831" s="97"/>
      <c r="C831" s="97"/>
      <c r="D831" s="97"/>
      <c r="E831" s="97"/>
    </row>
    <row r="832" ht="15.75" customHeight="1">
      <c r="A832" s="97"/>
      <c r="B832" s="97"/>
      <c r="C832" s="97"/>
      <c r="D832" s="97"/>
      <c r="E832" s="97"/>
    </row>
    <row r="833" ht="15.75" customHeight="1">
      <c r="A833" s="97"/>
      <c r="B833" s="97"/>
      <c r="C833" s="97"/>
      <c r="D833" s="97"/>
      <c r="E833" s="97"/>
    </row>
    <row r="834" ht="15.75" customHeight="1">
      <c r="A834" s="97"/>
      <c r="B834" s="97"/>
      <c r="C834" s="97"/>
      <c r="D834" s="97"/>
      <c r="E834" s="97"/>
    </row>
    <row r="835" ht="15.75" customHeight="1">
      <c r="A835" s="97"/>
      <c r="B835" s="97"/>
      <c r="C835" s="97"/>
      <c r="D835" s="97"/>
      <c r="E835" s="97"/>
    </row>
    <row r="836" ht="15.75" customHeight="1">
      <c r="A836" s="97"/>
      <c r="B836" s="97"/>
      <c r="C836" s="97"/>
      <c r="D836" s="97"/>
      <c r="E836" s="97"/>
    </row>
    <row r="837" ht="15.75" customHeight="1">
      <c r="A837" s="97"/>
      <c r="B837" s="97"/>
      <c r="C837" s="97"/>
      <c r="D837" s="97"/>
      <c r="E837" s="97"/>
    </row>
    <row r="838" ht="15.75" customHeight="1">
      <c r="A838" s="97"/>
      <c r="B838" s="97"/>
      <c r="C838" s="97"/>
      <c r="D838" s="97"/>
      <c r="E838" s="97"/>
    </row>
    <row r="839" ht="15.75" customHeight="1">
      <c r="A839" s="97"/>
      <c r="B839" s="97"/>
      <c r="C839" s="97"/>
      <c r="D839" s="97"/>
      <c r="E839" s="97"/>
    </row>
    <row r="840" ht="15.75" customHeight="1">
      <c r="A840" s="97"/>
      <c r="B840" s="97"/>
      <c r="C840" s="97"/>
      <c r="D840" s="97"/>
      <c r="E840" s="97"/>
    </row>
    <row r="841" ht="15.75" customHeight="1">
      <c r="A841" s="97"/>
      <c r="B841" s="97"/>
      <c r="C841" s="97"/>
      <c r="D841" s="97"/>
      <c r="E841" s="97"/>
    </row>
    <row r="842" ht="15.75" customHeight="1">
      <c r="A842" s="97"/>
      <c r="B842" s="97"/>
      <c r="C842" s="97"/>
      <c r="D842" s="97"/>
      <c r="E842" s="97"/>
    </row>
    <row r="843" ht="15.75" customHeight="1">
      <c r="A843" s="97"/>
      <c r="B843" s="97"/>
      <c r="C843" s="97"/>
      <c r="D843" s="97"/>
      <c r="E843" s="97"/>
    </row>
    <row r="844" ht="15.75" customHeight="1">
      <c r="A844" s="97"/>
      <c r="B844" s="97"/>
      <c r="C844" s="97"/>
      <c r="D844" s="97"/>
      <c r="E844" s="97"/>
    </row>
    <row r="845" ht="15.75" customHeight="1">
      <c r="A845" s="97"/>
      <c r="B845" s="97"/>
      <c r="C845" s="97"/>
      <c r="D845" s="97"/>
      <c r="E845" s="97"/>
    </row>
    <row r="846" ht="15.75" customHeight="1">
      <c r="A846" s="97"/>
      <c r="B846" s="97"/>
      <c r="C846" s="97"/>
      <c r="D846" s="97"/>
      <c r="E846" s="97"/>
    </row>
    <row r="847" ht="15.75" customHeight="1">
      <c r="A847" s="97"/>
      <c r="B847" s="97"/>
      <c r="C847" s="97"/>
      <c r="D847" s="97"/>
      <c r="E847" s="97"/>
    </row>
    <row r="848" ht="15.75" customHeight="1">
      <c r="A848" s="97"/>
      <c r="B848" s="97"/>
      <c r="C848" s="97"/>
      <c r="D848" s="97"/>
      <c r="E848" s="97"/>
    </row>
    <row r="849" ht="15.75" customHeight="1">
      <c r="A849" s="97"/>
      <c r="B849" s="97"/>
      <c r="C849" s="97"/>
      <c r="D849" s="97"/>
      <c r="E849" s="97"/>
    </row>
    <row r="850" ht="15.75" customHeight="1">
      <c r="A850" s="97"/>
      <c r="B850" s="97"/>
      <c r="C850" s="97"/>
      <c r="D850" s="97"/>
      <c r="E850" s="97"/>
    </row>
    <row r="851" ht="15.75" customHeight="1">
      <c r="A851" s="97"/>
      <c r="B851" s="97"/>
      <c r="C851" s="97"/>
      <c r="D851" s="97"/>
      <c r="E851" s="97"/>
    </row>
    <row r="852" ht="15.75" customHeight="1">
      <c r="A852" s="97"/>
      <c r="B852" s="97"/>
      <c r="C852" s="97"/>
      <c r="D852" s="97"/>
      <c r="E852" s="97"/>
    </row>
    <row r="853" ht="15.75" customHeight="1">
      <c r="A853" s="97"/>
      <c r="B853" s="97"/>
      <c r="C853" s="97"/>
      <c r="D853" s="97"/>
      <c r="E853" s="97"/>
    </row>
    <row r="854" ht="15.75" customHeight="1">
      <c r="A854" s="97"/>
      <c r="B854" s="97"/>
      <c r="C854" s="97"/>
      <c r="D854" s="97"/>
      <c r="E854" s="97"/>
    </row>
    <row r="855" ht="15.75" customHeight="1">
      <c r="A855" s="97"/>
      <c r="B855" s="97"/>
      <c r="C855" s="97"/>
      <c r="D855" s="97"/>
      <c r="E855" s="97"/>
    </row>
    <row r="856" ht="15.75" customHeight="1">
      <c r="A856" s="97"/>
      <c r="B856" s="97"/>
      <c r="C856" s="97"/>
      <c r="D856" s="97"/>
      <c r="E856" s="97"/>
    </row>
    <row r="857" ht="15.75" customHeight="1">
      <c r="A857" s="97"/>
      <c r="B857" s="97"/>
      <c r="C857" s="97"/>
      <c r="D857" s="97"/>
      <c r="E857" s="97"/>
    </row>
    <row r="858" ht="15.75" customHeight="1">
      <c r="A858" s="97"/>
      <c r="B858" s="97"/>
      <c r="C858" s="97"/>
      <c r="D858" s="97"/>
      <c r="E858" s="97"/>
    </row>
    <row r="859" ht="15.75" customHeight="1">
      <c r="A859" s="97"/>
      <c r="B859" s="97"/>
      <c r="C859" s="97"/>
      <c r="D859" s="97"/>
      <c r="E859" s="97"/>
    </row>
    <row r="860" ht="15.75" customHeight="1">
      <c r="A860" s="97"/>
      <c r="B860" s="97"/>
      <c r="C860" s="97"/>
      <c r="D860" s="97"/>
      <c r="E860" s="97"/>
    </row>
    <row r="861" ht="15.75" customHeight="1">
      <c r="A861" s="97"/>
      <c r="B861" s="97"/>
      <c r="C861" s="97"/>
      <c r="D861" s="97"/>
      <c r="E861" s="97"/>
    </row>
    <row r="862" ht="15.75" customHeight="1">
      <c r="A862" s="97"/>
      <c r="B862" s="97"/>
      <c r="C862" s="97"/>
      <c r="D862" s="97"/>
      <c r="E862" s="97"/>
    </row>
    <row r="863" ht="15.75" customHeight="1">
      <c r="A863" s="97"/>
      <c r="B863" s="97"/>
      <c r="C863" s="97"/>
      <c r="D863" s="97"/>
      <c r="E863" s="97"/>
    </row>
    <row r="864" ht="15.75" customHeight="1">
      <c r="A864" s="97"/>
      <c r="B864" s="97"/>
      <c r="C864" s="97"/>
      <c r="D864" s="97"/>
      <c r="E864" s="97"/>
    </row>
    <row r="865" ht="15.75" customHeight="1">
      <c r="A865" s="97"/>
      <c r="B865" s="97"/>
      <c r="C865" s="97"/>
      <c r="D865" s="97"/>
      <c r="E865" s="97"/>
    </row>
    <row r="866" ht="15.75" customHeight="1">
      <c r="A866" s="97"/>
      <c r="B866" s="97"/>
      <c r="C866" s="97"/>
      <c r="D866" s="97"/>
      <c r="E866" s="97"/>
    </row>
    <row r="867" ht="15.75" customHeight="1">
      <c r="A867" s="97"/>
      <c r="B867" s="97"/>
      <c r="C867" s="97"/>
      <c r="D867" s="97"/>
      <c r="E867" s="97"/>
    </row>
    <row r="868" ht="15.75" customHeight="1">
      <c r="A868" s="97"/>
      <c r="B868" s="97"/>
      <c r="C868" s="97"/>
      <c r="D868" s="97"/>
      <c r="E868" s="97"/>
    </row>
    <row r="869" ht="15.75" customHeight="1">
      <c r="A869" s="97"/>
      <c r="B869" s="97"/>
      <c r="C869" s="97"/>
      <c r="D869" s="97"/>
      <c r="E869" s="97"/>
    </row>
    <row r="870" ht="15.75" customHeight="1">
      <c r="A870" s="97"/>
      <c r="B870" s="97"/>
      <c r="C870" s="97"/>
      <c r="D870" s="97"/>
      <c r="E870" s="97"/>
    </row>
    <row r="871" ht="15.75" customHeight="1">
      <c r="A871" s="97"/>
      <c r="B871" s="97"/>
      <c r="C871" s="97"/>
      <c r="D871" s="97"/>
      <c r="E871" s="97"/>
    </row>
    <row r="872" ht="15.75" customHeight="1">
      <c r="A872" s="97"/>
      <c r="B872" s="97"/>
      <c r="C872" s="97"/>
      <c r="D872" s="97"/>
      <c r="E872" s="97"/>
    </row>
    <row r="873" ht="15.75" customHeight="1">
      <c r="A873" s="97"/>
      <c r="B873" s="97"/>
      <c r="C873" s="97"/>
      <c r="D873" s="97"/>
      <c r="E873" s="97"/>
    </row>
    <row r="874" ht="15.75" customHeight="1">
      <c r="A874" s="97"/>
      <c r="B874" s="97"/>
      <c r="C874" s="97"/>
      <c r="D874" s="97"/>
      <c r="E874" s="97"/>
    </row>
    <row r="875" ht="15.75" customHeight="1">
      <c r="A875" s="97"/>
      <c r="B875" s="97"/>
      <c r="C875" s="97"/>
      <c r="D875" s="97"/>
      <c r="E875" s="97"/>
    </row>
    <row r="876" ht="15.75" customHeight="1">
      <c r="A876" s="97"/>
      <c r="B876" s="97"/>
      <c r="C876" s="97"/>
      <c r="D876" s="97"/>
      <c r="E876" s="97"/>
    </row>
    <row r="877" ht="15.75" customHeight="1">
      <c r="A877" s="97"/>
      <c r="B877" s="97"/>
      <c r="C877" s="97"/>
      <c r="D877" s="97"/>
      <c r="E877" s="97"/>
    </row>
    <row r="878" ht="15.75" customHeight="1">
      <c r="A878" s="97"/>
      <c r="B878" s="97"/>
      <c r="C878" s="97"/>
      <c r="D878" s="97"/>
      <c r="E878" s="97"/>
    </row>
    <row r="879" ht="15.75" customHeight="1">
      <c r="A879" s="97"/>
      <c r="B879" s="97"/>
      <c r="C879" s="97"/>
      <c r="D879" s="97"/>
      <c r="E879" s="97"/>
    </row>
    <row r="880" ht="15.75" customHeight="1">
      <c r="A880" s="97"/>
      <c r="B880" s="97"/>
      <c r="C880" s="97"/>
      <c r="D880" s="97"/>
      <c r="E880" s="97"/>
    </row>
    <row r="881" ht="15.75" customHeight="1">
      <c r="A881" s="97"/>
      <c r="B881" s="97"/>
      <c r="C881" s="97"/>
      <c r="D881" s="97"/>
      <c r="E881" s="97"/>
    </row>
    <row r="882" ht="15.75" customHeight="1">
      <c r="A882" s="97"/>
      <c r="B882" s="97"/>
      <c r="C882" s="97"/>
      <c r="D882" s="97"/>
      <c r="E882" s="97"/>
    </row>
    <row r="883" ht="15.75" customHeight="1">
      <c r="A883" s="97"/>
      <c r="B883" s="97"/>
      <c r="C883" s="97"/>
      <c r="D883" s="97"/>
      <c r="E883" s="97"/>
    </row>
    <row r="884" ht="15.75" customHeight="1">
      <c r="A884" s="97"/>
      <c r="B884" s="97"/>
      <c r="C884" s="97"/>
      <c r="D884" s="97"/>
      <c r="E884" s="97"/>
    </row>
    <row r="885" ht="15.75" customHeight="1">
      <c r="A885" s="97"/>
      <c r="B885" s="97"/>
      <c r="C885" s="97"/>
      <c r="D885" s="97"/>
      <c r="E885" s="97"/>
    </row>
    <row r="886" ht="15.75" customHeight="1">
      <c r="A886" s="97"/>
      <c r="B886" s="97"/>
      <c r="C886" s="97"/>
      <c r="D886" s="97"/>
      <c r="E886" s="97"/>
    </row>
    <row r="887" ht="15.75" customHeight="1">
      <c r="A887" s="97"/>
      <c r="B887" s="97"/>
      <c r="C887" s="97"/>
      <c r="D887" s="97"/>
      <c r="E887" s="97"/>
    </row>
    <row r="888" ht="15.75" customHeight="1">
      <c r="A888" s="97"/>
      <c r="B888" s="97"/>
      <c r="C888" s="97"/>
      <c r="D888" s="97"/>
      <c r="E888" s="97"/>
    </row>
    <row r="889" ht="15.75" customHeight="1">
      <c r="A889" s="97"/>
      <c r="B889" s="97"/>
      <c r="C889" s="97"/>
      <c r="D889" s="97"/>
      <c r="E889" s="97"/>
    </row>
    <row r="890" ht="15.75" customHeight="1">
      <c r="A890" s="97"/>
      <c r="B890" s="97"/>
      <c r="C890" s="97"/>
      <c r="D890" s="97"/>
      <c r="E890" s="97"/>
    </row>
    <row r="891" ht="15.75" customHeight="1">
      <c r="A891" s="97"/>
      <c r="B891" s="97"/>
      <c r="C891" s="97"/>
      <c r="D891" s="97"/>
      <c r="E891" s="97"/>
    </row>
    <row r="892" ht="15.75" customHeight="1">
      <c r="A892" s="97"/>
      <c r="B892" s="97"/>
      <c r="C892" s="97"/>
      <c r="D892" s="97"/>
      <c r="E892" s="97"/>
    </row>
    <row r="893" ht="15.75" customHeight="1">
      <c r="A893" s="97"/>
      <c r="B893" s="97"/>
      <c r="C893" s="97"/>
      <c r="D893" s="97"/>
      <c r="E893" s="97"/>
    </row>
    <row r="894" ht="15.75" customHeight="1">
      <c r="A894" s="97"/>
      <c r="B894" s="97"/>
      <c r="C894" s="97"/>
      <c r="D894" s="97"/>
      <c r="E894" s="97"/>
    </row>
    <row r="895" ht="15.75" customHeight="1">
      <c r="A895" s="97"/>
      <c r="B895" s="97"/>
      <c r="C895" s="97"/>
      <c r="D895" s="97"/>
      <c r="E895" s="97"/>
    </row>
    <row r="896" ht="15.75" customHeight="1">
      <c r="A896" s="97"/>
      <c r="B896" s="97"/>
      <c r="C896" s="97"/>
      <c r="D896" s="97"/>
      <c r="E896" s="97"/>
    </row>
    <row r="897" ht="15.75" customHeight="1">
      <c r="A897" s="97"/>
      <c r="B897" s="97"/>
      <c r="C897" s="97"/>
      <c r="D897" s="97"/>
      <c r="E897" s="97"/>
    </row>
    <row r="898" ht="15.75" customHeight="1">
      <c r="A898" s="97"/>
      <c r="B898" s="97"/>
      <c r="C898" s="97"/>
      <c r="D898" s="97"/>
      <c r="E898" s="97"/>
    </row>
    <row r="899" ht="15.75" customHeight="1">
      <c r="A899" s="97"/>
      <c r="B899" s="97"/>
      <c r="C899" s="97"/>
      <c r="D899" s="97"/>
      <c r="E899" s="97"/>
    </row>
    <row r="900" ht="15.75" customHeight="1">
      <c r="A900" s="97"/>
      <c r="B900" s="97"/>
      <c r="C900" s="97"/>
      <c r="D900" s="97"/>
      <c r="E900" s="97"/>
    </row>
    <row r="901" ht="15.75" customHeight="1">
      <c r="A901" s="97"/>
      <c r="B901" s="97"/>
      <c r="C901" s="97"/>
      <c r="D901" s="97"/>
      <c r="E901" s="97"/>
    </row>
    <row r="902" ht="15.75" customHeight="1">
      <c r="A902" s="97"/>
      <c r="B902" s="97"/>
      <c r="C902" s="97"/>
      <c r="D902" s="97"/>
      <c r="E902" s="97"/>
    </row>
    <row r="903" ht="15.75" customHeight="1">
      <c r="A903" s="97"/>
      <c r="B903" s="97"/>
      <c r="C903" s="97"/>
      <c r="D903" s="97"/>
      <c r="E903" s="97"/>
    </row>
    <row r="904" ht="15.75" customHeight="1">
      <c r="A904" s="97"/>
      <c r="B904" s="97"/>
      <c r="C904" s="97"/>
      <c r="D904" s="97"/>
      <c r="E904" s="97"/>
    </row>
    <row r="905" ht="15.75" customHeight="1">
      <c r="A905" s="97"/>
      <c r="B905" s="97"/>
      <c r="C905" s="97"/>
      <c r="D905" s="97"/>
      <c r="E905" s="97"/>
    </row>
    <row r="906" ht="15.75" customHeight="1">
      <c r="A906" s="97"/>
      <c r="B906" s="97"/>
      <c r="C906" s="97"/>
      <c r="D906" s="97"/>
      <c r="E906" s="97"/>
    </row>
    <row r="907" ht="15.75" customHeight="1">
      <c r="A907" s="97"/>
      <c r="B907" s="97"/>
      <c r="C907" s="97"/>
      <c r="D907" s="97"/>
      <c r="E907" s="97"/>
    </row>
    <row r="908" ht="15.75" customHeight="1">
      <c r="A908" s="97"/>
      <c r="B908" s="97"/>
      <c r="C908" s="97"/>
      <c r="D908" s="97"/>
      <c r="E908" s="97"/>
    </row>
    <row r="909" ht="15.75" customHeight="1">
      <c r="A909" s="97"/>
      <c r="B909" s="97"/>
      <c r="C909" s="97"/>
      <c r="D909" s="97"/>
      <c r="E909" s="97"/>
    </row>
    <row r="910" ht="15.75" customHeight="1">
      <c r="A910" s="97"/>
      <c r="B910" s="97"/>
      <c r="C910" s="97"/>
      <c r="D910" s="97"/>
      <c r="E910" s="97"/>
    </row>
    <row r="911" ht="15.75" customHeight="1">
      <c r="A911" s="97"/>
      <c r="B911" s="97"/>
      <c r="C911" s="97"/>
      <c r="D911" s="97"/>
      <c r="E911" s="97"/>
    </row>
    <row r="912" ht="15.75" customHeight="1">
      <c r="A912" s="97"/>
      <c r="B912" s="97"/>
      <c r="C912" s="97"/>
      <c r="D912" s="97"/>
      <c r="E912" s="97"/>
    </row>
    <row r="913" ht="15.75" customHeight="1">
      <c r="A913" s="97"/>
      <c r="B913" s="97"/>
      <c r="C913" s="97"/>
      <c r="D913" s="97"/>
      <c r="E913" s="97"/>
    </row>
    <row r="914" ht="15.75" customHeight="1">
      <c r="A914" s="97"/>
      <c r="B914" s="97"/>
      <c r="C914" s="97"/>
      <c r="D914" s="97"/>
      <c r="E914" s="97"/>
    </row>
    <row r="915" ht="15.75" customHeight="1">
      <c r="A915" s="97"/>
      <c r="B915" s="97"/>
      <c r="C915" s="97"/>
      <c r="D915" s="97"/>
      <c r="E915" s="97"/>
    </row>
    <row r="916" ht="15.75" customHeight="1">
      <c r="A916" s="97"/>
      <c r="B916" s="97"/>
      <c r="C916" s="97"/>
      <c r="D916" s="97"/>
      <c r="E916" s="97"/>
    </row>
    <row r="917" ht="15.75" customHeight="1">
      <c r="A917" s="97"/>
      <c r="B917" s="97"/>
      <c r="C917" s="97"/>
      <c r="D917" s="97"/>
      <c r="E917" s="97"/>
    </row>
    <row r="918" ht="15.75" customHeight="1">
      <c r="A918" s="97"/>
      <c r="B918" s="97"/>
      <c r="C918" s="97"/>
      <c r="D918" s="97"/>
      <c r="E918" s="97"/>
    </row>
    <row r="919" ht="15.75" customHeight="1">
      <c r="A919" s="97"/>
      <c r="B919" s="97"/>
      <c r="C919" s="97"/>
      <c r="D919" s="97"/>
      <c r="E919" s="97"/>
    </row>
    <row r="920" ht="15.75" customHeight="1">
      <c r="A920" s="97"/>
      <c r="B920" s="97"/>
      <c r="C920" s="97"/>
      <c r="D920" s="97"/>
      <c r="E920" s="97"/>
    </row>
    <row r="921" ht="15.75" customHeight="1">
      <c r="A921" s="97"/>
      <c r="B921" s="97"/>
      <c r="C921" s="97"/>
      <c r="D921" s="97"/>
      <c r="E921" s="97"/>
    </row>
    <row r="922" ht="15.75" customHeight="1">
      <c r="A922" s="97"/>
      <c r="B922" s="97"/>
      <c r="C922" s="97"/>
      <c r="D922" s="97"/>
      <c r="E922" s="97"/>
    </row>
    <row r="923" ht="15.75" customHeight="1">
      <c r="A923" s="97"/>
      <c r="B923" s="97"/>
      <c r="C923" s="97"/>
      <c r="D923" s="97"/>
      <c r="E923" s="97"/>
    </row>
    <row r="924" ht="15.75" customHeight="1">
      <c r="A924" s="97"/>
      <c r="B924" s="97"/>
      <c r="C924" s="97"/>
      <c r="D924" s="97"/>
      <c r="E924" s="97"/>
    </row>
    <row r="925" ht="15.75" customHeight="1">
      <c r="A925" s="97"/>
      <c r="B925" s="97"/>
      <c r="C925" s="97"/>
      <c r="D925" s="97"/>
      <c r="E925" s="97"/>
    </row>
    <row r="926" ht="15.75" customHeight="1">
      <c r="A926" s="97"/>
      <c r="B926" s="97"/>
      <c r="C926" s="97"/>
      <c r="D926" s="97"/>
      <c r="E926" s="97"/>
    </row>
    <row r="927" ht="15.75" customHeight="1">
      <c r="A927" s="97"/>
      <c r="B927" s="97"/>
      <c r="C927" s="97"/>
      <c r="D927" s="97"/>
      <c r="E927" s="97"/>
    </row>
    <row r="928" ht="15.75" customHeight="1">
      <c r="A928" s="97"/>
      <c r="B928" s="97"/>
      <c r="C928" s="97"/>
      <c r="D928" s="97"/>
      <c r="E928" s="97"/>
    </row>
    <row r="929" ht="15.75" customHeight="1">
      <c r="A929" s="97"/>
      <c r="B929" s="97"/>
      <c r="C929" s="97"/>
      <c r="D929" s="97"/>
      <c r="E929" s="97"/>
    </row>
    <row r="930" ht="15.75" customHeight="1">
      <c r="A930" s="97"/>
      <c r="B930" s="97"/>
      <c r="C930" s="97"/>
      <c r="D930" s="97"/>
      <c r="E930" s="97"/>
    </row>
    <row r="931" ht="15.75" customHeight="1">
      <c r="A931" s="97"/>
      <c r="B931" s="97"/>
      <c r="C931" s="97"/>
      <c r="D931" s="97"/>
      <c r="E931" s="97"/>
    </row>
    <row r="932" ht="15.75" customHeight="1">
      <c r="A932" s="97"/>
      <c r="B932" s="97"/>
      <c r="C932" s="97"/>
      <c r="D932" s="97"/>
      <c r="E932" s="97"/>
    </row>
    <row r="933" ht="15.75" customHeight="1">
      <c r="A933" s="97"/>
      <c r="B933" s="97"/>
      <c r="C933" s="97"/>
      <c r="D933" s="97"/>
      <c r="E933" s="97"/>
    </row>
    <row r="934" ht="15.75" customHeight="1">
      <c r="A934" s="97"/>
      <c r="B934" s="97"/>
      <c r="C934" s="97"/>
      <c r="D934" s="97"/>
      <c r="E934" s="97"/>
    </row>
    <row r="935" ht="15.75" customHeight="1">
      <c r="A935" s="97"/>
      <c r="B935" s="97"/>
      <c r="C935" s="97"/>
      <c r="D935" s="97"/>
      <c r="E935" s="97"/>
    </row>
    <row r="936" ht="15.75" customHeight="1">
      <c r="A936" s="97"/>
      <c r="B936" s="97"/>
      <c r="C936" s="97"/>
      <c r="D936" s="97"/>
      <c r="E936" s="97"/>
    </row>
    <row r="937" ht="15.75" customHeight="1">
      <c r="A937" s="97"/>
      <c r="B937" s="97"/>
      <c r="C937" s="97"/>
      <c r="D937" s="97"/>
      <c r="E937" s="97"/>
    </row>
    <row r="938" ht="15.75" customHeight="1">
      <c r="A938" s="97"/>
      <c r="B938" s="97"/>
      <c r="C938" s="97"/>
      <c r="D938" s="97"/>
      <c r="E938" s="97"/>
    </row>
    <row r="939" ht="15.75" customHeight="1">
      <c r="A939" s="97"/>
      <c r="B939" s="97"/>
      <c r="C939" s="97"/>
      <c r="D939" s="97"/>
      <c r="E939" s="97"/>
    </row>
    <row r="940" ht="15.75" customHeight="1">
      <c r="A940" s="97"/>
      <c r="B940" s="97"/>
      <c r="C940" s="97"/>
      <c r="D940" s="97"/>
      <c r="E940" s="97"/>
    </row>
    <row r="941" ht="15.75" customHeight="1">
      <c r="A941" s="97"/>
      <c r="B941" s="97"/>
      <c r="C941" s="97"/>
      <c r="D941" s="97"/>
      <c r="E941" s="97"/>
    </row>
    <row r="942" ht="15.75" customHeight="1">
      <c r="A942" s="97"/>
      <c r="B942" s="97"/>
      <c r="C942" s="97"/>
      <c r="D942" s="97"/>
      <c r="E942" s="97"/>
    </row>
    <row r="943" ht="15.75" customHeight="1">
      <c r="A943" s="97"/>
      <c r="B943" s="97"/>
      <c r="C943" s="97"/>
      <c r="D943" s="97"/>
      <c r="E943" s="97"/>
    </row>
    <row r="944" ht="15.75" customHeight="1">
      <c r="A944" s="97"/>
      <c r="B944" s="97"/>
      <c r="C944" s="97"/>
      <c r="D944" s="97"/>
      <c r="E944" s="97"/>
    </row>
    <row r="945" ht="15.75" customHeight="1">
      <c r="A945" s="97"/>
      <c r="B945" s="97"/>
      <c r="C945" s="97"/>
      <c r="D945" s="97"/>
      <c r="E945" s="97"/>
    </row>
    <row r="946" ht="15.75" customHeight="1">
      <c r="A946" s="97"/>
      <c r="B946" s="97"/>
      <c r="C946" s="97"/>
      <c r="D946" s="97"/>
      <c r="E946" s="97"/>
    </row>
    <row r="947" ht="15.75" customHeight="1">
      <c r="A947" s="97"/>
      <c r="B947" s="97"/>
      <c r="C947" s="97"/>
      <c r="D947" s="97"/>
      <c r="E947" s="97"/>
    </row>
    <row r="948" ht="15.75" customHeight="1">
      <c r="A948" s="97"/>
      <c r="B948" s="97"/>
      <c r="C948" s="97"/>
      <c r="D948" s="97"/>
      <c r="E948" s="97"/>
    </row>
    <row r="949" ht="15.75" customHeight="1">
      <c r="A949" s="97"/>
      <c r="B949" s="97"/>
      <c r="C949" s="97"/>
      <c r="D949" s="97"/>
      <c r="E949" s="97"/>
    </row>
    <row r="950" ht="15.75" customHeight="1">
      <c r="A950" s="97"/>
      <c r="B950" s="97"/>
      <c r="C950" s="97"/>
      <c r="D950" s="97"/>
      <c r="E950" s="97"/>
    </row>
    <row r="951" ht="15.75" customHeight="1">
      <c r="A951" s="97"/>
      <c r="B951" s="97"/>
      <c r="C951" s="97"/>
      <c r="D951" s="97"/>
      <c r="E951" s="97"/>
    </row>
    <row r="952" ht="15.75" customHeight="1">
      <c r="A952" s="97"/>
      <c r="B952" s="97"/>
      <c r="C952" s="97"/>
      <c r="D952" s="97"/>
      <c r="E952" s="97"/>
    </row>
    <row r="953" ht="15.75" customHeight="1">
      <c r="A953" s="97"/>
      <c r="B953" s="97"/>
      <c r="C953" s="97"/>
      <c r="D953" s="97"/>
      <c r="E953" s="97"/>
    </row>
    <row r="954" ht="15.75" customHeight="1">
      <c r="A954" s="97"/>
      <c r="B954" s="97"/>
      <c r="C954" s="97"/>
      <c r="D954" s="97"/>
      <c r="E954" s="97"/>
    </row>
    <row r="955" ht="15.75" customHeight="1">
      <c r="A955" s="97"/>
      <c r="B955" s="97"/>
      <c r="C955" s="97"/>
      <c r="D955" s="97"/>
      <c r="E955" s="97"/>
    </row>
    <row r="956" ht="15.75" customHeight="1">
      <c r="A956" s="97"/>
      <c r="B956" s="97"/>
      <c r="C956" s="97"/>
      <c r="D956" s="97"/>
      <c r="E956" s="97"/>
    </row>
    <row r="957" ht="15.75" customHeight="1">
      <c r="A957" s="97"/>
      <c r="B957" s="97"/>
      <c r="C957" s="97"/>
      <c r="D957" s="97"/>
      <c r="E957" s="97"/>
    </row>
    <row r="958" ht="15.75" customHeight="1">
      <c r="A958" s="97"/>
      <c r="B958" s="97"/>
      <c r="C958" s="97"/>
      <c r="D958" s="97"/>
      <c r="E958" s="97"/>
    </row>
    <row r="959" ht="15.75" customHeight="1">
      <c r="A959" s="97"/>
      <c r="B959" s="97"/>
      <c r="C959" s="97"/>
      <c r="D959" s="97"/>
      <c r="E959" s="97"/>
    </row>
    <row r="960" ht="15.75" customHeight="1">
      <c r="A960" s="97"/>
      <c r="B960" s="97"/>
      <c r="C960" s="97"/>
      <c r="D960" s="97"/>
      <c r="E960" s="97"/>
    </row>
    <row r="961" ht="15.75" customHeight="1">
      <c r="A961" s="97"/>
      <c r="B961" s="97"/>
      <c r="C961" s="97"/>
      <c r="D961" s="97"/>
      <c r="E961" s="97"/>
    </row>
    <row r="962" ht="15.75" customHeight="1">
      <c r="A962" s="97"/>
      <c r="B962" s="97"/>
      <c r="C962" s="97"/>
      <c r="D962" s="97"/>
      <c r="E962" s="97"/>
    </row>
    <row r="963" ht="15.75" customHeight="1">
      <c r="A963" s="97"/>
      <c r="B963" s="97"/>
      <c r="C963" s="97"/>
      <c r="D963" s="97"/>
      <c r="E963" s="97"/>
    </row>
    <row r="964" ht="15.75" customHeight="1">
      <c r="A964" s="97"/>
      <c r="B964" s="97"/>
      <c r="C964" s="97"/>
      <c r="D964" s="97"/>
      <c r="E964" s="97"/>
    </row>
    <row r="965" ht="15.75" customHeight="1">
      <c r="A965" s="97"/>
      <c r="B965" s="97"/>
      <c r="C965" s="97"/>
      <c r="D965" s="97"/>
      <c r="E965" s="97"/>
    </row>
    <row r="966" ht="15.75" customHeight="1">
      <c r="A966" s="97"/>
      <c r="B966" s="97"/>
      <c r="C966" s="97"/>
      <c r="D966" s="97"/>
      <c r="E966" s="97"/>
    </row>
    <row r="967" ht="15.75" customHeight="1">
      <c r="A967" s="97"/>
      <c r="B967" s="97"/>
      <c r="C967" s="97"/>
      <c r="D967" s="97"/>
      <c r="E967" s="97"/>
    </row>
    <row r="968" ht="15.75" customHeight="1">
      <c r="A968" s="97"/>
      <c r="B968" s="97"/>
      <c r="C968" s="97"/>
      <c r="D968" s="97"/>
      <c r="E968" s="97"/>
    </row>
    <row r="969" ht="15.75" customHeight="1">
      <c r="A969" s="97"/>
      <c r="B969" s="97"/>
      <c r="C969" s="97"/>
      <c r="D969" s="97"/>
      <c r="E969" s="97"/>
    </row>
    <row r="970" ht="15.75" customHeight="1">
      <c r="A970" s="97"/>
      <c r="B970" s="97"/>
      <c r="C970" s="97"/>
      <c r="D970" s="97"/>
      <c r="E970" s="97"/>
    </row>
    <row r="971" ht="15.75" customHeight="1">
      <c r="A971" s="97"/>
      <c r="B971" s="97"/>
      <c r="C971" s="97"/>
      <c r="D971" s="97"/>
      <c r="E971" s="97"/>
    </row>
    <row r="972" ht="15.75" customHeight="1">
      <c r="A972" s="97"/>
      <c r="B972" s="97"/>
      <c r="C972" s="97"/>
      <c r="D972" s="97"/>
      <c r="E972" s="97"/>
    </row>
    <row r="973" ht="15.75" customHeight="1">
      <c r="A973" s="97"/>
      <c r="B973" s="97"/>
      <c r="C973" s="97"/>
      <c r="D973" s="97"/>
      <c r="E973" s="97"/>
    </row>
    <row r="974" ht="15.75" customHeight="1">
      <c r="A974" s="97"/>
      <c r="B974" s="97"/>
      <c r="C974" s="97"/>
      <c r="D974" s="97"/>
      <c r="E974" s="97"/>
    </row>
    <row r="975" ht="15.75" customHeight="1">
      <c r="A975" s="97"/>
      <c r="B975" s="97"/>
      <c r="C975" s="97"/>
      <c r="D975" s="97"/>
      <c r="E975" s="97"/>
    </row>
    <row r="976" ht="15.75" customHeight="1">
      <c r="A976" s="97"/>
      <c r="B976" s="97"/>
      <c r="C976" s="97"/>
      <c r="D976" s="97"/>
      <c r="E976" s="97"/>
    </row>
  </sheetData>
  <mergeCells count="6">
    <mergeCell ref="A5:E5"/>
    <mergeCell ref="A11:D11"/>
    <mergeCell ref="A12:D12"/>
    <mergeCell ref="A14:E14"/>
    <mergeCell ref="A28:D28"/>
    <mergeCell ref="A29:D29"/>
  </mergeCells>
  <printOptions/>
  <pageMargins bottom="0.787401575" footer="0.0" header="0.0" left="0.511811024" right="0.511811024" top="0.787401575"/>
  <pageSetup orientation="landscape"/>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8" width="15.71"/>
    <col customWidth="1" min="9" max="26" width="8.71"/>
  </cols>
  <sheetData>
    <row r="1">
      <c r="A1" s="99" t="s">
        <v>1498</v>
      </c>
      <c r="B1" s="261"/>
      <c r="C1" s="97"/>
      <c r="D1" s="97"/>
      <c r="E1" s="97"/>
    </row>
    <row r="2">
      <c r="A2" s="247" t="s">
        <v>1565</v>
      </c>
      <c r="B2" s="97"/>
      <c r="C2" s="97"/>
      <c r="D2" s="97"/>
      <c r="E2" s="97"/>
    </row>
    <row r="3">
      <c r="A3" s="97"/>
      <c r="B3" s="97"/>
      <c r="C3" s="97"/>
      <c r="D3" s="97"/>
      <c r="E3" s="97"/>
    </row>
    <row r="4">
      <c r="A4" s="97"/>
      <c r="B4" s="97"/>
      <c r="C4" s="97"/>
      <c r="D4" s="97"/>
      <c r="E4" s="97"/>
    </row>
    <row r="5" ht="30.0" customHeight="1">
      <c r="A5" s="249" t="s">
        <v>390</v>
      </c>
      <c r="B5" s="250"/>
      <c r="C5" s="250"/>
      <c r="D5" s="250"/>
      <c r="E5" s="251"/>
      <c r="F5" s="252" t="s">
        <v>1552</v>
      </c>
      <c r="G5" s="253">
        <v>30.4375</v>
      </c>
      <c r="H5" s="254" t="s">
        <v>1553</v>
      </c>
      <c r="I5" s="252" t="s">
        <v>1554</v>
      </c>
    </row>
    <row r="6">
      <c r="A6" s="160" t="s">
        <v>1348</v>
      </c>
      <c r="B6" s="153" t="s">
        <v>1346</v>
      </c>
      <c r="C6" s="155" t="s">
        <v>873</v>
      </c>
      <c r="D6" s="155" t="s">
        <v>1555</v>
      </c>
      <c r="E6" s="154" t="s">
        <v>1556</v>
      </c>
      <c r="G6" s="97"/>
      <c r="H6" s="97"/>
      <c r="I6" s="97"/>
      <c r="J6" s="97"/>
      <c r="K6" s="97"/>
      <c r="L6" s="97"/>
      <c r="M6" s="97"/>
      <c r="N6" s="97"/>
      <c r="O6" s="97"/>
      <c r="P6" s="97"/>
      <c r="Q6" s="97"/>
      <c r="R6" s="97"/>
      <c r="S6" s="97"/>
      <c r="T6" s="97"/>
      <c r="U6" s="97"/>
      <c r="V6" s="97"/>
      <c r="W6" s="97"/>
      <c r="X6" s="97"/>
      <c r="Y6" s="97"/>
      <c r="Z6" s="97"/>
    </row>
    <row r="7">
      <c r="A7" s="66" t="s">
        <v>1345</v>
      </c>
      <c r="B7" s="66">
        <v>1.0</v>
      </c>
      <c r="C7" s="156">
        <f>VLOOKUP(A7,'Resumo alimentos'!$A:$O,'Resumo alimentos'!$O$2,FALSE)</f>
        <v>0.37656672</v>
      </c>
      <c r="D7" s="74">
        <v>31.0</v>
      </c>
      <c r="E7" s="157">
        <f t="shared" ref="E7:E11" si="1">C7*D7</f>
        <v>11.67356832</v>
      </c>
      <c r="G7" s="97"/>
      <c r="H7" s="97"/>
      <c r="I7" s="97"/>
      <c r="J7" s="97"/>
      <c r="K7" s="97"/>
      <c r="L7" s="97"/>
      <c r="M7" s="97"/>
      <c r="N7" s="97"/>
      <c r="O7" s="97"/>
      <c r="P7" s="97"/>
      <c r="Q7" s="97"/>
      <c r="R7" s="97"/>
      <c r="S7" s="97"/>
      <c r="T7" s="97"/>
      <c r="U7" s="97"/>
      <c r="V7" s="97"/>
      <c r="W7" s="97"/>
      <c r="X7" s="97"/>
      <c r="Y7" s="97"/>
      <c r="Z7" s="97"/>
    </row>
    <row r="8">
      <c r="A8" s="74" t="s">
        <v>1524</v>
      </c>
      <c r="B8" s="66" t="s">
        <v>1525</v>
      </c>
      <c r="C8" s="156">
        <f>VLOOKUP(A8,'Resumo alimentos'!$A:$O,'Resumo alimentos'!$O$2,FALSE)</f>
        <v>4.159587112</v>
      </c>
      <c r="D8" s="74">
        <v>31.0</v>
      </c>
      <c r="E8" s="157">
        <f t="shared" si="1"/>
        <v>128.9472005</v>
      </c>
      <c r="G8" s="97"/>
      <c r="H8" s="97"/>
      <c r="I8" s="97"/>
      <c r="J8" s="97"/>
      <c r="K8" s="97"/>
      <c r="L8" s="97"/>
      <c r="M8" s="97"/>
      <c r="N8" s="97"/>
      <c r="O8" s="97"/>
      <c r="P8" s="97"/>
      <c r="Q8" s="97"/>
      <c r="R8" s="97"/>
      <c r="S8" s="97"/>
      <c r="T8" s="97"/>
      <c r="U8" s="97"/>
      <c r="V8" s="97"/>
      <c r="W8" s="97"/>
      <c r="X8" s="97"/>
      <c r="Y8" s="97"/>
      <c r="Z8" s="97"/>
    </row>
    <row r="9">
      <c r="A9" s="74" t="s">
        <v>1537</v>
      </c>
      <c r="B9" s="66" t="s">
        <v>1536</v>
      </c>
      <c r="C9" s="156">
        <f>VLOOKUP(A9,'Resumo alimentos'!$A:$O,'Resumo alimentos'!$O$2,FALSE)</f>
        <v>0.4570699</v>
      </c>
      <c r="D9" s="74">
        <v>31.0</v>
      </c>
      <c r="E9" s="157">
        <f t="shared" si="1"/>
        <v>14.1691669</v>
      </c>
      <c r="G9" s="97"/>
      <c r="H9" s="97"/>
      <c r="I9" s="97"/>
      <c r="J9" s="97"/>
      <c r="K9" s="97"/>
      <c r="L9" s="97"/>
      <c r="M9" s="97"/>
      <c r="N9" s="97"/>
      <c r="O9" s="97"/>
      <c r="P9" s="97"/>
      <c r="Q9" s="97"/>
      <c r="R9" s="97"/>
      <c r="S9" s="97"/>
      <c r="T9" s="97"/>
      <c r="U9" s="97"/>
      <c r="V9" s="97"/>
      <c r="W9" s="97"/>
      <c r="X9" s="97"/>
      <c r="Y9" s="97"/>
      <c r="Z9" s="97"/>
    </row>
    <row r="10">
      <c r="A10" s="74" t="s">
        <v>1530</v>
      </c>
      <c r="B10" s="66" t="s">
        <v>1529</v>
      </c>
      <c r="C10" s="156">
        <f>VLOOKUP(A10,'Resumo alimentos'!$A:$O,'Resumo alimentos'!$O$2,FALSE)</f>
        <v>0.1046187454</v>
      </c>
      <c r="D10" s="74">
        <v>31.0</v>
      </c>
      <c r="E10" s="157">
        <f t="shared" si="1"/>
        <v>3.243181108</v>
      </c>
    </row>
    <row r="11">
      <c r="A11" s="221" t="s">
        <v>1510</v>
      </c>
      <c r="B11" s="74">
        <v>1.0</v>
      </c>
      <c r="C11" s="156">
        <f>VLOOKUP(A11,'Resumo alimentos'!$A:$O,'Resumo alimentos'!$O$2,FALSE)</f>
        <v>0.9892482263</v>
      </c>
      <c r="D11" s="74">
        <v>31.0</v>
      </c>
      <c r="E11" s="157">
        <f t="shared" si="1"/>
        <v>30.66669502</v>
      </c>
    </row>
    <row r="12">
      <c r="A12" s="193" t="s">
        <v>1557</v>
      </c>
      <c r="B12" s="92"/>
      <c r="C12" s="92"/>
      <c r="D12" s="92"/>
      <c r="E12" s="257">
        <f>SUM(E7:E11)</f>
        <v>188.6998118</v>
      </c>
    </row>
    <row r="13">
      <c r="A13" s="158" t="s">
        <v>1558</v>
      </c>
      <c r="B13" s="92"/>
      <c r="C13" s="92"/>
      <c r="D13" s="92"/>
      <c r="E13" s="257">
        <f>E12/$G$5</f>
        <v>6.19958314</v>
      </c>
    </row>
    <row r="14">
      <c r="A14" s="97"/>
      <c r="B14" s="97"/>
      <c r="C14" s="97"/>
      <c r="D14" s="97"/>
      <c r="E14" s="97"/>
    </row>
    <row r="15">
      <c r="A15" s="249" t="s">
        <v>410</v>
      </c>
      <c r="B15" s="250"/>
      <c r="C15" s="250"/>
      <c r="D15" s="250"/>
      <c r="E15" s="251"/>
    </row>
    <row r="16">
      <c r="A16" s="160" t="s">
        <v>1348</v>
      </c>
      <c r="B16" s="153" t="s">
        <v>1346</v>
      </c>
      <c r="C16" s="155" t="s">
        <v>873</v>
      </c>
      <c r="D16" s="155" t="s">
        <v>1555</v>
      </c>
      <c r="E16" s="154" t="s">
        <v>1556</v>
      </c>
    </row>
    <row r="17">
      <c r="A17" s="66" t="s">
        <v>1546</v>
      </c>
      <c r="B17" s="66">
        <v>1.0</v>
      </c>
      <c r="C17" s="156">
        <f>VLOOKUP(A17,'Resumo alimentos'!$A:$O,'Resumo alimentos'!$O$2,FALSE)</f>
        <v>1.494761903</v>
      </c>
      <c r="D17" s="255">
        <f t="shared" ref="D17:D18" si="2">31/2</f>
        <v>15.5</v>
      </c>
      <c r="E17" s="157">
        <f t="shared" ref="E17:E18" si="3">C17*D17</f>
        <v>23.1688095</v>
      </c>
    </row>
    <row r="18">
      <c r="A18" s="66" t="s">
        <v>1510</v>
      </c>
      <c r="B18" s="66">
        <v>1.0</v>
      </c>
      <c r="C18" s="156">
        <f>VLOOKUP(A18,'Resumo alimentos'!$A:$O,'Resumo alimentos'!$O$2,FALSE)</f>
        <v>0.9892482263</v>
      </c>
      <c r="D18" s="255">
        <f t="shared" si="2"/>
        <v>15.5</v>
      </c>
      <c r="E18" s="157">
        <f t="shared" si="3"/>
        <v>15.33334751</v>
      </c>
    </row>
    <row r="19">
      <c r="A19" s="193" t="s">
        <v>1557</v>
      </c>
      <c r="B19" s="92"/>
      <c r="C19" s="92"/>
      <c r="D19" s="92"/>
      <c r="E19" s="257">
        <f>SUM(E17:E18)</f>
        <v>38.50215701</v>
      </c>
    </row>
    <row r="20">
      <c r="A20" s="158" t="s">
        <v>1558</v>
      </c>
      <c r="B20" s="92"/>
      <c r="C20" s="92"/>
      <c r="D20" s="92"/>
      <c r="E20" s="257">
        <f>E19/$G$5</f>
        <v>1.26495793</v>
      </c>
    </row>
    <row r="21">
      <c r="A21" s="97"/>
      <c r="B21" s="97"/>
      <c r="C21" s="97"/>
      <c r="D21" s="97"/>
      <c r="E21" s="97"/>
    </row>
    <row r="22">
      <c r="A22" s="249" t="s">
        <v>1559</v>
      </c>
      <c r="B22" s="250"/>
      <c r="C22" s="250"/>
      <c r="D22" s="250"/>
      <c r="E22" s="251"/>
    </row>
    <row r="23">
      <c r="A23" s="160" t="s">
        <v>1348</v>
      </c>
      <c r="B23" s="153" t="s">
        <v>1346</v>
      </c>
      <c r="C23" s="155" t="s">
        <v>873</v>
      </c>
      <c r="D23" s="155" t="s">
        <v>1555</v>
      </c>
      <c r="E23" s="154" t="s">
        <v>1556</v>
      </c>
    </row>
    <row r="24">
      <c r="A24" s="74" t="s">
        <v>1454</v>
      </c>
      <c r="B24" s="66" t="s">
        <v>1473</v>
      </c>
      <c r="C24" s="156">
        <f>VLOOKUP(A24,'Resumo alimentos'!$A:$O,'Resumo alimentos'!$O$2,FALSE)</f>
        <v>0.8890588519</v>
      </c>
      <c r="D24" s="255">
        <v>62.0</v>
      </c>
      <c r="E24" s="157">
        <f t="shared" ref="E24:E35" si="4">C24*D24</f>
        <v>55.12164882</v>
      </c>
    </row>
    <row r="25">
      <c r="A25" s="74" t="s">
        <v>1458</v>
      </c>
      <c r="B25" s="74" t="s">
        <v>1525</v>
      </c>
      <c r="C25" s="156">
        <f>VLOOKUP(A25,'Resumo alimentos'!$A:$O,'Resumo alimentos'!$O$2,FALSE)</f>
        <v>2.51563488</v>
      </c>
      <c r="D25" s="255">
        <v>62.0</v>
      </c>
      <c r="E25" s="157">
        <f t="shared" si="4"/>
        <v>155.9693626</v>
      </c>
    </row>
    <row r="26">
      <c r="A26" s="66" t="s">
        <v>1236</v>
      </c>
      <c r="B26" s="66">
        <v>1.0</v>
      </c>
      <c r="C26" s="156">
        <f>VLOOKUP(A26,'Resumo alimentos'!$A:$O,'Resumo alimentos'!$O$2,FALSE)</f>
        <v>6.080290452</v>
      </c>
      <c r="D26" s="255">
        <v>16.0</v>
      </c>
      <c r="E26" s="157">
        <f t="shared" si="4"/>
        <v>97.28464723</v>
      </c>
    </row>
    <row r="27">
      <c r="A27" s="66" t="s">
        <v>1238</v>
      </c>
      <c r="B27" s="66">
        <v>1.0</v>
      </c>
      <c r="C27" s="156">
        <f>VLOOKUP(A27,'Resumo alimentos'!$A:$O,'Resumo alimentos'!$O$2,FALSE)</f>
        <v>6.19404513</v>
      </c>
      <c r="D27" s="255">
        <v>6.0</v>
      </c>
      <c r="E27" s="157">
        <f t="shared" si="4"/>
        <v>37.16427078</v>
      </c>
    </row>
    <row r="28">
      <c r="A28" s="66" t="s">
        <v>1240</v>
      </c>
      <c r="B28" s="66">
        <v>1.0</v>
      </c>
      <c r="C28" s="156">
        <f>VLOOKUP(A28,'Resumo alimentos'!$A:$O,'Resumo alimentos'!$O$2,FALSE)</f>
        <v>0.2606268798</v>
      </c>
      <c r="D28" s="255">
        <v>6.0</v>
      </c>
      <c r="E28" s="157">
        <f t="shared" si="4"/>
        <v>1.563761279</v>
      </c>
    </row>
    <row r="29">
      <c r="A29" s="66" t="s">
        <v>1423</v>
      </c>
      <c r="B29" s="66">
        <v>1.0</v>
      </c>
      <c r="C29" s="156">
        <f>VLOOKUP(A29,'Resumo alimentos'!$A:$O,'Resumo alimentos'!$O$2,FALSE)</f>
        <v>2.795931748</v>
      </c>
      <c r="D29" s="255">
        <v>24.0</v>
      </c>
      <c r="E29" s="157">
        <f t="shared" si="4"/>
        <v>67.10236194</v>
      </c>
    </row>
    <row r="30">
      <c r="A30" s="66" t="s">
        <v>1506</v>
      </c>
      <c r="B30" s="66">
        <v>1.0</v>
      </c>
      <c r="C30" s="156">
        <f>VLOOKUP(A30,'Resumo alimentos'!$A:$O,'Resumo alimentos'!$O$2,FALSE)</f>
        <v>4.39144496</v>
      </c>
      <c r="D30" s="255">
        <v>10.0</v>
      </c>
      <c r="E30" s="157">
        <f t="shared" si="4"/>
        <v>43.9144496</v>
      </c>
    </row>
    <row r="31">
      <c r="A31" s="66" t="s">
        <v>1478</v>
      </c>
      <c r="B31" s="66">
        <v>1.0</v>
      </c>
      <c r="C31" s="156">
        <f>VLOOKUP(A31,'Resumo alimentos'!$A:$O,'Resumo alimentos'!$O$2,FALSE)</f>
        <v>0.5879915325</v>
      </c>
      <c r="D31" s="255">
        <v>62.0</v>
      </c>
      <c r="E31" s="157">
        <f t="shared" si="4"/>
        <v>36.45547502</v>
      </c>
    </row>
    <row r="32">
      <c r="A32" s="74" t="s">
        <v>1501</v>
      </c>
      <c r="B32" s="74" t="s">
        <v>1472</v>
      </c>
      <c r="C32" s="156">
        <f>VLOOKUP(A32,'Resumo alimentos'!$A:$O,'Resumo alimentos'!$O$2,FALSE)</f>
        <v>0.1320997339</v>
      </c>
      <c r="D32" s="255">
        <v>62.0</v>
      </c>
      <c r="E32" s="157">
        <f t="shared" si="4"/>
        <v>8.190183502</v>
      </c>
    </row>
    <row r="33">
      <c r="A33" s="66" t="s">
        <v>1311</v>
      </c>
      <c r="B33" s="66" t="s">
        <v>1473</v>
      </c>
      <c r="C33" s="156">
        <f>VLOOKUP(A33,'Resumo alimentos'!$A:$O,'Resumo alimentos'!$O$2,FALSE)</f>
        <v>0.2883606702</v>
      </c>
      <c r="D33" s="255">
        <v>62.0</v>
      </c>
      <c r="E33" s="157">
        <f t="shared" si="4"/>
        <v>17.87836155</v>
      </c>
    </row>
    <row r="34">
      <c r="A34" s="74" t="s">
        <v>1514</v>
      </c>
      <c r="B34" s="74">
        <v>1.0</v>
      </c>
      <c r="C34" s="156">
        <f>VLOOKUP(A34,'Resumo alimentos'!$A:$O,'Resumo alimentos'!$O$2,FALSE)</f>
        <v>0.9892482263</v>
      </c>
      <c r="D34" s="255">
        <f t="shared" ref="D34:D35" si="5">42+20</f>
        <v>62</v>
      </c>
      <c r="E34" s="157">
        <f t="shared" si="4"/>
        <v>61.33339003</v>
      </c>
    </row>
    <row r="35">
      <c r="A35" s="66" t="s">
        <v>1546</v>
      </c>
      <c r="B35" s="66">
        <v>1.0</v>
      </c>
      <c r="C35" s="156">
        <f>VLOOKUP(A35,'Resumo alimentos'!$A:$O,'Resumo alimentos'!$O$2,FALSE)</f>
        <v>1.494761903</v>
      </c>
      <c r="D35" s="255">
        <f t="shared" si="5"/>
        <v>62</v>
      </c>
      <c r="E35" s="157">
        <f t="shared" si="4"/>
        <v>92.67523801</v>
      </c>
    </row>
    <row r="36">
      <c r="A36" s="193" t="s">
        <v>1557</v>
      </c>
      <c r="B36" s="92"/>
      <c r="C36" s="92"/>
      <c r="D36" s="92"/>
      <c r="E36" s="257">
        <f>SUM(E24:E35)</f>
        <v>674.6531503</v>
      </c>
    </row>
    <row r="37">
      <c r="A37" s="158" t="s">
        <v>1558</v>
      </c>
      <c r="B37" s="92"/>
      <c r="C37" s="92"/>
      <c r="D37" s="92"/>
      <c r="E37" s="257">
        <f>E36/$G$5/2</f>
        <v>11.08259795</v>
      </c>
    </row>
    <row r="38">
      <c r="A38" s="97"/>
      <c r="B38" s="97"/>
      <c r="C38" s="97"/>
      <c r="D38" s="97"/>
      <c r="E38" s="97"/>
    </row>
    <row r="39">
      <c r="A39" s="249" t="s">
        <v>1560</v>
      </c>
      <c r="B39" s="250"/>
      <c r="C39" s="250"/>
      <c r="D39" s="250"/>
      <c r="E39" s="251"/>
    </row>
    <row r="40">
      <c r="A40" s="160" t="s">
        <v>1348</v>
      </c>
      <c r="B40" s="153" t="s">
        <v>1346</v>
      </c>
      <c r="C40" s="155" t="s">
        <v>873</v>
      </c>
      <c r="D40" s="155" t="s">
        <v>1555</v>
      </c>
      <c r="E40" s="154" t="s">
        <v>1556</v>
      </c>
    </row>
    <row r="41">
      <c r="A41" s="66" t="s">
        <v>1345</v>
      </c>
      <c r="B41" s="66">
        <v>1.0</v>
      </c>
      <c r="C41" s="156">
        <f>VLOOKUP(A41,'Resumo alimentos'!$A:$O,'Resumo alimentos'!$O$2,FALSE)</f>
        <v>0.37656672</v>
      </c>
      <c r="D41" s="255">
        <f t="shared" ref="D41:D44" si="6">62/4</f>
        <v>15.5</v>
      </c>
      <c r="E41" s="157">
        <f t="shared" ref="E41:E46" si="7">C41*D41</f>
        <v>5.83678416</v>
      </c>
    </row>
    <row r="42">
      <c r="A42" s="66" t="s">
        <v>1355</v>
      </c>
      <c r="B42" s="66">
        <v>1.0</v>
      </c>
      <c r="C42" s="156">
        <f>VLOOKUP(A42,'Resumo alimentos'!$A:$O,'Resumo alimentos'!$O$2,FALSE)</f>
        <v>3.390594766</v>
      </c>
      <c r="D42" s="255">
        <f t="shared" si="6"/>
        <v>15.5</v>
      </c>
      <c r="E42" s="157">
        <f t="shared" si="7"/>
        <v>52.55421887</v>
      </c>
    </row>
    <row r="43">
      <c r="A43" s="66" t="s">
        <v>1546</v>
      </c>
      <c r="B43" s="66">
        <v>1.0</v>
      </c>
      <c r="C43" s="156">
        <f>VLOOKUP(A43,'Resumo alimentos'!$A:$O,'Resumo alimentos'!$O$2,FALSE)</f>
        <v>1.494761903</v>
      </c>
      <c r="D43" s="255">
        <f t="shared" si="6"/>
        <v>15.5</v>
      </c>
      <c r="E43" s="157">
        <f t="shared" si="7"/>
        <v>23.1688095</v>
      </c>
    </row>
    <row r="44">
      <c r="A44" s="258" t="s">
        <v>1510</v>
      </c>
      <c r="B44" s="66">
        <v>1.0</v>
      </c>
      <c r="C44" s="156">
        <f>VLOOKUP(A44,'Resumo alimentos'!$A:$O,'Resumo alimentos'!$O$2,FALSE)</f>
        <v>0.9892482263</v>
      </c>
      <c r="D44" s="255">
        <f t="shared" si="6"/>
        <v>15.5</v>
      </c>
      <c r="E44" s="157">
        <f t="shared" si="7"/>
        <v>15.33334751</v>
      </c>
    </row>
    <row r="45">
      <c r="A45" s="74" t="s">
        <v>1534</v>
      </c>
      <c r="B45" s="66">
        <v>1.0</v>
      </c>
      <c r="C45" s="156">
        <f>VLOOKUP(A45,'Resumo alimentos'!$A:$O,'Resumo alimentos'!$O$2,FALSE)</f>
        <v>0.54796029</v>
      </c>
      <c r="D45" s="74">
        <v>62.0</v>
      </c>
      <c r="E45" s="157">
        <f t="shared" si="7"/>
        <v>33.97353798</v>
      </c>
    </row>
    <row r="46">
      <c r="A46" s="66" t="s">
        <v>1385</v>
      </c>
      <c r="B46" s="66">
        <v>1.0</v>
      </c>
      <c r="C46" s="156">
        <f>VLOOKUP(A46,'Resumo alimentos'!$A:$O,'Resumo alimentos'!$O$2,FALSE)</f>
        <v>0.2670699205</v>
      </c>
      <c r="D46" s="74">
        <v>62.0</v>
      </c>
      <c r="E46" s="157">
        <f t="shared" si="7"/>
        <v>16.55833507</v>
      </c>
    </row>
    <row r="47">
      <c r="A47" s="193" t="s">
        <v>1557</v>
      </c>
      <c r="B47" s="92"/>
      <c r="C47" s="92"/>
      <c r="D47" s="92"/>
      <c r="E47" s="257">
        <f>SUM(E41:E46)</f>
        <v>147.4250331</v>
      </c>
    </row>
    <row r="48">
      <c r="A48" s="158" t="s">
        <v>1558</v>
      </c>
      <c r="B48" s="92"/>
      <c r="C48" s="92"/>
      <c r="D48" s="92"/>
      <c r="E48" s="257">
        <f>E47/$G$5/2</f>
        <v>2.421766457</v>
      </c>
    </row>
    <row r="49">
      <c r="A49" s="97"/>
      <c r="B49" s="97"/>
      <c r="C49" s="97"/>
      <c r="D49" s="97"/>
      <c r="E49" s="97"/>
    </row>
    <row r="50">
      <c r="A50" s="97"/>
      <c r="B50" s="97"/>
      <c r="C50" s="97"/>
      <c r="D50" s="97"/>
      <c r="E50" s="97"/>
    </row>
    <row r="51">
      <c r="A51" s="97"/>
      <c r="B51" s="97"/>
      <c r="C51" s="97"/>
      <c r="D51" s="97"/>
      <c r="E51" s="97"/>
    </row>
    <row r="52">
      <c r="A52" s="97"/>
      <c r="B52" s="97"/>
      <c r="C52" s="97"/>
      <c r="D52" s="97"/>
      <c r="E52" s="97"/>
    </row>
    <row r="53">
      <c r="A53" s="97"/>
      <c r="B53" s="97"/>
      <c r="C53" s="97"/>
      <c r="D53" s="97"/>
      <c r="E53" s="97"/>
    </row>
    <row r="54">
      <c r="A54" s="97"/>
      <c r="B54" s="97"/>
      <c r="C54" s="97"/>
      <c r="D54" s="97"/>
      <c r="E54" s="97"/>
    </row>
    <row r="55">
      <c r="A55" s="97"/>
      <c r="B55" s="97"/>
      <c r="C55" s="97"/>
      <c r="D55" s="97"/>
      <c r="E55" s="97"/>
    </row>
    <row r="56">
      <c r="A56" s="97"/>
      <c r="B56" s="97"/>
      <c r="C56" s="97"/>
      <c r="D56" s="97"/>
      <c r="E56" s="97"/>
    </row>
    <row r="57">
      <c r="A57" s="97"/>
      <c r="B57" s="97"/>
      <c r="C57" s="97"/>
      <c r="D57" s="97"/>
      <c r="E57" s="97"/>
    </row>
    <row r="58">
      <c r="A58" s="97"/>
      <c r="B58" s="97"/>
      <c r="C58" s="97"/>
      <c r="D58" s="97"/>
      <c r="E58" s="97"/>
    </row>
    <row r="59">
      <c r="A59" s="97"/>
      <c r="B59" s="97"/>
      <c r="C59" s="97"/>
      <c r="D59" s="97"/>
      <c r="E59" s="97"/>
    </row>
    <row r="60" ht="15.75" customHeight="1">
      <c r="A60" s="97"/>
      <c r="B60" s="97"/>
      <c r="C60" s="97"/>
      <c r="D60" s="97"/>
      <c r="E60" s="97"/>
    </row>
    <row r="61" ht="15.75" customHeight="1">
      <c r="A61" s="97"/>
      <c r="B61" s="97"/>
      <c r="C61" s="97"/>
      <c r="D61" s="97"/>
      <c r="E61" s="97"/>
    </row>
    <row r="62" ht="15.75" customHeight="1">
      <c r="A62" s="97"/>
      <c r="B62" s="97"/>
      <c r="C62" s="97"/>
      <c r="D62" s="97"/>
      <c r="E62" s="97"/>
    </row>
    <row r="63" ht="15.75" customHeight="1">
      <c r="A63" s="97"/>
      <c r="B63" s="97"/>
      <c r="C63" s="97"/>
      <c r="D63" s="97"/>
      <c r="E63" s="97"/>
    </row>
    <row r="64" ht="15.75" customHeight="1">
      <c r="A64" s="97"/>
      <c r="B64" s="97"/>
      <c r="C64" s="97"/>
      <c r="D64" s="97"/>
      <c r="E64" s="97"/>
    </row>
    <row r="65" ht="15.75" customHeight="1">
      <c r="A65" s="97"/>
      <c r="B65" s="97"/>
      <c r="C65" s="97"/>
      <c r="D65" s="97"/>
      <c r="E65" s="97"/>
    </row>
    <row r="66" ht="15.75" customHeight="1">
      <c r="A66" s="97"/>
      <c r="B66" s="97"/>
      <c r="C66" s="97"/>
      <c r="D66" s="97"/>
      <c r="E66" s="97"/>
    </row>
    <row r="67" ht="15.75" customHeight="1">
      <c r="A67" s="97"/>
      <c r="B67" s="97"/>
      <c r="C67" s="97"/>
      <c r="D67" s="97"/>
      <c r="E67" s="97"/>
    </row>
    <row r="68" ht="15.75" customHeight="1">
      <c r="A68" s="97"/>
      <c r="B68" s="97"/>
      <c r="C68" s="97"/>
      <c r="D68" s="97"/>
      <c r="E68" s="97"/>
    </row>
    <row r="69" ht="15.75" customHeight="1">
      <c r="A69" s="97"/>
      <c r="B69" s="97"/>
      <c r="C69" s="97"/>
      <c r="D69" s="97"/>
      <c r="E69" s="97"/>
    </row>
    <row r="70" ht="15.75" customHeight="1">
      <c r="A70" s="97"/>
      <c r="B70" s="97"/>
      <c r="C70" s="97"/>
      <c r="D70" s="97"/>
      <c r="E70" s="97"/>
    </row>
    <row r="71" ht="15.75" customHeight="1">
      <c r="A71" s="97"/>
      <c r="B71" s="97"/>
      <c r="C71" s="97"/>
      <c r="D71" s="97"/>
      <c r="E71" s="97"/>
    </row>
    <row r="72" ht="15.75" customHeight="1">
      <c r="A72" s="97"/>
      <c r="B72" s="97"/>
      <c r="C72" s="97"/>
      <c r="D72" s="97"/>
      <c r="E72" s="97"/>
    </row>
    <row r="73" ht="15.75" customHeight="1">
      <c r="A73" s="97"/>
      <c r="B73" s="97"/>
      <c r="C73" s="97"/>
      <c r="D73" s="97"/>
      <c r="E73" s="97"/>
    </row>
    <row r="74" ht="15.75" customHeight="1">
      <c r="A74" s="97"/>
      <c r="B74" s="97"/>
      <c r="C74" s="97"/>
      <c r="D74" s="97"/>
      <c r="E74" s="97"/>
    </row>
    <row r="75" ht="15.75" customHeight="1">
      <c r="A75" s="97"/>
      <c r="B75" s="97"/>
      <c r="C75" s="97"/>
      <c r="D75" s="97"/>
      <c r="E75" s="97"/>
    </row>
    <row r="76" ht="15.75" customHeight="1">
      <c r="A76" s="97"/>
      <c r="B76" s="97"/>
      <c r="C76" s="97"/>
      <c r="D76" s="97"/>
      <c r="E76" s="97"/>
    </row>
    <row r="77" ht="15.75" customHeight="1">
      <c r="A77" s="97"/>
      <c r="B77" s="97"/>
      <c r="C77" s="97"/>
      <c r="D77" s="97"/>
      <c r="E77" s="97"/>
    </row>
    <row r="78" ht="15.75" customHeight="1">
      <c r="A78" s="97"/>
      <c r="B78" s="97"/>
      <c r="C78" s="97"/>
      <c r="D78" s="97"/>
      <c r="E78" s="97"/>
    </row>
    <row r="79" ht="15.75" customHeight="1">
      <c r="A79" s="97"/>
      <c r="B79" s="97"/>
      <c r="C79" s="97"/>
      <c r="D79" s="97"/>
      <c r="E79" s="97"/>
    </row>
    <row r="80" ht="15.75" customHeight="1">
      <c r="A80" s="97"/>
      <c r="B80" s="97"/>
      <c r="C80" s="97"/>
      <c r="D80" s="97"/>
      <c r="E80" s="97"/>
    </row>
    <row r="81" ht="15.75" customHeight="1">
      <c r="A81" s="97"/>
      <c r="B81" s="97"/>
      <c r="C81" s="97"/>
      <c r="D81" s="97"/>
      <c r="E81" s="97"/>
    </row>
    <row r="82" ht="15.75" customHeight="1">
      <c r="A82" s="97"/>
      <c r="B82" s="97"/>
      <c r="C82" s="97"/>
      <c r="D82" s="97"/>
      <c r="E82" s="97"/>
    </row>
    <row r="83" ht="15.75" customHeight="1">
      <c r="A83" s="97"/>
      <c r="B83" s="97"/>
      <c r="C83" s="97"/>
      <c r="D83" s="97"/>
      <c r="E83" s="97"/>
    </row>
    <row r="84" ht="15.75" customHeight="1">
      <c r="A84" s="97"/>
      <c r="B84" s="97"/>
      <c r="C84" s="97"/>
      <c r="D84" s="97"/>
      <c r="E84" s="97"/>
    </row>
    <row r="85" ht="15.75" customHeight="1">
      <c r="A85" s="97"/>
      <c r="B85" s="97"/>
      <c r="C85" s="97"/>
      <c r="D85" s="97"/>
      <c r="E85" s="97"/>
    </row>
    <row r="86" ht="15.75" customHeight="1">
      <c r="A86" s="97"/>
      <c r="B86" s="97"/>
      <c r="C86" s="97"/>
      <c r="D86" s="97"/>
      <c r="E86" s="97"/>
    </row>
    <row r="87" ht="15.75" customHeight="1">
      <c r="A87" s="97"/>
      <c r="B87" s="97"/>
      <c r="C87" s="97"/>
      <c r="D87" s="97"/>
      <c r="E87" s="97"/>
    </row>
    <row r="88" ht="15.75" customHeight="1">
      <c r="A88" s="97"/>
      <c r="B88" s="97"/>
      <c r="C88" s="97"/>
      <c r="D88" s="97"/>
      <c r="E88" s="97"/>
    </row>
    <row r="89" ht="15.75" customHeight="1">
      <c r="A89" s="97"/>
      <c r="B89" s="97"/>
      <c r="C89" s="97"/>
      <c r="D89" s="97"/>
      <c r="E89" s="97"/>
    </row>
    <row r="90" ht="15.75" customHeight="1">
      <c r="A90" s="97"/>
      <c r="B90" s="97"/>
      <c r="C90" s="97"/>
      <c r="D90" s="97"/>
      <c r="E90" s="97"/>
    </row>
    <row r="91" ht="15.75" customHeight="1">
      <c r="A91" s="97"/>
      <c r="B91" s="97"/>
      <c r="C91" s="97"/>
      <c r="D91" s="97"/>
      <c r="E91" s="97"/>
    </row>
    <row r="92" ht="15.75" customHeight="1">
      <c r="A92" s="97"/>
      <c r="B92" s="97"/>
      <c r="C92" s="97"/>
      <c r="D92" s="97"/>
      <c r="E92" s="97"/>
    </row>
    <row r="93" ht="15.75" customHeight="1">
      <c r="A93" s="97"/>
      <c r="B93" s="97"/>
      <c r="C93" s="97"/>
      <c r="D93" s="97"/>
      <c r="E93" s="97"/>
    </row>
    <row r="94" ht="15.75" customHeight="1">
      <c r="A94" s="97"/>
      <c r="B94" s="97"/>
      <c r="C94" s="97"/>
      <c r="D94" s="97"/>
      <c r="E94" s="97"/>
    </row>
    <row r="95" ht="15.75" customHeight="1">
      <c r="A95" s="97"/>
      <c r="B95" s="97"/>
      <c r="C95" s="97"/>
      <c r="D95" s="97"/>
      <c r="E95" s="97"/>
    </row>
    <row r="96" ht="15.75" customHeight="1">
      <c r="A96" s="97"/>
      <c r="B96" s="97"/>
      <c r="C96" s="97"/>
      <c r="D96" s="97"/>
      <c r="E96" s="97"/>
    </row>
    <row r="97" ht="15.75" customHeight="1">
      <c r="A97" s="97"/>
      <c r="B97" s="97"/>
      <c r="C97" s="97"/>
      <c r="D97" s="97"/>
      <c r="E97" s="97"/>
    </row>
    <row r="98" ht="15.75" customHeight="1">
      <c r="A98" s="97"/>
      <c r="B98" s="97"/>
      <c r="C98" s="97"/>
      <c r="D98" s="97"/>
      <c r="E98" s="97"/>
    </row>
    <row r="99" ht="15.75" customHeight="1">
      <c r="A99" s="97"/>
      <c r="B99" s="97"/>
      <c r="C99" s="97"/>
      <c r="D99" s="97"/>
      <c r="E99" s="97"/>
    </row>
    <row r="100" ht="15.75" customHeight="1">
      <c r="A100" s="97"/>
      <c r="B100" s="97"/>
      <c r="C100" s="97"/>
      <c r="D100" s="97"/>
      <c r="E100" s="97"/>
    </row>
    <row r="101" ht="15.75" customHeight="1">
      <c r="A101" s="97"/>
      <c r="B101" s="97"/>
      <c r="C101" s="97"/>
      <c r="D101" s="97"/>
      <c r="E101" s="97"/>
    </row>
    <row r="102" ht="15.75" customHeight="1">
      <c r="A102" s="97"/>
      <c r="B102" s="97"/>
      <c r="C102" s="97"/>
      <c r="D102" s="97"/>
      <c r="E102" s="97"/>
    </row>
    <row r="103" ht="15.75" customHeight="1">
      <c r="A103" s="97"/>
      <c r="B103" s="97"/>
      <c r="C103" s="97"/>
      <c r="D103" s="97"/>
      <c r="E103" s="97"/>
    </row>
    <row r="104" ht="15.75" customHeight="1">
      <c r="A104" s="97"/>
      <c r="B104" s="97"/>
      <c r="C104" s="97"/>
      <c r="D104" s="97"/>
      <c r="E104" s="97"/>
    </row>
    <row r="105" ht="15.75" customHeight="1">
      <c r="A105" s="97"/>
      <c r="B105" s="97"/>
      <c r="C105" s="97"/>
      <c r="D105" s="97"/>
      <c r="E105" s="97"/>
    </row>
    <row r="106" ht="15.75" customHeight="1">
      <c r="A106" s="97"/>
      <c r="B106" s="97"/>
      <c r="C106" s="97"/>
      <c r="D106" s="97"/>
      <c r="E106" s="97"/>
    </row>
    <row r="107" ht="15.75" customHeight="1">
      <c r="A107" s="97"/>
      <c r="B107" s="97"/>
      <c r="C107" s="97"/>
      <c r="D107" s="97"/>
      <c r="E107" s="97"/>
    </row>
    <row r="108" ht="15.75" customHeight="1">
      <c r="A108" s="97"/>
      <c r="B108" s="97"/>
      <c r="C108" s="97"/>
      <c r="D108" s="97"/>
      <c r="E108" s="97"/>
    </row>
    <row r="109" ht="15.75" customHeight="1">
      <c r="A109" s="97"/>
      <c r="B109" s="97"/>
      <c r="C109" s="97"/>
      <c r="D109" s="97"/>
      <c r="E109" s="97"/>
    </row>
    <row r="110" ht="15.75" customHeight="1">
      <c r="A110" s="97"/>
      <c r="B110" s="97"/>
      <c r="C110" s="97"/>
      <c r="D110" s="97"/>
      <c r="E110" s="97"/>
    </row>
    <row r="111" ht="15.75" customHeight="1">
      <c r="A111" s="97"/>
      <c r="B111" s="97"/>
      <c r="C111" s="97"/>
      <c r="D111" s="97"/>
      <c r="E111" s="97"/>
    </row>
    <row r="112" ht="15.75" customHeight="1">
      <c r="A112" s="97"/>
      <c r="B112" s="97"/>
      <c r="C112" s="97"/>
      <c r="D112" s="97"/>
      <c r="E112" s="97"/>
    </row>
    <row r="113" ht="15.75" customHeight="1">
      <c r="A113" s="97"/>
      <c r="B113" s="97"/>
      <c r="C113" s="97"/>
      <c r="D113" s="97"/>
      <c r="E113" s="97"/>
    </row>
    <row r="114" ht="15.75" customHeight="1">
      <c r="A114" s="97"/>
      <c r="B114" s="97"/>
      <c r="C114" s="97"/>
      <c r="D114" s="97"/>
      <c r="E114" s="97"/>
    </row>
    <row r="115" ht="15.75" customHeight="1">
      <c r="A115" s="97"/>
      <c r="B115" s="97"/>
      <c r="C115" s="97"/>
      <c r="D115" s="97"/>
      <c r="E115" s="97"/>
    </row>
    <row r="116" ht="15.75" customHeight="1">
      <c r="A116" s="97"/>
      <c r="B116" s="97"/>
      <c r="C116" s="97"/>
      <c r="D116" s="97"/>
      <c r="E116" s="97"/>
    </row>
    <row r="117" ht="15.75" customHeight="1">
      <c r="A117" s="97"/>
      <c r="B117" s="97"/>
      <c r="C117" s="97"/>
      <c r="D117" s="97"/>
      <c r="E117" s="97"/>
    </row>
    <row r="118" ht="15.75" customHeight="1">
      <c r="A118" s="97"/>
      <c r="B118" s="97"/>
      <c r="C118" s="97"/>
      <c r="D118" s="97"/>
      <c r="E118" s="97"/>
    </row>
    <row r="119" ht="15.75" customHeight="1">
      <c r="A119" s="97"/>
      <c r="B119" s="97"/>
      <c r="C119" s="97"/>
      <c r="D119" s="97"/>
      <c r="E119" s="97"/>
    </row>
    <row r="120" ht="15.75" customHeight="1">
      <c r="A120" s="97"/>
      <c r="B120" s="97"/>
      <c r="C120" s="97"/>
      <c r="D120" s="97"/>
      <c r="E120" s="97"/>
    </row>
    <row r="121" ht="15.75" customHeight="1">
      <c r="A121" s="97"/>
      <c r="B121" s="97"/>
      <c r="C121" s="97"/>
      <c r="D121" s="97"/>
      <c r="E121" s="97"/>
    </row>
    <row r="122" ht="15.75" customHeight="1">
      <c r="A122" s="97"/>
      <c r="B122" s="97"/>
      <c r="C122" s="97"/>
      <c r="D122" s="97"/>
      <c r="E122" s="97"/>
    </row>
    <row r="123" ht="15.75" customHeight="1">
      <c r="A123" s="97"/>
      <c r="B123" s="97"/>
      <c r="C123" s="97"/>
      <c r="D123" s="97"/>
      <c r="E123" s="97"/>
    </row>
    <row r="124" ht="15.75" customHeight="1">
      <c r="A124" s="97"/>
      <c r="B124" s="97"/>
      <c r="C124" s="97"/>
      <c r="D124" s="97"/>
      <c r="E124" s="97"/>
    </row>
    <row r="125" ht="15.75" customHeight="1">
      <c r="A125" s="97"/>
      <c r="B125" s="97"/>
      <c r="C125" s="97"/>
      <c r="D125" s="97"/>
      <c r="E125" s="97"/>
    </row>
    <row r="126" ht="15.75" customHeight="1">
      <c r="A126" s="97"/>
      <c r="B126" s="97"/>
      <c r="C126" s="97"/>
      <c r="D126" s="97"/>
      <c r="E126" s="97"/>
    </row>
    <row r="127" ht="15.75" customHeight="1">
      <c r="A127" s="97"/>
      <c r="B127" s="97"/>
      <c r="C127" s="97"/>
      <c r="D127" s="97"/>
      <c r="E127" s="97"/>
    </row>
    <row r="128" ht="15.75" customHeight="1">
      <c r="A128" s="97"/>
      <c r="B128" s="97"/>
      <c r="C128" s="97"/>
      <c r="D128" s="97"/>
      <c r="E128" s="97"/>
    </row>
    <row r="129" ht="15.75" customHeight="1">
      <c r="A129" s="97"/>
      <c r="B129" s="97"/>
      <c r="C129" s="97"/>
      <c r="D129" s="97"/>
      <c r="E129" s="97"/>
    </row>
    <row r="130" ht="15.75" customHeight="1">
      <c r="A130" s="97"/>
      <c r="B130" s="97"/>
      <c r="C130" s="97"/>
      <c r="D130" s="97"/>
      <c r="E130" s="97"/>
    </row>
    <row r="131" ht="15.75" customHeight="1">
      <c r="A131" s="97"/>
      <c r="B131" s="97"/>
      <c r="C131" s="97"/>
      <c r="D131" s="97"/>
      <c r="E131" s="97"/>
    </row>
    <row r="132" ht="15.75" customHeight="1">
      <c r="A132" s="97"/>
      <c r="B132" s="97"/>
      <c r="C132" s="97"/>
      <c r="D132" s="97"/>
      <c r="E132" s="97"/>
    </row>
    <row r="133" ht="15.75" customHeight="1">
      <c r="A133" s="97"/>
      <c r="B133" s="97"/>
      <c r="C133" s="97"/>
      <c r="D133" s="97"/>
      <c r="E133" s="97"/>
    </row>
    <row r="134" ht="15.75" customHeight="1">
      <c r="A134" s="97"/>
      <c r="B134" s="97"/>
      <c r="C134" s="97"/>
      <c r="D134" s="97"/>
      <c r="E134" s="97"/>
    </row>
    <row r="135" ht="15.75" customHeight="1">
      <c r="A135" s="97"/>
      <c r="B135" s="97"/>
      <c r="C135" s="97"/>
      <c r="D135" s="97"/>
      <c r="E135" s="97"/>
    </row>
    <row r="136" ht="15.75" customHeight="1">
      <c r="A136" s="97"/>
      <c r="B136" s="97"/>
      <c r="C136" s="97"/>
      <c r="D136" s="97"/>
      <c r="E136" s="97"/>
    </row>
    <row r="137" ht="15.75" customHeight="1">
      <c r="A137" s="97"/>
      <c r="B137" s="97"/>
      <c r="C137" s="97"/>
      <c r="D137" s="97"/>
      <c r="E137" s="97"/>
    </row>
    <row r="138" ht="15.75" customHeight="1">
      <c r="A138" s="97"/>
      <c r="B138" s="97"/>
      <c r="C138" s="97"/>
      <c r="D138" s="97"/>
      <c r="E138" s="97"/>
    </row>
    <row r="139" ht="15.75" customHeight="1">
      <c r="A139" s="97"/>
      <c r="B139" s="97"/>
      <c r="C139" s="97"/>
      <c r="D139" s="97"/>
      <c r="E139" s="97"/>
    </row>
    <row r="140" ht="15.75" customHeight="1">
      <c r="A140" s="97"/>
      <c r="B140" s="97"/>
      <c r="C140" s="97"/>
      <c r="D140" s="97"/>
      <c r="E140" s="97"/>
    </row>
    <row r="141" ht="15.75" customHeight="1">
      <c r="A141" s="97"/>
      <c r="B141" s="97"/>
      <c r="C141" s="97"/>
      <c r="D141" s="97"/>
      <c r="E141" s="97"/>
    </row>
    <row r="142" ht="15.75" customHeight="1">
      <c r="A142" s="97"/>
      <c r="B142" s="97"/>
      <c r="C142" s="97"/>
      <c r="D142" s="97"/>
      <c r="E142" s="97"/>
    </row>
    <row r="143" ht="15.75" customHeight="1">
      <c r="A143" s="97"/>
      <c r="B143" s="97"/>
      <c r="C143" s="97"/>
      <c r="D143" s="97"/>
      <c r="E143" s="97"/>
    </row>
    <row r="144" ht="15.75" customHeight="1">
      <c r="A144" s="97"/>
      <c r="B144" s="97"/>
      <c r="C144" s="97"/>
      <c r="D144" s="97"/>
      <c r="E144" s="97"/>
    </row>
    <row r="145" ht="15.75" customHeight="1">
      <c r="A145" s="97"/>
      <c r="B145" s="97"/>
      <c r="C145" s="97"/>
      <c r="D145" s="97"/>
      <c r="E145" s="97"/>
    </row>
    <row r="146" ht="15.75" customHeight="1">
      <c r="A146" s="97"/>
      <c r="B146" s="97"/>
      <c r="C146" s="97"/>
      <c r="D146" s="97"/>
      <c r="E146" s="97"/>
    </row>
    <row r="147" ht="15.75" customHeight="1">
      <c r="A147" s="97"/>
      <c r="B147" s="97"/>
      <c r="C147" s="97"/>
      <c r="D147" s="97"/>
      <c r="E147" s="97"/>
    </row>
    <row r="148" ht="15.75" customHeight="1">
      <c r="A148" s="97"/>
      <c r="B148" s="97"/>
      <c r="C148" s="97"/>
      <c r="D148" s="97"/>
      <c r="E148" s="97"/>
    </row>
    <row r="149" ht="15.75" customHeight="1">
      <c r="A149" s="97"/>
      <c r="B149" s="97"/>
      <c r="C149" s="97"/>
      <c r="D149" s="97"/>
      <c r="E149" s="97"/>
    </row>
    <row r="150" ht="15.75" customHeight="1">
      <c r="A150" s="97"/>
      <c r="B150" s="97"/>
      <c r="C150" s="97"/>
      <c r="D150" s="97"/>
      <c r="E150" s="97"/>
    </row>
    <row r="151" ht="15.75" customHeight="1">
      <c r="A151" s="97"/>
      <c r="B151" s="97"/>
      <c r="C151" s="97"/>
      <c r="D151" s="97"/>
      <c r="E151" s="97"/>
    </row>
    <row r="152" ht="15.75" customHeight="1">
      <c r="A152" s="97"/>
      <c r="B152" s="97"/>
      <c r="C152" s="97"/>
      <c r="D152" s="97"/>
      <c r="E152" s="97"/>
    </row>
    <row r="153" ht="15.75" customHeight="1">
      <c r="A153" s="97"/>
      <c r="B153" s="97"/>
      <c r="C153" s="97"/>
      <c r="D153" s="97"/>
      <c r="E153" s="97"/>
    </row>
    <row r="154" ht="15.75" customHeight="1">
      <c r="A154" s="97"/>
      <c r="B154" s="97"/>
      <c r="C154" s="97"/>
      <c r="D154" s="97"/>
      <c r="E154" s="97"/>
    </row>
    <row r="155" ht="15.75" customHeight="1">
      <c r="A155" s="97"/>
      <c r="B155" s="97"/>
      <c r="C155" s="97"/>
      <c r="D155" s="97"/>
      <c r="E155" s="97"/>
    </row>
    <row r="156" ht="15.75" customHeight="1">
      <c r="A156" s="97"/>
      <c r="B156" s="97"/>
      <c r="C156" s="97"/>
      <c r="D156" s="97"/>
      <c r="E156" s="97"/>
    </row>
    <row r="157" ht="15.75" customHeight="1">
      <c r="A157" s="97"/>
      <c r="B157" s="97"/>
      <c r="C157" s="97"/>
      <c r="D157" s="97"/>
      <c r="E157" s="97"/>
    </row>
    <row r="158" ht="15.75" customHeight="1">
      <c r="A158" s="97"/>
      <c r="B158" s="97"/>
      <c r="C158" s="97"/>
      <c r="D158" s="97"/>
      <c r="E158" s="97"/>
    </row>
    <row r="159" ht="15.75" customHeight="1">
      <c r="A159" s="97"/>
      <c r="B159" s="97"/>
      <c r="C159" s="97"/>
      <c r="D159" s="97"/>
      <c r="E159" s="97"/>
    </row>
    <row r="160" ht="15.75" customHeight="1">
      <c r="A160" s="97"/>
      <c r="B160" s="97"/>
      <c r="C160" s="97"/>
      <c r="D160" s="97"/>
      <c r="E160" s="97"/>
    </row>
    <row r="161" ht="15.75" customHeight="1">
      <c r="A161" s="97"/>
      <c r="B161" s="97"/>
      <c r="C161" s="97"/>
      <c r="D161" s="97"/>
      <c r="E161" s="97"/>
    </row>
    <row r="162" ht="15.75" customHeight="1">
      <c r="A162" s="97"/>
      <c r="B162" s="97"/>
      <c r="C162" s="97"/>
      <c r="D162" s="97"/>
      <c r="E162" s="97"/>
    </row>
    <row r="163" ht="15.75" customHeight="1">
      <c r="A163" s="97"/>
      <c r="B163" s="97"/>
      <c r="C163" s="97"/>
      <c r="D163" s="97"/>
      <c r="E163" s="97"/>
    </row>
    <row r="164" ht="15.75" customHeight="1">
      <c r="A164" s="97"/>
      <c r="B164" s="97"/>
      <c r="C164" s="97"/>
      <c r="D164" s="97"/>
      <c r="E164" s="97"/>
    </row>
    <row r="165" ht="15.75" customHeight="1">
      <c r="A165" s="97"/>
      <c r="B165" s="97"/>
      <c r="C165" s="97"/>
      <c r="D165" s="97"/>
      <c r="E165" s="97"/>
    </row>
    <row r="166" ht="15.75" customHeight="1">
      <c r="A166" s="97"/>
      <c r="B166" s="97"/>
      <c r="C166" s="97"/>
      <c r="D166" s="97"/>
      <c r="E166" s="97"/>
    </row>
    <row r="167" ht="15.75" customHeight="1">
      <c r="A167" s="97"/>
      <c r="B167" s="97"/>
      <c r="C167" s="97"/>
      <c r="D167" s="97"/>
      <c r="E167" s="97"/>
    </row>
    <row r="168" ht="15.75" customHeight="1">
      <c r="A168" s="97"/>
      <c r="B168" s="97"/>
      <c r="C168" s="97"/>
      <c r="D168" s="97"/>
      <c r="E168" s="97"/>
    </row>
    <row r="169" ht="15.75" customHeight="1">
      <c r="A169" s="97"/>
      <c r="B169" s="97"/>
      <c r="C169" s="97"/>
      <c r="D169" s="97"/>
      <c r="E169" s="97"/>
    </row>
    <row r="170" ht="15.75" customHeight="1">
      <c r="A170" s="97"/>
      <c r="B170" s="97"/>
      <c r="C170" s="97"/>
      <c r="D170" s="97"/>
      <c r="E170" s="97"/>
    </row>
    <row r="171" ht="15.75" customHeight="1">
      <c r="A171" s="97"/>
      <c r="B171" s="97"/>
      <c r="C171" s="97"/>
      <c r="D171" s="97"/>
      <c r="E171" s="97"/>
    </row>
    <row r="172" ht="15.75" customHeight="1">
      <c r="A172" s="97"/>
      <c r="B172" s="97"/>
      <c r="C172" s="97"/>
      <c r="D172" s="97"/>
      <c r="E172" s="97"/>
    </row>
    <row r="173" ht="15.75" customHeight="1">
      <c r="A173" s="97"/>
      <c r="B173" s="97"/>
      <c r="C173" s="97"/>
      <c r="D173" s="97"/>
      <c r="E173" s="97"/>
    </row>
    <row r="174" ht="15.75" customHeight="1">
      <c r="A174" s="97"/>
      <c r="B174" s="97"/>
      <c r="C174" s="97"/>
      <c r="D174" s="97"/>
      <c r="E174" s="97"/>
    </row>
    <row r="175" ht="15.75" customHeight="1">
      <c r="A175" s="97"/>
      <c r="B175" s="97"/>
      <c r="C175" s="97"/>
      <c r="D175" s="97"/>
      <c r="E175" s="97"/>
    </row>
    <row r="176" ht="15.75" customHeight="1">
      <c r="A176" s="97"/>
      <c r="B176" s="97"/>
      <c r="C176" s="97"/>
      <c r="D176" s="97"/>
      <c r="E176" s="97"/>
    </row>
    <row r="177" ht="15.75" customHeight="1">
      <c r="A177" s="97"/>
      <c r="B177" s="97"/>
      <c r="C177" s="97"/>
      <c r="D177" s="97"/>
      <c r="E177" s="97"/>
    </row>
    <row r="178" ht="15.75" customHeight="1">
      <c r="A178" s="97"/>
      <c r="B178" s="97"/>
      <c r="C178" s="97"/>
      <c r="D178" s="97"/>
      <c r="E178" s="97"/>
    </row>
    <row r="179" ht="15.75" customHeight="1">
      <c r="A179" s="97"/>
      <c r="B179" s="97"/>
      <c r="C179" s="97"/>
      <c r="D179" s="97"/>
      <c r="E179" s="97"/>
    </row>
    <row r="180" ht="15.75" customHeight="1">
      <c r="A180" s="97"/>
      <c r="B180" s="97"/>
      <c r="C180" s="97"/>
      <c r="D180" s="97"/>
      <c r="E180" s="97"/>
    </row>
    <row r="181" ht="15.75" customHeight="1">
      <c r="A181" s="97"/>
      <c r="B181" s="97"/>
      <c r="C181" s="97"/>
      <c r="D181" s="97"/>
      <c r="E181" s="97"/>
    </row>
    <row r="182" ht="15.75" customHeight="1">
      <c r="A182" s="97"/>
      <c r="B182" s="97"/>
      <c r="C182" s="97"/>
      <c r="D182" s="97"/>
      <c r="E182" s="97"/>
    </row>
    <row r="183" ht="15.75" customHeight="1">
      <c r="A183" s="97"/>
      <c r="B183" s="97"/>
      <c r="C183" s="97"/>
      <c r="D183" s="97"/>
      <c r="E183" s="97"/>
    </row>
    <row r="184" ht="15.75" customHeight="1">
      <c r="A184" s="97"/>
      <c r="B184" s="97"/>
      <c r="C184" s="97"/>
      <c r="D184" s="97"/>
      <c r="E184" s="97"/>
    </row>
    <row r="185" ht="15.75" customHeight="1">
      <c r="A185" s="97"/>
      <c r="B185" s="97"/>
      <c r="C185" s="97"/>
      <c r="D185" s="97"/>
      <c r="E185" s="97"/>
    </row>
    <row r="186" ht="15.75" customHeight="1">
      <c r="A186" s="97"/>
      <c r="B186" s="97"/>
      <c r="C186" s="97"/>
      <c r="D186" s="97"/>
      <c r="E186" s="97"/>
    </row>
    <row r="187" ht="15.75" customHeight="1">
      <c r="A187" s="97"/>
      <c r="B187" s="97"/>
      <c r="C187" s="97"/>
      <c r="D187" s="97"/>
      <c r="E187" s="97"/>
    </row>
    <row r="188" ht="15.75" customHeight="1">
      <c r="A188" s="97"/>
      <c r="B188" s="97"/>
      <c r="C188" s="97"/>
      <c r="D188" s="97"/>
      <c r="E188" s="97"/>
    </row>
    <row r="189" ht="15.75" customHeight="1">
      <c r="A189" s="97"/>
      <c r="B189" s="97"/>
      <c r="C189" s="97"/>
      <c r="D189" s="97"/>
      <c r="E189" s="97"/>
    </row>
    <row r="190" ht="15.75" customHeight="1">
      <c r="A190" s="97"/>
      <c r="B190" s="97"/>
      <c r="C190" s="97"/>
      <c r="D190" s="97"/>
      <c r="E190" s="97"/>
    </row>
    <row r="191" ht="15.75" customHeight="1">
      <c r="A191" s="97"/>
      <c r="B191" s="97"/>
      <c r="C191" s="97"/>
      <c r="D191" s="97"/>
      <c r="E191" s="97"/>
    </row>
    <row r="192" ht="15.75" customHeight="1">
      <c r="A192" s="97"/>
      <c r="B192" s="97"/>
      <c r="C192" s="97"/>
      <c r="D192" s="97"/>
      <c r="E192" s="97"/>
    </row>
    <row r="193" ht="15.75" customHeight="1">
      <c r="A193" s="97"/>
      <c r="B193" s="97"/>
      <c r="C193" s="97"/>
      <c r="D193" s="97"/>
      <c r="E193" s="97"/>
    </row>
    <row r="194" ht="15.75" customHeight="1">
      <c r="A194" s="97"/>
      <c r="B194" s="97"/>
      <c r="C194" s="97"/>
      <c r="D194" s="97"/>
      <c r="E194" s="97"/>
    </row>
    <row r="195" ht="15.75" customHeight="1">
      <c r="A195" s="97"/>
      <c r="B195" s="97"/>
      <c r="C195" s="97"/>
      <c r="D195" s="97"/>
      <c r="E195" s="97"/>
    </row>
    <row r="196" ht="15.75" customHeight="1">
      <c r="A196" s="97"/>
      <c r="B196" s="97"/>
      <c r="C196" s="97"/>
      <c r="D196" s="97"/>
      <c r="E196" s="97"/>
    </row>
    <row r="197" ht="15.75" customHeight="1">
      <c r="A197" s="97"/>
      <c r="B197" s="97"/>
      <c r="C197" s="97"/>
      <c r="D197" s="97"/>
      <c r="E197" s="97"/>
    </row>
    <row r="198" ht="15.75" customHeight="1">
      <c r="A198" s="97"/>
      <c r="B198" s="97"/>
      <c r="C198" s="97"/>
      <c r="D198" s="97"/>
      <c r="E198" s="97"/>
    </row>
    <row r="199" ht="15.75" customHeight="1">
      <c r="A199" s="97"/>
      <c r="B199" s="97"/>
      <c r="C199" s="97"/>
      <c r="D199" s="97"/>
      <c r="E199" s="97"/>
    </row>
    <row r="200" ht="15.75" customHeight="1">
      <c r="A200" s="97"/>
      <c r="B200" s="97"/>
      <c r="C200" s="97"/>
      <c r="D200" s="97"/>
      <c r="E200" s="97"/>
    </row>
    <row r="201" ht="15.75" customHeight="1">
      <c r="A201" s="97"/>
      <c r="B201" s="97"/>
      <c r="C201" s="97"/>
      <c r="D201" s="97"/>
      <c r="E201" s="97"/>
    </row>
    <row r="202" ht="15.75" customHeight="1">
      <c r="A202" s="97"/>
      <c r="B202" s="97"/>
      <c r="C202" s="97"/>
      <c r="D202" s="97"/>
      <c r="E202" s="97"/>
    </row>
    <row r="203" ht="15.75" customHeight="1">
      <c r="A203" s="97"/>
      <c r="B203" s="97"/>
      <c r="C203" s="97"/>
      <c r="D203" s="97"/>
      <c r="E203" s="97"/>
    </row>
    <row r="204" ht="15.75" customHeight="1">
      <c r="A204" s="97"/>
      <c r="B204" s="97"/>
      <c r="C204" s="97"/>
      <c r="D204" s="97"/>
      <c r="E204" s="97"/>
    </row>
    <row r="205" ht="15.75" customHeight="1">
      <c r="A205" s="97"/>
      <c r="B205" s="97"/>
      <c r="C205" s="97"/>
      <c r="D205" s="97"/>
      <c r="E205" s="97"/>
    </row>
    <row r="206" ht="15.75" customHeight="1">
      <c r="A206" s="97"/>
      <c r="B206" s="97"/>
      <c r="C206" s="97"/>
      <c r="D206" s="97"/>
      <c r="E206" s="97"/>
    </row>
    <row r="207" ht="15.75" customHeight="1">
      <c r="A207" s="97"/>
      <c r="B207" s="97"/>
      <c r="C207" s="97"/>
      <c r="D207" s="97"/>
      <c r="E207" s="97"/>
    </row>
    <row r="208" ht="15.75" customHeight="1">
      <c r="A208" s="97"/>
      <c r="B208" s="97"/>
      <c r="C208" s="97"/>
      <c r="D208" s="97"/>
      <c r="E208" s="97"/>
    </row>
    <row r="209" ht="15.75" customHeight="1">
      <c r="A209" s="97"/>
      <c r="B209" s="97"/>
      <c r="C209" s="97"/>
      <c r="D209" s="97"/>
      <c r="E209" s="97"/>
    </row>
    <row r="210" ht="15.75" customHeight="1">
      <c r="A210" s="97"/>
      <c r="B210" s="97"/>
      <c r="C210" s="97"/>
      <c r="D210" s="97"/>
      <c r="E210" s="97"/>
    </row>
    <row r="211" ht="15.75" customHeight="1">
      <c r="A211" s="97"/>
      <c r="B211" s="97"/>
      <c r="C211" s="97"/>
      <c r="D211" s="97"/>
      <c r="E211" s="97"/>
    </row>
    <row r="212" ht="15.75" customHeight="1">
      <c r="A212" s="97"/>
      <c r="B212" s="97"/>
      <c r="C212" s="97"/>
      <c r="D212" s="97"/>
      <c r="E212" s="97"/>
    </row>
    <row r="213" ht="15.75" customHeight="1">
      <c r="A213" s="97"/>
      <c r="B213" s="97"/>
      <c r="C213" s="97"/>
      <c r="D213" s="97"/>
      <c r="E213" s="97"/>
    </row>
    <row r="214" ht="15.75" customHeight="1">
      <c r="A214" s="97"/>
      <c r="B214" s="97"/>
      <c r="C214" s="97"/>
      <c r="D214" s="97"/>
      <c r="E214" s="97"/>
    </row>
    <row r="215" ht="15.75" customHeight="1">
      <c r="A215" s="97"/>
      <c r="B215" s="97"/>
      <c r="C215" s="97"/>
      <c r="D215" s="97"/>
      <c r="E215" s="97"/>
    </row>
    <row r="216" ht="15.75" customHeight="1">
      <c r="A216" s="97"/>
      <c r="B216" s="97"/>
      <c r="C216" s="97"/>
      <c r="D216" s="97"/>
      <c r="E216" s="97"/>
    </row>
    <row r="217" ht="15.75" customHeight="1">
      <c r="A217" s="97"/>
      <c r="B217" s="97"/>
      <c r="C217" s="97"/>
      <c r="D217" s="97"/>
      <c r="E217" s="97"/>
    </row>
    <row r="218" ht="15.75" customHeight="1">
      <c r="A218" s="97"/>
      <c r="B218" s="97"/>
      <c r="C218" s="97"/>
      <c r="D218" s="97"/>
      <c r="E218" s="97"/>
    </row>
    <row r="219" ht="15.75" customHeight="1">
      <c r="A219" s="97"/>
      <c r="B219" s="97"/>
      <c r="C219" s="97"/>
      <c r="D219" s="97"/>
      <c r="E219" s="97"/>
    </row>
    <row r="220" ht="15.75" customHeight="1">
      <c r="A220" s="97"/>
      <c r="B220" s="97"/>
      <c r="C220" s="97"/>
      <c r="D220" s="97"/>
      <c r="E220" s="97"/>
    </row>
    <row r="221" ht="15.75" customHeight="1">
      <c r="A221" s="97"/>
      <c r="B221" s="97"/>
      <c r="C221" s="97"/>
      <c r="D221" s="97"/>
      <c r="E221" s="97"/>
    </row>
    <row r="222" ht="15.75" customHeight="1">
      <c r="A222" s="97"/>
      <c r="B222" s="97"/>
      <c r="C222" s="97"/>
      <c r="D222" s="97"/>
      <c r="E222" s="97"/>
    </row>
    <row r="223" ht="15.75" customHeight="1">
      <c r="A223" s="97"/>
      <c r="B223" s="97"/>
      <c r="C223" s="97"/>
      <c r="D223" s="97"/>
      <c r="E223" s="97"/>
    </row>
    <row r="224" ht="15.75" customHeight="1">
      <c r="A224" s="97"/>
      <c r="B224" s="97"/>
      <c r="C224" s="97"/>
      <c r="D224" s="97"/>
      <c r="E224" s="97"/>
    </row>
    <row r="225" ht="15.75" customHeight="1">
      <c r="A225" s="97"/>
      <c r="B225" s="97"/>
      <c r="C225" s="97"/>
      <c r="D225" s="97"/>
      <c r="E225" s="97"/>
    </row>
    <row r="226" ht="15.75" customHeight="1">
      <c r="A226" s="97"/>
      <c r="B226" s="97"/>
      <c r="C226" s="97"/>
      <c r="D226" s="97"/>
      <c r="E226" s="97"/>
    </row>
    <row r="227" ht="15.75" customHeight="1">
      <c r="A227" s="97"/>
      <c r="B227" s="97"/>
      <c r="C227" s="97"/>
      <c r="D227" s="97"/>
      <c r="E227" s="97"/>
    </row>
    <row r="228" ht="15.75" customHeight="1">
      <c r="A228" s="97"/>
      <c r="B228" s="97"/>
      <c r="C228" s="97"/>
      <c r="D228" s="97"/>
      <c r="E228" s="97"/>
    </row>
    <row r="229" ht="15.75" customHeight="1">
      <c r="A229" s="97"/>
      <c r="B229" s="97"/>
      <c r="C229" s="97"/>
      <c r="D229" s="97"/>
      <c r="E229" s="97"/>
    </row>
    <row r="230" ht="15.75" customHeight="1">
      <c r="A230" s="97"/>
      <c r="B230" s="97"/>
      <c r="C230" s="97"/>
      <c r="D230" s="97"/>
      <c r="E230" s="97"/>
    </row>
    <row r="231" ht="15.75" customHeight="1">
      <c r="A231" s="97"/>
      <c r="B231" s="97"/>
      <c r="C231" s="97"/>
      <c r="D231" s="97"/>
      <c r="E231" s="97"/>
    </row>
    <row r="232" ht="15.75" customHeight="1">
      <c r="A232" s="97"/>
      <c r="B232" s="97"/>
      <c r="C232" s="97"/>
      <c r="D232" s="97"/>
      <c r="E232" s="97"/>
    </row>
    <row r="233" ht="15.75" customHeight="1">
      <c r="A233" s="97"/>
      <c r="B233" s="97"/>
      <c r="C233" s="97"/>
      <c r="D233" s="97"/>
      <c r="E233" s="97"/>
    </row>
    <row r="234" ht="15.75" customHeight="1">
      <c r="A234" s="97"/>
      <c r="B234" s="97"/>
      <c r="C234" s="97"/>
      <c r="D234" s="97"/>
      <c r="E234" s="97"/>
    </row>
    <row r="235" ht="15.75" customHeight="1">
      <c r="A235" s="97"/>
      <c r="B235" s="97"/>
      <c r="C235" s="97"/>
      <c r="D235" s="97"/>
      <c r="E235" s="97"/>
    </row>
    <row r="236" ht="15.75" customHeight="1">
      <c r="A236" s="97"/>
      <c r="B236" s="97"/>
      <c r="C236" s="97"/>
      <c r="D236" s="97"/>
      <c r="E236" s="97"/>
    </row>
    <row r="237" ht="15.75" customHeight="1">
      <c r="A237" s="97"/>
      <c r="B237" s="97"/>
      <c r="C237" s="97"/>
      <c r="D237" s="97"/>
      <c r="E237" s="97"/>
    </row>
    <row r="238" ht="15.75" customHeight="1">
      <c r="A238" s="97"/>
      <c r="B238" s="97"/>
      <c r="C238" s="97"/>
      <c r="D238" s="97"/>
      <c r="E238" s="97"/>
    </row>
    <row r="239" ht="15.75" customHeight="1">
      <c r="A239" s="97"/>
      <c r="B239" s="97"/>
      <c r="C239" s="97"/>
      <c r="D239" s="97"/>
      <c r="E239" s="97"/>
    </row>
    <row r="240" ht="15.75" customHeight="1">
      <c r="A240" s="97"/>
      <c r="B240" s="97"/>
      <c r="C240" s="97"/>
      <c r="D240" s="97"/>
      <c r="E240" s="97"/>
    </row>
    <row r="241" ht="15.75" customHeight="1">
      <c r="A241" s="97"/>
      <c r="B241" s="97"/>
      <c r="C241" s="97"/>
      <c r="D241" s="97"/>
      <c r="E241" s="97"/>
    </row>
    <row r="242" ht="15.75" customHeight="1">
      <c r="A242" s="97"/>
      <c r="B242" s="97"/>
      <c r="C242" s="97"/>
      <c r="D242" s="97"/>
      <c r="E242" s="97"/>
    </row>
    <row r="243" ht="15.75" customHeight="1">
      <c r="A243" s="97"/>
      <c r="B243" s="97"/>
      <c r="C243" s="97"/>
      <c r="D243" s="97"/>
      <c r="E243" s="97"/>
    </row>
    <row r="244" ht="15.75" customHeight="1">
      <c r="A244" s="97"/>
      <c r="B244" s="97"/>
      <c r="C244" s="97"/>
      <c r="D244" s="97"/>
      <c r="E244" s="97"/>
    </row>
    <row r="245" ht="15.75" customHeight="1">
      <c r="A245" s="97"/>
      <c r="B245" s="97"/>
      <c r="C245" s="97"/>
      <c r="D245" s="97"/>
      <c r="E245" s="97"/>
    </row>
    <row r="246" ht="15.75" customHeight="1">
      <c r="A246" s="97"/>
      <c r="B246" s="97"/>
      <c r="C246" s="97"/>
      <c r="D246" s="97"/>
      <c r="E246" s="97"/>
    </row>
    <row r="247" ht="15.75" customHeight="1">
      <c r="A247" s="97"/>
      <c r="B247" s="97"/>
      <c r="C247" s="97"/>
      <c r="D247" s="97"/>
      <c r="E247" s="97"/>
    </row>
    <row r="248" ht="15.75" customHeight="1">
      <c r="A248" s="97"/>
      <c r="B248" s="97"/>
      <c r="C248" s="97"/>
      <c r="D248" s="97"/>
      <c r="E248" s="97"/>
    </row>
    <row r="249" ht="15.75" customHeight="1">
      <c r="A249" s="97"/>
      <c r="B249" s="97"/>
      <c r="C249" s="97"/>
      <c r="D249" s="97"/>
      <c r="E249" s="97"/>
    </row>
    <row r="250" ht="15.75" customHeight="1">
      <c r="A250" s="97"/>
      <c r="B250" s="97"/>
      <c r="C250" s="97"/>
      <c r="D250" s="97"/>
      <c r="E250" s="97"/>
    </row>
    <row r="251" ht="15.75" customHeight="1">
      <c r="A251" s="97"/>
      <c r="B251" s="97"/>
      <c r="C251" s="97"/>
      <c r="D251" s="97"/>
      <c r="E251" s="97"/>
    </row>
    <row r="252" ht="15.75" customHeight="1">
      <c r="A252" s="97"/>
      <c r="B252" s="97"/>
      <c r="C252" s="97"/>
      <c r="D252" s="97"/>
      <c r="E252" s="97"/>
    </row>
    <row r="253" ht="15.75" customHeight="1">
      <c r="A253" s="97"/>
      <c r="B253" s="97"/>
      <c r="C253" s="97"/>
      <c r="D253" s="97"/>
      <c r="E253" s="97"/>
    </row>
    <row r="254" ht="15.75" customHeight="1">
      <c r="A254" s="97"/>
      <c r="B254" s="97"/>
      <c r="C254" s="97"/>
      <c r="D254" s="97"/>
      <c r="E254" s="97"/>
    </row>
    <row r="255" ht="15.75" customHeight="1">
      <c r="A255" s="97"/>
      <c r="B255" s="97"/>
      <c r="C255" s="97"/>
      <c r="D255" s="97"/>
      <c r="E255" s="97"/>
    </row>
    <row r="256" ht="15.75" customHeight="1">
      <c r="A256" s="97"/>
      <c r="B256" s="97"/>
      <c r="C256" s="97"/>
      <c r="D256" s="97"/>
      <c r="E256" s="97"/>
    </row>
    <row r="257" ht="15.75" customHeight="1">
      <c r="A257" s="97"/>
      <c r="B257" s="97"/>
      <c r="C257" s="97"/>
      <c r="D257" s="97"/>
      <c r="E257" s="97"/>
    </row>
    <row r="258" ht="15.75" customHeight="1">
      <c r="A258" s="97"/>
      <c r="B258" s="97"/>
      <c r="C258" s="97"/>
      <c r="D258" s="97"/>
      <c r="E258" s="97"/>
    </row>
    <row r="259" ht="15.75" customHeight="1">
      <c r="A259" s="97"/>
      <c r="B259" s="97"/>
      <c r="C259" s="97"/>
      <c r="D259" s="97"/>
      <c r="E259" s="97"/>
    </row>
    <row r="260" ht="15.75" customHeight="1">
      <c r="A260" s="97"/>
      <c r="B260" s="97"/>
      <c r="C260" s="97"/>
      <c r="D260" s="97"/>
      <c r="E260" s="97"/>
    </row>
    <row r="261" ht="15.75" customHeight="1">
      <c r="A261" s="97"/>
      <c r="B261" s="97"/>
      <c r="C261" s="97"/>
      <c r="D261" s="97"/>
      <c r="E261" s="97"/>
    </row>
    <row r="262" ht="15.75" customHeight="1">
      <c r="A262" s="97"/>
      <c r="B262" s="97"/>
      <c r="C262" s="97"/>
      <c r="D262" s="97"/>
      <c r="E262" s="97"/>
    </row>
    <row r="263" ht="15.75" customHeight="1">
      <c r="A263" s="97"/>
      <c r="B263" s="97"/>
      <c r="C263" s="97"/>
      <c r="D263" s="97"/>
      <c r="E263" s="97"/>
    </row>
    <row r="264" ht="15.75" customHeight="1">
      <c r="A264" s="97"/>
      <c r="B264" s="97"/>
      <c r="C264" s="97"/>
      <c r="D264" s="97"/>
      <c r="E264" s="97"/>
    </row>
    <row r="265" ht="15.75" customHeight="1">
      <c r="A265" s="97"/>
      <c r="B265" s="97"/>
      <c r="C265" s="97"/>
      <c r="D265" s="97"/>
      <c r="E265" s="97"/>
    </row>
    <row r="266" ht="15.75" customHeight="1">
      <c r="A266" s="97"/>
      <c r="B266" s="97"/>
      <c r="C266" s="97"/>
      <c r="D266" s="97"/>
      <c r="E266" s="97"/>
    </row>
    <row r="267" ht="15.75" customHeight="1">
      <c r="A267" s="97"/>
      <c r="B267" s="97"/>
      <c r="C267" s="97"/>
      <c r="D267" s="97"/>
      <c r="E267" s="97"/>
    </row>
    <row r="268" ht="15.75" customHeight="1">
      <c r="A268" s="97"/>
      <c r="B268" s="97"/>
      <c r="C268" s="97"/>
      <c r="D268" s="97"/>
      <c r="E268" s="97"/>
    </row>
    <row r="269" ht="15.75" customHeight="1">
      <c r="A269" s="97"/>
      <c r="B269" s="97"/>
      <c r="C269" s="97"/>
      <c r="D269" s="97"/>
      <c r="E269" s="97"/>
    </row>
    <row r="270" ht="15.75" customHeight="1">
      <c r="A270" s="97"/>
      <c r="B270" s="97"/>
      <c r="C270" s="97"/>
      <c r="D270" s="97"/>
      <c r="E270" s="97"/>
    </row>
    <row r="271" ht="15.75" customHeight="1">
      <c r="A271" s="97"/>
      <c r="B271" s="97"/>
      <c r="C271" s="97"/>
      <c r="D271" s="97"/>
      <c r="E271" s="97"/>
    </row>
    <row r="272" ht="15.75" customHeight="1">
      <c r="A272" s="97"/>
      <c r="B272" s="97"/>
      <c r="C272" s="97"/>
      <c r="D272" s="97"/>
      <c r="E272" s="97"/>
    </row>
    <row r="273" ht="15.75" customHeight="1">
      <c r="A273" s="97"/>
      <c r="B273" s="97"/>
      <c r="C273" s="97"/>
      <c r="D273" s="97"/>
      <c r="E273" s="97"/>
    </row>
    <row r="274" ht="15.75" customHeight="1">
      <c r="A274" s="97"/>
      <c r="B274" s="97"/>
      <c r="C274" s="97"/>
      <c r="D274" s="97"/>
      <c r="E274" s="97"/>
    </row>
    <row r="275" ht="15.75" customHeight="1">
      <c r="A275" s="97"/>
      <c r="B275" s="97"/>
      <c r="C275" s="97"/>
      <c r="D275" s="97"/>
      <c r="E275" s="97"/>
    </row>
    <row r="276" ht="15.75" customHeight="1">
      <c r="A276" s="97"/>
      <c r="B276" s="97"/>
      <c r="C276" s="97"/>
      <c r="D276" s="97"/>
      <c r="E276" s="97"/>
    </row>
    <row r="277" ht="15.75" customHeight="1">
      <c r="A277" s="97"/>
      <c r="B277" s="97"/>
      <c r="C277" s="97"/>
      <c r="D277" s="97"/>
      <c r="E277" s="97"/>
    </row>
    <row r="278" ht="15.75" customHeight="1">
      <c r="A278" s="97"/>
      <c r="B278" s="97"/>
      <c r="C278" s="97"/>
      <c r="D278" s="97"/>
      <c r="E278" s="97"/>
    </row>
    <row r="279" ht="15.75" customHeight="1">
      <c r="A279" s="97"/>
      <c r="B279" s="97"/>
      <c r="C279" s="97"/>
      <c r="D279" s="97"/>
      <c r="E279" s="97"/>
    </row>
    <row r="280" ht="15.75" customHeight="1">
      <c r="A280" s="97"/>
      <c r="B280" s="97"/>
      <c r="C280" s="97"/>
      <c r="D280" s="97"/>
      <c r="E280" s="97"/>
    </row>
    <row r="281" ht="15.75" customHeight="1">
      <c r="A281" s="97"/>
      <c r="B281" s="97"/>
      <c r="C281" s="97"/>
      <c r="D281" s="97"/>
      <c r="E281" s="97"/>
    </row>
    <row r="282" ht="15.75" customHeight="1">
      <c r="A282" s="97"/>
      <c r="B282" s="97"/>
      <c r="C282" s="97"/>
      <c r="D282" s="97"/>
      <c r="E282" s="97"/>
    </row>
    <row r="283" ht="15.75" customHeight="1">
      <c r="A283" s="97"/>
      <c r="B283" s="97"/>
      <c r="C283" s="97"/>
      <c r="D283" s="97"/>
      <c r="E283" s="97"/>
    </row>
    <row r="284" ht="15.75" customHeight="1">
      <c r="A284" s="97"/>
      <c r="B284" s="97"/>
      <c r="C284" s="97"/>
      <c r="D284" s="97"/>
      <c r="E284" s="97"/>
    </row>
    <row r="285" ht="15.75" customHeight="1">
      <c r="A285" s="97"/>
      <c r="B285" s="97"/>
      <c r="C285" s="97"/>
      <c r="D285" s="97"/>
      <c r="E285" s="97"/>
    </row>
    <row r="286" ht="15.75" customHeight="1">
      <c r="A286" s="97"/>
      <c r="B286" s="97"/>
      <c r="C286" s="97"/>
      <c r="D286" s="97"/>
      <c r="E286" s="97"/>
    </row>
    <row r="287" ht="15.75" customHeight="1">
      <c r="A287" s="97"/>
      <c r="B287" s="97"/>
      <c r="C287" s="97"/>
      <c r="D287" s="97"/>
      <c r="E287" s="97"/>
    </row>
    <row r="288" ht="15.75" customHeight="1">
      <c r="A288" s="97"/>
      <c r="B288" s="97"/>
      <c r="C288" s="97"/>
      <c r="D288" s="97"/>
      <c r="E288" s="97"/>
    </row>
    <row r="289" ht="15.75" customHeight="1">
      <c r="A289" s="97"/>
      <c r="B289" s="97"/>
      <c r="C289" s="97"/>
      <c r="D289" s="97"/>
      <c r="E289" s="97"/>
    </row>
    <row r="290" ht="15.75" customHeight="1">
      <c r="A290" s="97"/>
      <c r="B290" s="97"/>
      <c r="C290" s="97"/>
      <c r="D290" s="97"/>
      <c r="E290" s="97"/>
    </row>
    <row r="291" ht="15.75" customHeight="1">
      <c r="A291" s="97"/>
      <c r="B291" s="97"/>
      <c r="C291" s="97"/>
      <c r="D291" s="97"/>
      <c r="E291" s="97"/>
    </row>
    <row r="292" ht="15.75" customHeight="1">
      <c r="A292" s="97"/>
      <c r="B292" s="97"/>
      <c r="C292" s="97"/>
      <c r="D292" s="97"/>
      <c r="E292" s="97"/>
    </row>
    <row r="293" ht="15.75" customHeight="1">
      <c r="A293" s="97"/>
      <c r="B293" s="97"/>
      <c r="C293" s="97"/>
      <c r="D293" s="97"/>
      <c r="E293" s="97"/>
    </row>
    <row r="294" ht="15.75" customHeight="1">
      <c r="A294" s="97"/>
      <c r="B294" s="97"/>
      <c r="C294" s="97"/>
      <c r="D294" s="97"/>
      <c r="E294" s="97"/>
    </row>
    <row r="295" ht="15.75" customHeight="1">
      <c r="A295" s="97"/>
      <c r="B295" s="97"/>
      <c r="C295" s="97"/>
      <c r="D295" s="97"/>
      <c r="E295" s="97"/>
    </row>
    <row r="296" ht="15.75" customHeight="1">
      <c r="A296" s="97"/>
      <c r="B296" s="97"/>
      <c r="C296" s="97"/>
      <c r="D296" s="97"/>
      <c r="E296" s="97"/>
    </row>
    <row r="297" ht="15.75" customHeight="1">
      <c r="A297" s="97"/>
      <c r="B297" s="97"/>
      <c r="C297" s="97"/>
      <c r="D297" s="97"/>
      <c r="E297" s="97"/>
    </row>
    <row r="298" ht="15.75" customHeight="1">
      <c r="A298" s="97"/>
      <c r="B298" s="97"/>
      <c r="C298" s="97"/>
      <c r="D298" s="97"/>
      <c r="E298" s="97"/>
    </row>
    <row r="299" ht="15.75" customHeight="1">
      <c r="A299" s="97"/>
      <c r="B299" s="97"/>
      <c r="C299" s="97"/>
      <c r="D299" s="97"/>
      <c r="E299" s="97"/>
    </row>
    <row r="300" ht="15.75" customHeight="1">
      <c r="A300" s="97"/>
      <c r="B300" s="97"/>
      <c r="C300" s="97"/>
      <c r="D300" s="97"/>
      <c r="E300" s="97"/>
    </row>
    <row r="301" ht="15.75" customHeight="1">
      <c r="A301" s="97"/>
      <c r="B301" s="97"/>
      <c r="C301" s="97"/>
      <c r="D301" s="97"/>
      <c r="E301" s="97"/>
    </row>
    <row r="302" ht="15.75" customHeight="1">
      <c r="A302" s="97"/>
      <c r="B302" s="97"/>
      <c r="C302" s="97"/>
      <c r="D302" s="97"/>
      <c r="E302" s="97"/>
    </row>
    <row r="303" ht="15.75" customHeight="1">
      <c r="A303" s="97"/>
      <c r="B303" s="97"/>
      <c r="C303" s="97"/>
      <c r="D303" s="97"/>
      <c r="E303" s="97"/>
    </row>
    <row r="304" ht="15.75" customHeight="1">
      <c r="A304" s="97"/>
      <c r="B304" s="97"/>
      <c r="C304" s="97"/>
      <c r="D304" s="97"/>
      <c r="E304" s="97"/>
    </row>
    <row r="305" ht="15.75" customHeight="1">
      <c r="A305" s="97"/>
      <c r="B305" s="97"/>
      <c r="C305" s="97"/>
      <c r="D305" s="97"/>
      <c r="E305" s="97"/>
    </row>
    <row r="306" ht="15.75" customHeight="1">
      <c r="A306" s="97"/>
      <c r="B306" s="97"/>
      <c r="C306" s="97"/>
      <c r="D306" s="97"/>
      <c r="E306" s="97"/>
    </row>
    <row r="307" ht="15.75" customHeight="1">
      <c r="A307" s="97"/>
      <c r="B307" s="97"/>
      <c r="C307" s="97"/>
      <c r="D307" s="97"/>
      <c r="E307" s="97"/>
    </row>
    <row r="308" ht="15.75" customHeight="1">
      <c r="A308" s="97"/>
      <c r="B308" s="97"/>
      <c r="C308" s="97"/>
      <c r="D308" s="97"/>
      <c r="E308" s="97"/>
    </row>
    <row r="309" ht="15.75" customHeight="1">
      <c r="A309" s="97"/>
      <c r="B309" s="97"/>
      <c r="C309" s="97"/>
      <c r="D309" s="97"/>
      <c r="E309" s="97"/>
    </row>
    <row r="310" ht="15.75" customHeight="1">
      <c r="A310" s="97"/>
      <c r="B310" s="97"/>
      <c r="C310" s="97"/>
      <c r="D310" s="97"/>
      <c r="E310" s="97"/>
    </row>
    <row r="311" ht="15.75" customHeight="1">
      <c r="A311" s="97"/>
      <c r="B311" s="97"/>
      <c r="C311" s="97"/>
      <c r="D311" s="97"/>
      <c r="E311" s="97"/>
    </row>
    <row r="312" ht="15.75" customHeight="1">
      <c r="A312" s="97"/>
      <c r="B312" s="97"/>
      <c r="C312" s="97"/>
      <c r="D312" s="97"/>
      <c r="E312" s="97"/>
    </row>
    <row r="313" ht="15.75" customHeight="1">
      <c r="A313" s="97"/>
      <c r="B313" s="97"/>
      <c r="C313" s="97"/>
      <c r="D313" s="97"/>
      <c r="E313" s="97"/>
    </row>
    <row r="314" ht="15.75" customHeight="1">
      <c r="A314" s="97"/>
      <c r="B314" s="97"/>
      <c r="C314" s="97"/>
      <c r="D314" s="97"/>
      <c r="E314" s="97"/>
    </row>
    <row r="315" ht="15.75" customHeight="1">
      <c r="A315" s="97"/>
      <c r="B315" s="97"/>
      <c r="C315" s="97"/>
      <c r="D315" s="97"/>
      <c r="E315" s="97"/>
    </row>
    <row r="316" ht="15.75" customHeight="1">
      <c r="A316" s="97"/>
      <c r="B316" s="97"/>
      <c r="C316" s="97"/>
      <c r="D316" s="97"/>
      <c r="E316" s="97"/>
    </row>
    <row r="317" ht="15.75" customHeight="1">
      <c r="A317" s="97"/>
      <c r="B317" s="97"/>
      <c r="C317" s="97"/>
      <c r="D317" s="97"/>
      <c r="E317" s="97"/>
    </row>
    <row r="318" ht="15.75" customHeight="1">
      <c r="A318" s="97"/>
      <c r="B318" s="97"/>
      <c r="C318" s="97"/>
      <c r="D318" s="97"/>
      <c r="E318" s="97"/>
    </row>
    <row r="319" ht="15.75" customHeight="1">
      <c r="A319" s="97"/>
      <c r="B319" s="97"/>
      <c r="C319" s="97"/>
      <c r="D319" s="97"/>
      <c r="E319" s="97"/>
    </row>
    <row r="320" ht="15.75" customHeight="1">
      <c r="A320" s="97"/>
      <c r="B320" s="97"/>
      <c r="C320" s="97"/>
      <c r="D320" s="97"/>
      <c r="E320" s="97"/>
    </row>
    <row r="321" ht="15.75" customHeight="1">
      <c r="A321" s="97"/>
      <c r="B321" s="97"/>
      <c r="C321" s="97"/>
      <c r="D321" s="97"/>
      <c r="E321" s="97"/>
    </row>
    <row r="322" ht="15.75" customHeight="1">
      <c r="A322" s="97"/>
      <c r="B322" s="97"/>
      <c r="C322" s="97"/>
      <c r="D322" s="97"/>
      <c r="E322" s="97"/>
    </row>
    <row r="323" ht="15.75" customHeight="1">
      <c r="A323" s="97"/>
      <c r="B323" s="97"/>
      <c r="C323" s="97"/>
      <c r="D323" s="97"/>
      <c r="E323" s="97"/>
    </row>
    <row r="324" ht="15.75" customHeight="1">
      <c r="A324" s="97"/>
      <c r="B324" s="97"/>
      <c r="C324" s="97"/>
      <c r="D324" s="97"/>
      <c r="E324" s="97"/>
    </row>
    <row r="325" ht="15.75" customHeight="1">
      <c r="A325" s="97"/>
      <c r="B325" s="97"/>
      <c r="C325" s="97"/>
      <c r="D325" s="97"/>
      <c r="E325" s="97"/>
    </row>
    <row r="326" ht="15.75" customHeight="1">
      <c r="A326" s="97"/>
      <c r="B326" s="97"/>
      <c r="C326" s="97"/>
      <c r="D326" s="97"/>
      <c r="E326" s="97"/>
    </row>
    <row r="327" ht="15.75" customHeight="1">
      <c r="A327" s="97"/>
      <c r="B327" s="97"/>
      <c r="C327" s="97"/>
      <c r="D327" s="97"/>
      <c r="E327" s="97"/>
    </row>
    <row r="328" ht="15.75" customHeight="1">
      <c r="A328" s="97"/>
      <c r="B328" s="97"/>
      <c r="C328" s="97"/>
      <c r="D328" s="97"/>
      <c r="E328" s="97"/>
    </row>
    <row r="329" ht="15.75" customHeight="1">
      <c r="A329" s="97"/>
      <c r="B329" s="97"/>
      <c r="C329" s="97"/>
      <c r="D329" s="97"/>
      <c r="E329" s="97"/>
    </row>
    <row r="330" ht="15.75" customHeight="1">
      <c r="A330" s="97"/>
      <c r="B330" s="97"/>
      <c r="C330" s="97"/>
      <c r="D330" s="97"/>
      <c r="E330" s="97"/>
    </row>
    <row r="331" ht="15.75" customHeight="1">
      <c r="A331" s="97"/>
      <c r="B331" s="97"/>
      <c r="C331" s="97"/>
      <c r="D331" s="97"/>
      <c r="E331" s="97"/>
    </row>
    <row r="332" ht="15.75" customHeight="1">
      <c r="A332" s="97"/>
      <c r="B332" s="97"/>
      <c r="C332" s="97"/>
      <c r="D332" s="97"/>
      <c r="E332" s="97"/>
    </row>
    <row r="333" ht="15.75" customHeight="1">
      <c r="A333" s="97"/>
      <c r="B333" s="97"/>
      <c r="C333" s="97"/>
      <c r="D333" s="97"/>
      <c r="E333" s="97"/>
    </row>
    <row r="334" ht="15.75" customHeight="1">
      <c r="A334" s="97"/>
      <c r="B334" s="97"/>
      <c r="C334" s="97"/>
      <c r="D334" s="97"/>
      <c r="E334" s="97"/>
    </row>
    <row r="335" ht="15.75" customHeight="1">
      <c r="A335" s="97"/>
      <c r="B335" s="97"/>
      <c r="C335" s="97"/>
      <c r="D335" s="97"/>
      <c r="E335" s="97"/>
    </row>
    <row r="336" ht="15.75" customHeight="1">
      <c r="A336" s="97"/>
      <c r="B336" s="97"/>
      <c r="C336" s="97"/>
      <c r="D336" s="97"/>
      <c r="E336" s="97"/>
    </row>
    <row r="337" ht="15.75" customHeight="1">
      <c r="A337" s="97"/>
      <c r="B337" s="97"/>
      <c r="C337" s="97"/>
      <c r="D337" s="97"/>
      <c r="E337" s="97"/>
    </row>
    <row r="338" ht="15.75" customHeight="1">
      <c r="A338" s="97"/>
      <c r="B338" s="97"/>
      <c r="C338" s="97"/>
      <c r="D338" s="97"/>
      <c r="E338" s="97"/>
    </row>
    <row r="339" ht="15.75" customHeight="1">
      <c r="A339" s="97"/>
      <c r="B339" s="97"/>
      <c r="C339" s="97"/>
      <c r="D339" s="97"/>
      <c r="E339" s="97"/>
    </row>
    <row r="340" ht="15.75" customHeight="1">
      <c r="A340" s="97"/>
      <c r="B340" s="97"/>
      <c r="C340" s="97"/>
      <c r="D340" s="97"/>
      <c r="E340" s="97"/>
    </row>
    <row r="341" ht="15.75" customHeight="1">
      <c r="A341" s="97"/>
      <c r="B341" s="97"/>
      <c r="C341" s="97"/>
      <c r="D341" s="97"/>
      <c r="E341" s="97"/>
    </row>
    <row r="342" ht="15.75" customHeight="1">
      <c r="A342" s="97"/>
      <c r="B342" s="97"/>
      <c r="C342" s="97"/>
      <c r="D342" s="97"/>
      <c r="E342" s="97"/>
    </row>
    <row r="343" ht="15.75" customHeight="1">
      <c r="A343" s="97"/>
      <c r="B343" s="97"/>
      <c r="C343" s="97"/>
      <c r="D343" s="97"/>
      <c r="E343" s="97"/>
    </row>
    <row r="344" ht="15.75" customHeight="1">
      <c r="A344" s="97"/>
      <c r="B344" s="97"/>
      <c r="C344" s="97"/>
      <c r="D344" s="97"/>
      <c r="E344" s="97"/>
    </row>
    <row r="345" ht="15.75" customHeight="1">
      <c r="A345" s="97"/>
      <c r="B345" s="97"/>
      <c r="C345" s="97"/>
      <c r="D345" s="97"/>
      <c r="E345" s="97"/>
    </row>
    <row r="346" ht="15.75" customHeight="1">
      <c r="A346" s="97"/>
      <c r="B346" s="97"/>
      <c r="C346" s="97"/>
      <c r="D346" s="97"/>
      <c r="E346" s="97"/>
    </row>
    <row r="347" ht="15.75" customHeight="1">
      <c r="A347" s="97"/>
      <c r="B347" s="97"/>
      <c r="C347" s="97"/>
      <c r="D347" s="97"/>
      <c r="E347" s="97"/>
    </row>
    <row r="348" ht="15.75" customHeight="1">
      <c r="A348" s="97"/>
      <c r="B348" s="97"/>
      <c r="C348" s="97"/>
      <c r="D348" s="97"/>
      <c r="E348" s="97"/>
    </row>
    <row r="349" ht="15.75" customHeight="1">
      <c r="A349" s="97"/>
      <c r="B349" s="97"/>
      <c r="C349" s="97"/>
      <c r="D349" s="97"/>
      <c r="E349" s="97"/>
    </row>
    <row r="350" ht="15.75" customHeight="1">
      <c r="A350" s="97"/>
      <c r="B350" s="97"/>
      <c r="C350" s="97"/>
      <c r="D350" s="97"/>
      <c r="E350" s="97"/>
    </row>
    <row r="351" ht="15.75" customHeight="1">
      <c r="A351" s="97"/>
      <c r="B351" s="97"/>
      <c r="C351" s="97"/>
      <c r="D351" s="97"/>
      <c r="E351" s="97"/>
    </row>
    <row r="352" ht="15.75" customHeight="1">
      <c r="A352" s="97"/>
      <c r="B352" s="97"/>
      <c r="C352" s="97"/>
      <c r="D352" s="97"/>
      <c r="E352" s="97"/>
    </row>
    <row r="353" ht="15.75" customHeight="1">
      <c r="A353" s="97"/>
      <c r="B353" s="97"/>
      <c r="C353" s="97"/>
      <c r="D353" s="97"/>
      <c r="E353" s="97"/>
    </row>
    <row r="354" ht="15.75" customHeight="1">
      <c r="A354" s="97"/>
      <c r="B354" s="97"/>
      <c r="C354" s="97"/>
      <c r="D354" s="97"/>
      <c r="E354" s="97"/>
    </row>
    <row r="355" ht="15.75" customHeight="1">
      <c r="A355" s="97"/>
      <c r="B355" s="97"/>
      <c r="C355" s="97"/>
      <c r="D355" s="97"/>
      <c r="E355" s="97"/>
    </row>
    <row r="356" ht="15.75" customHeight="1">
      <c r="A356" s="97"/>
      <c r="B356" s="97"/>
      <c r="C356" s="97"/>
      <c r="D356" s="97"/>
      <c r="E356" s="97"/>
    </row>
    <row r="357" ht="15.75" customHeight="1">
      <c r="A357" s="97"/>
      <c r="B357" s="97"/>
      <c r="C357" s="97"/>
      <c r="D357" s="97"/>
      <c r="E357" s="97"/>
    </row>
    <row r="358" ht="15.75" customHeight="1">
      <c r="A358" s="97"/>
      <c r="B358" s="97"/>
      <c r="C358" s="97"/>
      <c r="D358" s="97"/>
      <c r="E358" s="97"/>
    </row>
    <row r="359" ht="15.75" customHeight="1">
      <c r="A359" s="97"/>
      <c r="B359" s="97"/>
      <c r="C359" s="97"/>
      <c r="D359" s="97"/>
      <c r="E359" s="97"/>
    </row>
    <row r="360" ht="15.75" customHeight="1">
      <c r="A360" s="97"/>
      <c r="B360" s="97"/>
      <c r="C360" s="97"/>
      <c r="D360" s="97"/>
      <c r="E360" s="97"/>
    </row>
    <row r="361" ht="15.75" customHeight="1">
      <c r="A361" s="97"/>
      <c r="B361" s="97"/>
      <c r="C361" s="97"/>
      <c r="D361" s="97"/>
      <c r="E361" s="97"/>
    </row>
    <row r="362" ht="15.75" customHeight="1">
      <c r="A362" s="97"/>
      <c r="B362" s="97"/>
      <c r="C362" s="97"/>
      <c r="D362" s="97"/>
      <c r="E362" s="97"/>
    </row>
    <row r="363" ht="15.75" customHeight="1">
      <c r="A363" s="97"/>
      <c r="B363" s="97"/>
      <c r="C363" s="97"/>
      <c r="D363" s="97"/>
      <c r="E363" s="97"/>
    </row>
    <row r="364" ht="15.75" customHeight="1">
      <c r="A364" s="97"/>
      <c r="B364" s="97"/>
      <c r="C364" s="97"/>
      <c r="D364" s="97"/>
      <c r="E364" s="97"/>
    </row>
    <row r="365" ht="15.75" customHeight="1">
      <c r="A365" s="97"/>
      <c r="B365" s="97"/>
      <c r="C365" s="97"/>
      <c r="D365" s="97"/>
      <c r="E365" s="97"/>
    </row>
    <row r="366" ht="15.75" customHeight="1">
      <c r="A366" s="97"/>
      <c r="B366" s="97"/>
      <c r="C366" s="97"/>
      <c r="D366" s="97"/>
      <c r="E366" s="97"/>
    </row>
    <row r="367" ht="15.75" customHeight="1">
      <c r="A367" s="97"/>
      <c r="B367" s="97"/>
      <c r="C367" s="97"/>
      <c r="D367" s="97"/>
      <c r="E367" s="97"/>
    </row>
    <row r="368" ht="15.75" customHeight="1">
      <c r="A368" s="97"/>
      <c r="B368" s="97"/>
      <c r="C368" s="97"/>
      <c r="D368" s="97"/>
      <c r="E368" s="97"/>
    </row>
    <row r="369" ht="15.75" customHeight="1">
      <c r="A369" s="97"/>
      <c r="B369" s="97"/>
      <c r="C369" s="97"/>
      <c r="D369" s="97"/>
      <c r="E369" s="97"/>
    </row>
    <row r="370" ht="15.75" customHeight="1">
      <c r="A370" s="97"/>
      <c r="B370" s="97"/>
      <c r="C370" s="97"/>
      <c r="D370" s="97"/>
      <c r="E370" s="97"/>
    </row>
    <row r="371" ht="15.75" customHeight="1">
      <c r="A371" s="97"/>
      <c r="B371" s="97"/>
      <c r="C371" s="97"/>
      <c r="D371" s="97"/>
      <c r="E371" s="97"/>
    </row>
    <row r="372" ht="15.75" customHeight="1">
      <c r="A372" s="97"/>
      <c r="B372" s="97"/>
      <c r="C372" s="97"/>
      <c r="D372" s="97"/>
      <c r="E372" s="97"/>
    </row>
    <row r="373" ht="15.75" customHeight="1">
      <c r="A373" s="97"/>
      <c r="B373" s="97"/>
      <c r="C373" s="97"/>
      <c r="D373" s="97"/>
      <c r="E373" s="97"/>
    </row>
    <row r="374" ht="15.75" customHeight="1">
      <c r="A374" s="97"/>
      <c r="B374" s="97"/>
      <c r="C374" s="97"/>
      <c r="D374" s="97"/>
      <c r="E374" s="97"/>
    </row>
    <row r="375" ht="15.75" customHeight="1">
      <c r="A375" s="97"/>
      <c r="B375" s="97"/>
      <c r="C375" s="97"/>
      <c r="D375" s="97"/>
      <c r="E375" s="97"/>
    </row>
    <row r="376" ht="15.75" customHeight="1">
      <c r="A376" s="97"/>
      <c r="B376" s="97"/>
      <c r="C376" s="97"/>
      <c r="D376" s="97"/>
      <c r="E376" s="97"/>
    </row>
    <row r="377" ht="15.75" customHeight="1">
      <c r="A377" s="97"/>
      <c r="B377" s="97"/>
      <c r="C377" s="97"/>
      <c r="D377" s="97"/>
      <c r="E377" s="97"/>
    </row>
    <row r="378" ht="15.75" customHeight="1">
      <c r="A378" s="97"/>
      <c r="B378" s="97"/>
      <c r="C378" s="97"/>
      <c r="D378" s="97"/>
      <c r="E378" s="97"/>
    </row>
    <row r="379" ht="15.75" customHeight="1">
      <c r="A379" s="97"/>
      <c r="B379" s="97"/>
      <c r="C379" s="97"/>
      <c r="D379" s="97"/>
      <c r="E379" s="97"/>
    </row>
    <row r="380" ht="15.75" customHeight="1">
      <c r="A380" s="97"/>
      <c r="B380" s="97"/>
      <c r="C380" s="97"/>
      <c r="D380" s="97"/>
      <c r="E380" s="97"/>
    </row>
    <row r="381" ht="15.75" customHeight="1">
      <c r="A381" s="97"/>
      <c r="B381" s="97"/>
      <c r="C381" s="97"/>
      <c r="D381" s="97"/>
      <c r="E381" s="97"/>
    </row>
    <row r="382" ht="15.75" customHeight="1">
      <c r="A382" s="97"/>
      <c r="B382" s="97"/>
      <c r="C382" s="97"/>
      <c r="D382" s="97"/>
      <c r="E382" s="97"/>
    </row>
    <row r="383" ht="15.75" customHeight="1">
      <c r="A383" s="97"/>
      <c r="B383" s="97"/>
      <c r="C383" s="97"/>
      <c r="D383" s="97"/>
      <c r="E383" s="97"/>
    </row>
    <row r="384" ht="15.75" customHeight="1">
      <c r="A384" s="97"/>
      <c r="B384" s="97"/>
      <c r="C384" s="97"/>
      <c r="D384" s="97"/>
      <c r="E384" s="97"/>
    </row>
    <row r="385" ht="15.75" customHeight="1">
      <c r="A385" s="97"/>
      <c r="B385" s="97"/>
      <c r="C385" s="97"/>
      <c r="D385" s="97"/>
      <c r="E385" s="97"/>
    </row>
    <row r="386" ht="15.75" customHeight="1">
      <c r="A386" s="97"/>
      <c r="B386" s="97"/>
      <c r="C386" s="97"/>
      <c r="D386" s="97"/>
      <c r="E386" s="97"/>
    </row>
    <row r="387" ht="15.75" customHeight="1">
      <c r="A387" s="97"/>
      <c r="B387" s="97"/>
      <c r="C387" s="97"/>
      <c r="D387" s="97"/>
      <c r="E387" s="97"/>
    </row>
    <row r="388" ht="15.75" customHeight="1">
      <c r="A388" s="97"/>
      <c r="B388" s="97"/>
      <c r="C388" s="97"/>
      <c r="D388" s="97"/>
      <c r="E388" s="97"/>
    </row>
    <row r="389" ht="15.75" customHeight="1">
      <c r="A389" s="97"/>
      <c r="B389" s="97"/>
      <c r="C389" s="97"/>
      <c r="D389" s="97"/>
      <c r="E389" s="97"/>
    </row>
    <row r="390" ht="15.75" customHeight="1">
      <c r="A390" s="97"/>
      <c r="B390" s="97"/>
      <c r="C390" s="97"/>
      <c r="D390" s="97"/>
      <c r="E390" s="97"/>
    </row>
    <row r="391" ht="15.75" customHeight="1">
      <c r="A391" s="97"/>
      <c r="B391" s="97"/>
      <c r="C391" s="97"/>
      <c r="D391" s="97"/>
      <c r="E391" s="97"/>
    </row>
    <row r="392" ht="15.75" customHeight="1">
      <c r="A392" s="97"/>
      <c r="B392" s="97"/>
      <c r="C392" s="97"/>
      <c r="D392" s="97"/>
      <c r="E392" s="97"/>
    </row>
    <row r="393" ht="15.75" customHeight="1">
      <c r="A393" s="97"/>
      <c r="B393" s="97"/>
      <c r="C393" s="97"/>
      <c r="D393" s="97"/>
      <c r="E393" s="97"/>
    </row>
    <row r="394" ht="15.75" customHeight="1">
      <c r="A394" s="97"/>
      <c r="B394" s="97"/>
      <c r="C394" s="97"/>
      <c r="D394" s="97"/>
      <c r="E394" s="97"/>
    </row>
    <row r="395" ht="15.75" customHeight="1">
      <c r="A395" s="97"/>
      <c r="B395" s="97"/>
      <c r="C395" s="97"/>
      <c r="D395" s="97"/>
      <c r="E395" s="97"/>
    </row>
    <row r="396" ht="15.75" customHeight="1">
      <c r="A396" s="97"/>
      <c r="B396" s="97"/>
      <c r="C396" s="97"/>
      <c r="D396" s="97"/>
      <c r="E396" s="97"/>
    </row>
    <row r="397" ht="15.75" customHeight="1">
      <c r="A397" s="97"/>
      <c r="B397" s="97"/>
      <c r="C397" s="97"/>
      <c r="D397" s="97"/>
      <c r="E397" s="97"/>
    </row>
    <row r="398" ht="15.75" customHeight="1">
      <c r="A398" s="97"/>
      <c r="B398" s="97"/>
      <c r="C398" s="97"/>
      <c r="D398" s="97"/>
      <c r="E398" s="97"/>
    </row>
    <row r="399" ht="15.75" customHeight="1">
      <c r="A399" s="97"/>
      <c r="B399" s="97"/>
      <c r="C399" s="97"/>
      <c r="D399" s="97"/>
      <c r="E399" s="97"/>
    </row>
    <row r="400" ht="15.75" customHeight="1">
      <c r="A400" s="97"/>
      <c r="B400" s="97"/>
      <c r="C400" s="97"/>
      <c r="D400" s="97"/>
      <c r="E400" s="97"/>
    </row>
    <row r="401" ht="15.75" customHeight="1">
      <c r="A401" s="97"/>
      <c r="B401" s="97"/>
      <c r="C401" s="97"/>
      <c r="D401" s="97"/>
      <c r="E401" s="97"/>
    </row>
    <row r="402" ht="15.75" customHeight="1">
      <c r="A402" s="97"/>
      <c r="B402" s="97"/>
      <c r="C402" s="97"/>
      <c r="D402" s="97"/>
      <c r="E402" s="97"/>
    </row>
    <row r="403" ht="15.75" customHeight="1">
      <c r="A403" s="97"/>
      <c r="B403" s="97"/>
      <c r="C403" s="97"/>
      <c r="D403" s="97"/>
      <c r="E403" s="97"/>
    </row>
    <row r="404" ht="15.75" customHeight="1">
      <c r="A404" s="97"/>
      <c r="B404" s="97"/>
      <c r="C404" s="97"/>
      <c r="D404" s="97"/>
      <c r="E404" s="97"/>
    </row>
    <row r="405" ht="15.75" customHeight="1">
      <c r="A405" s="97"/>
      <c r="B405" s="97"/>
      <c r="C405" s="97"/>
      <c r="D405" s="97"/>
      <c r="E405" s="97"/>
    </row>
    <row r="406" ht="15.75" customHeight="1">
      <c r="A406" s="97"/>
      <c r="B406" s="97"/>
      <c r="C406" s="97"/>
      <c r="D406" s="97"/>
      <c r="E406" s="97"/>
    </row>
    <row r="407" ht="15.75" customHeight="1">
      <c r="A407" s="97"/>
      <c r="B407" s="97"/>
      <c r="C407" s="97"/>
      <c r="D407" s="97"/>
      <c r="E407" s="97"/>
    </row>
    <row r="408" ht="15.75" customHeight="1">
      <c r="A408" s="97"/>
      <c r="B408" s="97"/>
      <c r="C408" s="97"/>
      <c r="D408" s="97"/>
      <c r="E408" s="97"/>
    </row>
    <row r="409" ht="15.75" customHeight="1">
      <c r="A409" s="97"/>
      <c r="B409" s="97"/>
      <c r="C409" s="97"/>
      <c r="D409" s="97"/>
      <c r="E409" s="97"/>
    </row>
    <row r="410" ht="15.75" customHeight="1">
      <c r="A410" s="97"/>
      <c r="B410" s="97"/>
      <c r="C410" s="97"/>
      <c r="D410" s="97"/>
      <c r="E410" s="97"/>
    </row>
    <row r="411" ht="15.75" customHeight="1">
      <c r="A411" s="97"/>
      <c r="B411" s="97"/>
      <c r="C411" s="97"/>
      <c r="D411" s="97"/>
      <c r="E411" s="97"/>
    </row>
    <row r="412" ht="15.75" customHeight="1">
      <c r="A412" s="97"/>
      <c r="B412" s="97"/>
      <c r="C412" s="97"/>
      <c r="D412" s="97"/>
      <c r="E412" s="97"/>
    </row>
    <row r="413" ht="15.75" customHeight="1">
      <c r="A413" s="97"/>
      <c r="B413" s="97"/>
      <c r="C413" s="97"/>
      <c r="D413" s="97"/>
      <c r="E413" s="97"/>
    </row>
    <row r="414" ht="15.75" customHeight="1">
      <c r="A414" s="97"/>
      <c r="B414" s="97"/>
      <c r="C414" s="97"/>
      <c r="D414" s="97"/>
      <c r="E414" s="97"/>
    </row>
    <row r="415" ht="15.75" customHeight="1">
      <c r="A415" s="97"/>
      <c r="B415" s="97"/>
      <c r="C415" s="97"/>
      <c r="D415" s="97"/>
      <c r="E415" s="97"/>
    </row>
    <row r="416" ht="15.75" customHeight="1">
      <c r="A416" s="97"/>
      <c r="B416" s="97"/>
      <c r="C416" s="97"/>
      <c r="D416" s="97"/>
      <c r="E416" s="97"/>
    </row>
    <row r="417" ht="15.75" customHeight="1">
      <c r="A417" s="97"/>
      <c r="B417" s="97"/>
      <c r="C417" s="97"/>
      <c r="D417" s="97"/>
      <c r="E417" s="97"/>
    </row>
    <row r="418" ht="15.75" customHeight="1">
      <c r="A418" s="97"/>
      <c r="B418" s="97"/>
      <c r="C418" s="97"/>
      <c r="D418" s="97"/>
      <c r="E418" s="97"/>
    </row>
    <row r="419" ht="15.75" customHeight="1">
      <c r="A419" s="97"/>
      <c r="B419" s="97"/>
      <c r="C419" s="97"/>
      <c r="D419" s="97"/>
      <c r="E419" s="97"/>
    </row>
    <row r="420" ht="15.75" customHeight="1">
      <c r="A420" s="97"/>
      <c r="B420" s="97"/>
      <c r="C420" s="97"/>
      <c r="D420" s="97"/>
      <c r="E420" s="97"/>
    </row>
    <row r="421" ht="15.75" customHeight="1">
      <c r="A421" s="97"/>
      <c r="B421" s="97"/>
      <c r="C421" s="97"/>
      <c r="D421" s="97"/>
      <c r="E421" s="97"/>
    </row>
    <row r="422" ht="15.75" customHeight="1">
      <c r="A422" s="97"/>
      <c r="B422" s="97"/>
      <c r="C422" s="97"/>
      <c r="D422" s="97"/>
      <c r="E422" s="97"/>
    </row>
    <row r="423" ht="15.75" customHeight="1">
      <c r="A423" s="97"/>
      <c r="B423" s="97"/>
      <c r="C423" s="97"/>
      <c r="D423" s="97"/>
      <c r="E423" s="97"/>
    </row>
    <row r="424" ht="15.75" customHeight="1">
      <c r="A424" s="97"/>
      <c r="B424" s="97"/>
      <c r="C424" s="97"/>
      <c r="D424" s="97"/>
      <c r="E424" s="97"/>
    </row>
    <row r="425" ht="15.75" customHeight="1">
      <c r="A425" s="97"/>
      <c r="B425" s="97"/>
      <c r="C425" s="97"/>
      <c r="D425" s="97"/>
      <c r="E425" s="97"/>
    </row>
    <row r="426" ht="15.75" customHeight="1">
      <c r="A426" s="97"/>
      <c r="B426" s="97"/>
      <c r="C426" s="97"/>
      <c r="D426" s="97"/>
      <c r="E426" s="97"/>
    </row>
    <row r="427" ht="15.75" customHeight="1">
      <c r="A427" s="97"/>
      <c r="B427" s="97"/>
      <c r="C427" s="97"/>
      <c r="D427" s="97"/>
      <c r="E427" s="97"/>
    </row>
    <row r="428" ht="15.75" customHeight="1">
      <c r="A428" s="97"/>
      <c r="B428" s="97"/>
      <c r="C428" s="97"/>
      <c r="D428" s="97"/>
      <c r="E428" s="97"/>
    </row>
    <row r="429" ht="15.75" customHeight="1">
      <c r="A429" s="97"/>
      <c r="B429" s="97"/>
      <c r="C429" s="97"/>
      <c r="D429" s="97"/>
      <c r="E429" s="97"/>
    </row>
    <row r="430" ht="15.75" customHeight="1">
      <c r="A430" s="97"/>
      <c r="B430" s="97"/>
      <c r="C430" s="97"/>
      <c r="D430" s="97"/>
      <c r="E430" s="97"/>
    </row>
    <row r="431" ht="15.75" customHeight="1">
      <c r="A431" s="97"/>
      <c r="B431" s="97"/>
      <c r="C431" s="97"/>
      <c r="D431" s="97"/>
      <c r="E431" s="97"/>
    </row>
    <row r="432" ht="15.75" customHeight="1">
      <c r="A432" s="97"/>
      <c r="B432" s="97"/>
      <c r="C432" s="97"/>
      <c r="D432" s="97"/>
      <c r="E432" s="97"/>
    </row>
    <row r="433" ht="15.75" customHeight="1">
      <c r="A433" s="97"/>
      <c r="B433" s="97"/>
      <c r="C433" s="97"/>
      <c r="D433" s="97"/>
      <c r="E433" s="97"/>
    </row>
    <row r="434" ht="15.75" customHeight="1">
      <c r="A434" s="97"/>
      <c r="B434" s="97"/>
      <c r="C434" s="97"/>
      <c r="D434" s="97"/>
      <c r="E434" s="97"/>
    </row>
    <row r="435" ht="15.75" customHeight="1">
      <c r="A435" s="97"/>
      <c r="B435" s="97"/>
      <c r="C435" s="97"/>
      <c r="D435" s="97"/>
      <c r="E435" s="97"/>
    </row>
    <row r="436" ht="15.75" customHeight="1">
      <c r="A436" s="97"/>
      <c r="B436" s="97"/>
      <c r="C436" s="97"/>
      <c r="D436" s="97"/>
      <c r="E436" s="97"/>
    </row>
    <row r="437" ht="15.75" customHeight="1">
      <c r="A437" s="97"/>
      <c r="B437" s="97"/>
      <c r="C437" s="97"/>
      <c r="D437" s="97"/>
      <c r="E437" s="97"/>
    </row>
    <row r="438" ht="15.75" customHeight="1">
      <c r="A438" s="97"/>
      <c r="B438" s="97"/>
      <c r="C438" s="97"/>
      <c r="D438" s="97"/>
      <c r="E438" s="97"/>
    </row>
    <row r="439" ht="15.75" customHeight="1">
      <c r="A439" s="97"/>
      <c r="B439" s="97"/>
      <c r="C439" s="97"/>
      <c r="D439" s="97"/>
      <c r="E439" s="97"/>
    </row>
    <row r="440" ht="15.75" customHeight="1">
      <c r="A440" s="97"/>
      <c r="B440" s="97"/>
      <c r="C440" s="97"/>
      <c r="D440" s="97"/>
      <c r="E440" s="97"/>
    </row>
    <row r="441" ht="15.75" customHeight="1">
      <c r="A441" s="97"/>
      <c r="B441" s="97"/>
      <c r="C441" s="97"/>
      <c r="D441" s="97"/>
      <c r="E441" s="97"/>
    </row>
    <row r="442" ht="15.75" customHeight="1">
      <c r="A442" s="97"/>
      <c r="B442" s="97"/>
      <c r="C442" s="97"/>
      <c r="D442" s="97"/>
      <c r="E442" s="97"/>
    </row>
    <row r="443" ht="15.75" customHeight="1">
      <c r="A443" s="97"/>
      <c r="B443" s="97"/>
      <c r="C443" s="97"/>
      <c r="D443" s="97"/>
      <c r="E443" s="97"/>
    </row>
    <row r="444" ht="15.75" customHeight="1">
      <c r="A444" s="97"/>
      <c r="B444" s="97"/>
      <c r="C444" s="97"/>
      <c r="D444" s="97"/>
      <c r="E444" s="97"/>
    </row>
    <row r="445" ht="15.75" customHeight="1">
      <c r="A445" s="97"/>
      <c r="B445" s="97"/>
      <c r="C445" s="97"/>
      <c r="D445" s="97"/>
      <c r="E445" s="97"/>
    </row>
    <row r="446" ht="15.75" customHeight="1">
      <c r="A446" s="97"/>
      <c r="B446" s="97"/>
      <c r="C446" s="97"/>
      <c r="D446" s="97"/>
      <c r="E446" s="97"/>
    </row>
    <row r="447" ht="15.75" customHeight="1">
      <c r="A447" s="97"/>
      <c r="B447" s="97"/>
      <c r="C447" s="97"/>
      <c r="D447" s="97"/>
      <c r="E447" s="97"/>
    </row>
    <row r="448" ht="15.75" customHeight="1">
      <c r="A448" s="97"/>
      <c r="B448" s="97"/>
      <c r="C448" s="97"/>
      <c r="D448" s="97"/>
      <c r="E448" s="97"/>
    </row>
    <row r="449" ht="15.75" customHeight="1">
      <c r="A449" s="97"/>
      <c r="B449" s="97"/>
      <c r="C449" s="97"/>
      <c r="D449" s="97"/>
      <c r="E449" s="97"/>
    </row>
    <row r="450" ht="15.75" customHeight="1">
      <c r="A450" s="97"/>
      <c r="B450" s="97"/>
      <c r="C450" s="97"/>
      <c r="D450" s="97"/>
      <c r="E450" s="97"/>
    </row>
    <row r="451" ht="15.75" customHeight="1">
      <c r="A451" s="97"/>
      <c r="B451" s="97"/>
      <c r="C451" s="97"/>
      <c r="D451" s="97"/>
      <c r="E451" s="97"/>
    </row>
    <row r="452" ht="15.75" customHeight="1">
      <c r="A452" s="97"/>
      <c r="B452" s="97"/>
      <c r="C452" s="97"/>
      <c r="D452" s="97"/>
      <c r="E452" s="97"/>
    </row>
    <row r="453" ht="15.75" customHeight="1">
      <c r="A453" s="97"/>
      <c r="B453" s="97"/>
      <c r="C453" s="97"/>
      <c r="D453" s="97"/>
      <c r="E453" s="97"/>
    </row>
    <row r="454" ht="15.75" customHeight="1">
      <c r="A454" s="97"/>
      <c r="B454" s="97"/>
      <c r="C454" s="97"/>
      <c r="D454" s="97"/>
      <c r="E454" s="97"/>
    </row>
    <row r="455" ht="15.75" customHeight="1">
      <c r="A455" s="97"/>
      <c r="B455" s="97"/>
      <c r="C455" s="97"/>
      <c r="D455" s="97"/>
      <c r="E455" s="97"/>
    </row>
    <row r="456" ht="15.75" customHeight="1">
      <c r="A456" s="97"/>
      <c r="B456" s="97"/>
      <c r="C456" s="97"/>
      <c r="D456" s="97"/>
      <c r="E456" s="97"/>
    </row>
    <row r="457" ht="15.75" customHeight="1">
      <c r="A457" s="97"/>
      <c r="B457" s="97"/>
      <c r="C457" s="97"/>
      <c r="D457" s="97"/>
      <c r="E457" s="97"/>
    </row>
    <row r="458" ht="15.75" customHeight="1">
      <c r="A458" s="97"/>
      <c r="B458" s="97"/>
      <c r="C458" s="97"/>
      <c r="D458" s="97"/>
      <c r="E458" s="97"/>
    </row>
    <row r="459" ht="15.75" customHeight="1">
      <c r="A459" s="97"/>
      <c r="B459" s="97"/>
      <c r="C459" s="97"/>
      <c r="D459" s="97"/>
      <c r="E459" s="97"/>
    </row>
    <row r="460" ht="15.75" customHeight="1">
      <c r="A460" s="97"/>
      <c r="B460" s="97"/>
      <c r="C460" s="97"/>
      <c r="D460" s="97"/>
      <c r="E460" s="97"/>
    </row>
    <row r="461" ht="15.75" customHeight="1">
      <c r="A461" s="97"/>
      <c r="B461" s="97"/>
      <c r="C461" s="97"/>
      <c r="D461" s="97"/>
      <c r="E461" s="97"/>
    </row>
    <row r="462" ht="15.75" customHeight="1">
      <c r="A462" s="97"/>
      <c r="B462" s="97"/>
      <c r="C462" s="97"/>
      <c r="D462" s="97"/>
      <c r="E462" s="97"/>
    </row>
    <row r="463" ht="15.75" customHeight="1">
      <c r="A463" s="97"/>
      <c r="B463" s="97"/>
      <c r="C463" s="97"/>
      <c r="D463" s="97"/>
      <c r="E463" s="97"/>
    </row>
    <row r="464" ht="15.75" customHeight="1">
      <c r="A464" s="97"/>
      <c r="B464" s="97"/>
      <c r="C464" s="97"/>
      <c r="D464" s="97"/>
      <c r="E464" s="97"/>
    </row>
    <row r="465" ht="15.75" customHeight="1">
      <c r="A465" s="97"/>
      <c r="B465" s="97"/>
      <c r="C465" s="97"/>
      <c r="D465" s="97"/>
      <c r="E465" s="97"/>
    </row>
    <row r="466" ht="15.75" customHeight="1">
      <c r="A466" s="97"/>
      <c r="B466" s="97"/>
      <c r="C466" s="97"/>
      <c r="D466" s="97"/>
      <c r="E466" s="97"/>
    </row>
    <row r="467" ht="15.75" customHeight="1">
      <c r="A467" s="97"/>
      <c r="B467" s="97"/>
      <c r="C467" s="97"/>
      <c r="D467" s="97"/>
      <c r="E467" s="97"/>
    </row>
    <row r="468" ht="15.75" customHeight="1">
      <c r="A468" s="97"/>
      <c r="B468" s="97"/>
      <c r="C468" s="97"/>
      <c r="D468" s="97"/>
      <c r="E468" s="97"/>
    </row>
    <row r="469" ht="15.75" customHeight="1">
      <c r="A469" s="97"/>
      <c r="B469" s="97"/>
      <c r="C469" s="97"/>
      <c r="D469" s="97"/>
      <c r="E469" s="97"/>
    </row>
    <row r="470" ht="15.75" customHeight="1">
      <c r="A470" s="97"/>
      <c r="B470" s="97"/>
      <c r="C470" s="97"/>
      <c r="D470" s="97"/>
      <c r="E470" s="97"/>
    </row>
    <row r="471" ht="15.75" customHeight="1">
      <c r="A471" s="97"/>
      <c r="B471" s="97"/>
      <c r="C471" s="97"/>
      <c r="D471" s="97"/>
      <c r="E471" s="97"/>
    </row>
    <row r="472" ht="15.75" customHeight="1">
      <c r="A472" s="97"/>
      <c r="B472" s="97"/>
      <c r="C472" s="97"/>
      <c r="D472" s="97"/>
      <c r="E472" s="97"/>
    </row>
    <row r="473" ht="15.75" customHeight="1">
      <c r="A473" s="97"/>
      <c r="B473" s="97"/>
      <c r="C473" s="97"/>
      <c r="D473" s="97"/>
      <c r="E473" s="97"/>
    </row>
    <row r="474" ht="15.75" customHeight="1">
      <c r="A474" s="97"/>
      <c r="B474" s="97"/>
      <c r="C474" s="97"/>
      <c r="D474" s="97"/>
      <c r="E474" s="97"/>
    </row>
    <row r="475" ht="15.75" customHeight="1">
      <c r="A475" s="97"/>
      <c r="B475" s="97"/>
      <c r="C475" s="97"/>
      <c r="D475" s="97"/>
      <c r="E475" s="97"/>
    </row>
    <row r="476" ht="15.75" customHeight="1">
      <c r="A476" s="97"/>
      <c r="B476" s="97"/>
      <c r="C476" s="97"/>
      <c r="D476" s="97"/>
      <c r="E476" s="97"/>
    </row>
    <row r="477" ht="15.75" customHeight="1">
      <c r="A477" s="97"/>
      <c r="B477" s="97"/>
      <c r="C477" s="97"/>
      <c r="D477" s="97"/>
      <c r="E477" s="97"/>
    </row>
    <row r="478" ht="15.75" customHeight="1">
      <c r="A478" s="97"/>
      <c r="B478" s="97"/>
      <c r="C478" s="97"/>
      <c r="D478" s="97"/>
      <c r="E478" s="97"/>
    </row>
    <row r="479" ht="15.75" customHeight="1">
      <c r="A479" s="97"/>
      <c r="B479" s="97"/>
      <c r="C479" s="97"/>
      <c r="D479" s="97"/>
      <c r="E479" s="97"/>
    </row>
    <row r="480" ht="15.75" customHeight="1">
      <c r="A480" s="97"/>
      <c r="B480" s="97"/>
      <c r="C480" s="97"/>
      <c r="D480" s="97"/>
      <c r="E480" s="97"/>
    </row>
    <row r="481" ht="15.75" customHeight="1">
      <c r="A481" s="97"/>
      <c r="B481" s="97"/>
      <c r="C481" s="97"/>
      <c r="D481" s="97"/>
      <c r="E481" s="97"/>
    </row>
    <row r="482" ht="15.75" customHeight="1">
      <c r="A482" s="97"/>
      <c r="B482" s="97"/>
      <c r="C482" s="97"/>
      <c r="D482" s="97"/>
      <c r="E482" s="97"/>
    </row>
    <row r="483" ht="15.75" customHeight="1">
      <c r="A483" s="97"/>
      <c r="B483" s="97"/>
      <c r="C483" s="97"/>
      <c r="D483" s="97"/>
      <c r="E483" s="97"/>
    </row>
    <row r="484" ht="15.75" customHeight="1">
      <c r="A484" s="97"/>
      <c r="B484" s="97"/>
      <c r="C484" s="97"/>
      <c r="D484" s="97"/>
      <c r="E484" s="97"/>
    </row>
    <row r="485" ht="15.75" customHeight="1">
      <c r="A485" s="97"/>
      <c r="B485" s="97"/>
      <c r="C485" s="97"/>
      <c r="D485" s="97"/>
      <c r="E485" s="97"/>
    </row>
    <row r="486" ht="15.75" customHeight="1">
      <c r="A486" s="97"/>
      <c r="B486" s="97"/>
      <c r="C486" s="97"/>
      <c r="D486" s="97"/>
      <c r="E486" s="97"/>
    </row>
    <row r="487" ht="15.75" customHeight="1">
      <c r="A487" s="97"/>
      <c r="B487" s="97"/>
      <c r="C487" s="97"/>
      <c r="D487" s="97"/>
      <c r="E487" s="97"/>
    </row>
    <row r="488" ht="15.75" customHeight="1">
      <c r="A488" s="97"/>
      <c r="B488" s="97"/>
      <c r="C488" s="97"/>
      <c r="D488" s="97"/>
      <c r="E488" s="97"/>
    </row>
    <row r="489" ht="15.75" customHeight="1">
      <c r="A489" s="97"/>
      <c r="B489" s="97"/>
      <c r="C489" s="97"/>
      <c r="D489" s="97"/>
      <c r="E489" s="97"/>
    </row>
    <row r="490" ht="15.75" customHeight="1">
      <c r="A490" s="97"/>
      <c r="B490" s="97"/>
      <c r="C490" s="97"/>
      <c r="D490" s="97"/>
      <c r="E490" s="97"/>
    </row>
    <row r="491" ht="15.75" customHeight="1">
      <c r="A491" s="97"/>
      <c r="B491" s="97"/>
      <c r="C491" s="97"/>
      <c r="D491" s="97"/>
      <c r="E491" s="97"/>
    </row>
    <row r="492" ht="15.75" customHeight="1">
      <c r="A492" s="97"/>
      <c r="B492" s="97"/>
      <c r="C492" s="97"/>
      <c r="D492" s="97"/>
      <c r="E492" s="97"/>
    </row>
    <row r="493" ht="15.75" customHeight="1">
      <c r="A493" s="97"/>
      <c r="B493" s="97"/>
      <c r="C493" s="97"/>
      <c r="D493" s="97"/>
      <c r="E493" s="97"/>
    </row>
    <row r="494" ht="15.75" customHeight="1">
      <c r="A494" s="97"/>
      <c r="B494" s="97"/>
      <c r="C494" s="97"/>
      <c r="D494" s="97"/>
      <c r="E494" s="97"/>
    </row>
    <row r="495" ht="15.75" customHeight="1">
      <c r="A495" s="97"/>
      <c r="B495" s="97"/>
      <c r="C495" s="97"/>
      <c r="D495" s="97"/>
      <c r="E495" s="97"/>
    </row>
    <row r="496" ht="15.75" customHeight="1">
      <c r="A496" s="97"/>
      <c r="B496" s="97"/>
      <c r="C496" s="97"/>
      <c r="D496" s="97"/>
      <c r="E496" s="97"/>
    </row>
    <row r="497" ht="15.75" customHeight="1">
      <c r="A497" s="97"/>
      <c r="B497" s="97"/>
      <c r="C497" s="97"/>
      <c r="D497" s="97"/>
      <c r="E497" s="97"/>
    </row>
    <row r="498" ht="15.75" customHeight="1">
      <c r="A498" s="97"/>
      <c r="B498" s="97"/>
      <c r="C498" s="97"/>
      <c r="D498" s="97"/>
      <c r="E498" s="97"/>
    </row>
    <row r="499" ht="15.75" customHeight="1">
      <c r="A499" s="97"/>
      <c r="B499" s="97"/>
      <c r="C499" s="97"/>
      <c r="D499" s="97"/>
      <c r="E499" s="97"/>
    </row>
    <row r="500" ht="15.75" customHeight="1">
      <c r="A500" s="97"/>
      <c r="B500" s="97"/>
      <c r="C500" s="97"/>
      <c r="D500" s="97"/>
      <c r="E500" s="97"/>
    </row>
    <row r="501" ht="15.75" customHeight="1">
      <c r="A501" s="97"/>
      <c r="B501" s="97"/>
      <c r="C501" s="97"/>
      <c r="D501" s="97"/>
      <c r="E501" s="97"/>
    </row>
    <row r="502" ht="15.75" customHeight="1">
      <c r="A502" s="97"/>
      <c r="B502" s="97"/>
      <c r="C502" s="97"/>
      <c r="D502" s="97"/>
      <c r="E502" s="97"/>
    </row>
    <row r="503" ht="15.75" customHeight="1">
      <c r="A503" s="97"/>
      <c r="B503" s="97"/>
      <c r="C503" s="97"/>
      <c r="D503" s="97"/>
      <c r="E503" s="97"/>
    </row>
    <row r="504" ht="15.75" customHeight="1">
      <c r="A504" s="97"/>
      <c r="B504" s="97"/>
      <c r="C504" s="97"/>
      <c r="D504" s="97"/>
      <c r="E504" s="97"/>
    </row>
    <row r="505" ht="15.75" customHeight="1">
      <c r="A505" s="97"/>
      <c r="B505" s="97"/>
      <c r="C505" s="97"/>
      <c r="D505" s="97"/>
      <c r="E505" s="97"/>
    </row>
    <row r="506" ht="15.75" customHeight="1">
      <c r="A506" s="97"/>
      <c r="B506" s="97"/>
      <c r="C506" s="97"/>
      <c r="D506" s="97"/>
      <c r="E506" s="97"/>
    </row>
    <row r="507" ht="15.75" customHeight="1">
      <c r="A507" s="97"/>
      <c r="B507" s="97"/>
      <c r="C507" s="97"/>
      <c r="D507" s="97"/>
      <c r="E507" s="97"/>
    </row>
    <row r="508" ht="15.75" customHeight="1">
      <c r="A508" s="97"/>
      <c r="B508" s="97"/>
      <c r="C508" s="97"/>
      <c r="D508" s="97"/>
      <c r="E508" s="97"/>
    </row>
    <row r="509" ht="15.75" customHeight="1">
      <c r="A509" s="97"/>
      <c r="B509" s="97"/>
      <c r="C509" s="97"/>
      <c r="D509" s="97"/>
      <c r="E509" s="97"/>
    </row>
    <row r="510" ht="15.75" customHeight="1">
      <c r="A510" s="97"/>
      <c r="B510" s="97"/>
      <c r="C510" s="97"/>
      <c r="D510" s="97"/>
      <c r="E510" s="97"/>
    </row>
    <row r="511" ht="15.75" customHeight="1">
      <c r="A511" s="97"/>
      <c r="B511" s="97"/>
      <c r="C511" s="97"/>
      <c r="D511" s="97"/>
      <c r="E511" s="97"/>
    </row>
    <row r="512" ht="15.75" customHeight="1">
      <c r="A512" s="97"/>
      <c r="B512" s="97"/>
      <c r="C512" s="97"/>
      <c r="D512" s="97"/>
      <c r="E512" s="97"/>
    </row>
    <row r="513" ht="15.75" customHeight="1">
      <c r="A513" s="97"/>
      <c r="B513" s="97"/>
      <c r="C513" s="97"/>
      <c r="D513" s="97"/>
      <c r="E513" s="97"/>
    </row>
    <row r="514" ht="15.75" customHeight="1">
      <c r="A514" s="97"/>
      <c r="B514" s="97"/>
      <c r="C514" s="97"/>
      <c r="D514" s="97"/>
      <c r="E514" s="97"/>
    </row>
    <row r="515" ht="15.75" customHeight="1">
      <c r="A515" s="97"/>
      <c r="B515" s="97"/>
      <c r="C515" s="97"/>
      <c r="D515" s="97"/>
      <c r="E515" s="97"/>
    </row>
    <row r="516" ht="15.75" customHeight="1">
      <c r="A516" s="97"/>
      <c r="B516" s="97"/>
      <c r="C516" s="97"/>
      <c r="D516" s="97"/>
      <c r="E516" s="97"/>
    </row>
    <row r="517" ht="15.75" customHeight="1">
      <c r="A517" s="97"/>
      <c r="B517" s="97"/>
      <c r="C517" s="97"/>
      <c r="D517" s="97"/>
      <c r="E517" s="97"/>
    </row>
    <row r="518" ht="15.75" customHeight="1">
      <c r="A518" s="97"/>
      <c r="B518" s="97"/>
      <c r="C518" s="97"/>
      <c r="D518" s="97"/>
      <c r="E518" s="97"/>
    </row>
    <row r="519" ht="15.75" customHeight="1">
      <c r="A519" s="97"/>
      <c r="B519" s="97"/>
      <c r="C519" s="97"/>
      <c r="D519" s="97"/>
      <c r="E519" s="97"/>
    </row>
    <row r="520" ht="15.75" customHeight="1">
      <c r="A520" s="97"/>
      <c r="B520" s="97"/>
      <c r="C520" s="97"/>
      <c r="D520" s="97"/>
      <c r="E520" s="97"/>
    </row>
    <row r="521" ht="15.75" customHeight="1">
      <c r="A521" s="97"/>
      <c r="B521" s="97"/>
      <c r="C521" s="97"/>
      <c r="D521" s="97"/>
      <c r="E521" s="97"/>
    </row>
    <row r="522" ht="15.75" customHeight="1">
      <c r="A522" s="97"/>
      <c r="B522" s="97"/>
      <c r="C522" s="97"/>
      <c r="D522" s="97"/>
      <c r="E522" s="97"/>
    </row>
    <row r="523" ht="15.75" customHeight="1">
      <c r="A523" s="97"/>
      <c r="B523" s="97"/>
      <c r="C523" s="97"/>
      <c r="D523" s="97"/>
      <c r="E523" s="97"/>
    </row>
    <row r="524" ht="15.75" customHeight="1">
      <c r="A524" s="97"/>
      <c r="B524" s="97"/>
      <c r="C524" s="97"/>
      <c r="D524" s="97"/>
      <c r="E524" s="97"/>
    </row>
    <row r="525" ht="15.75" customHeight="1">
      <c r="A525" s="97"/>
      <c r="B525" s="97"/>
      <c r="C525" s="97"/>
      <c r="D525" s="97"/>
      <c r="E525" s="97"/>
    </row>
    <row r="526" ht="15.75" customHeight="1">
      <c r="A526" s="97"/>
      <c r="B526" s="97"/>
      <c r="C526" s="97"/>
      <c r="D526" s="97"/>
      <c r="E526" s="97"/>
    </row>
    <row r="527" ht="15.75" customHeight="1">
      <c r="A527" s="97"/>
      <c r="B527" s="97"/>
      <c r="C527" s="97"/>
      <c r="D527" s="97"/>
      <c r="E527" s="97"/>
    </row>
    <row r="528" ht="15.75" customHeight="1">
      <c r="A528" s="97"/>
      <c r="B528" s="97"/>
      <c r="C528" s="97"/>
      <c r="D528" s="97"/>
      <c r="E528" s="97"/>
    </row>
    <row r="529" ht="15.75" customHeight="1">
      <c r="A529" s="97"/>
      <c r="B529" s="97"/>
      <c r="C529" s="97"/>
      <c r="D529" s="97"/>
      <c r="E529" s="97"/>
    </row>
    <row r="530" ht="15.75" customHeight="1">
      <c r="A530" s="97"/>
      <c r="B530" s="97"/>
      <c r="C530" s="97"/>
      <c r="D530" s="97"/>
      <c r="E530" s="97"/>
    </row>
    <row r="531" ht="15.75" customHeight="1">
      <c r="A531" s="97"/>
      <c r="B531" s="97"/>
      <c r="C531" s="97"/>
      <c r="D531" s="97"/>
      <c r="E531" s="97"/>
    </row>
    <row r="532" ht="15.75" customHeight="1">
      <c r="A532" s="97"/>
      <c r="B532" s="97"/>
      <c r="C532" s="97"/>
      <c r="D532" s="97"/>
      <c r="E532" s="97"/>
    </row>
    <row r="533" ht="15.75" customHeight="1">
      <c r="A533" s="97"/>
      <c r="B533" s="97"/>
      <c r="C533" s="97"/>
      <c r="D533" s="97"/>
      <c r="E533" s="97"/>
    </row>
    <row r="534" ht="15.75" customHeight="1">
      <c r="A534" s="97"/>
      <c r="B534" s="97"/>
      <c r="C534" s="97"/>
      <c r="D534" s="97"/>
      <c r="E534" s="97"/>
    </row>
    <row r="535" ht="15.75" customHeight="1">
      <c r="A535" s="97"/>
      <c r="B535" s="97"/>
      <c r="C535" s="97"/>
      <c r="D535" s="97"/>
      <c r="E535" s="97"/>
    </row>
    <row r="536" ht="15.75" customHeight="1">
      <c r="A536" s="97"/>
      <c r="B536" s="97"/>
      <c r="C536" s="97"/>
      <c r="D536" s="97"/>
      <c r="E536" s="97"/>
    </row>
    <row r="537" ht="15.75" customHeight="1">
      <c r="A537" s="97"/>
      <c r="B537" s="97"/>
      <c r="C537" s="97"/>
      <c r="D537" s="97"/>
      <c r="E537" s="97"/>
    </row>
    <row r="538" ht="15.75" customHeight="1">
      <c r="A538" s="97"/>
      <c r="B538" s="97"/>
      <c r="C538" s="97"/>
      <c r="D538" s="97"/>
      <c r="E538" s="97"/>
    </row>
    <row r="539" ht="15.75" customHeight="1">
      <c r="A539" s="97"/>
      <c r="B539" s="97"/>
      <c r="C539" s="97"/>
      <c r="D539" s="97"/>
      <c r="E539" s="97"/>
    </row>
    <row r="540" ht="15.75" customHeight="1">
      <c r="A540" s="97"/>
      <c r="B540" s="97"/>
      <c r="C540" s="97"/>
      <c r="D540" s="97"/>
      <c r="E540" s="97"/>
    </row>
    <row r="541" ht="15.75" customHeight="1">
      <c r="A541" s="97"/>
      <c r="B541" s="97"/>
      <c r="C541" s="97"/>
      <c r="D541" s="97"/>
      <c r="E541" s="97"/>
    </row>
    <row r="542" ht="15.75" customHeight="1">
      <c r="A542" s="97"/>
      <c r="B542" s="97"/>
      <c r="C542" s="97"/>
      <c r="D542" s="97"/>
      <c r="E542" s="97"/>
    </row>
    <row r="543" ht="15.75" customHeight="1">
      <c r="A543" s="97"/>
      <c r="B543" s="97"/>
      <c r="C543" s="97"/>
      <c r="D543" s="97"/>
      <c r="E543" s="97"/>
    </row>
    <row r="544" ht="15.75" customHeight="1">
      <c r="A544" s="97"/>
      <c r="B544" s="97"/>
      <c r="C544" s="97"/>
      <c r="D544" s="97"/>
      <c r="E544" s="97"/>
    </row>
    <row r="545" ht="15.75" customHeight="1">
      <c r="A545" s="97"/>
      <c r="B545" s="97"/>
      <c r="C545" s="97"/>
      <c r="D545" s="97"/>
      <c r="E545" s="97"/>
    </row>
    <row r="546" ht="15.75" customHeight="1">
      <c r="A546" s="97"/>
      <c r="B546" s="97"/>
      <c r="C546" s="97"/>
      <c r="D546" s="97"/>
      <c r="E546" s="97"/>
    </row>
    <row r="547" ht="15.75" customHeight="1">
      <c r="A547" s="97"/>
      <c r="B547" s="97"/>
      <c r="C547" s="97"/>
      <c r="D547" s="97"/>
      <c r="E547" s="97"/>
    </row>
    <row r="548" ht="15.75" customHeight="1">
      <c r="A548" s="97"/>
      <c r="B548" s="97"/>
      <c r="C548" s="97"/>
      <c r="D548" s="97"/>
      <c r="E548" s="97"/>
    </row>
    <row r="549" ht="15.75" customHeight="1">
      <c r="A549" s="97"/>
      <c r="B549" s="97"/>
      <c r="C549" s="97"/>
      <c r="D549" s="97"/>
      <c r="E549" s="97"/>
    </row>
    <row r="550" ht="15.75" customHeight="1">
      <c r="A550" s="97"/>
      <c r="B550" s="97"/>
      <c r="C550" s="97"/>
      <c r="D550" s="97"/>
      <c r="E550" s="97"/>
    </row>
    <row r="551" ht="15.75" customHeight="1">
      <c r="A551" s="97"/>
      <c r="B551" s="97"/>
      <c r="C551" s="97"/>
      <c r="D551" s="97"/>
      <c r="E551" s="97"/>
    </row>
    <row r="552" ht="15.75" customHeight="1">
      <c r="A552" s="97"/>
      <c r="B552" s="97"/>
      <c r="C552" s="97"/>
      <c r="D552" s="97"/>
      <c r="E552" s="97"/>
    </row>
    <row r="553" ht="15.75" customHeight="1">
      <c r="A553" s="97"/>
      <c r="B553" s="97"/>
      <c r="C553" s="97"/>
      <c r="D553" s="97"/>
      <c r="E553" s="97"/>
    </row>
    <row r="554" ht="15.75" customHeight="1">
      <c r="A554" s="97"/>
      <c r="B554" s="97"/>
      <c r="C554" s="97"/>
      <c r="D554" s="97"/>
      <c r="E554" s="97"/>
    </row>
    <row r="555" ht="15.75" customHeight="1">
      <c r="A555" s="97"/>
      <c r="B555" s="97"/>
      <c r="C555" s="97"/>
      <c r="D555" s="97"/>
      <c r="E555" s="97"/>
    </row>
    <row r="556" ht="15.75" customHeight="1">
      <c r="A556" s="97"/>
      <c r="B556" s="97"/>
      <c r="C556" s="97"/>
      <c r="D556" s="97"/>
      <c r="E556" s="97"/>
    </row>
    <row r="557" ht="15.75" customHeight="1">
      <c r="A557" s="97"/>
      <c r="B557" s="97"/>
      <c r="C557" s="97"/>
      <c r="D557" s="97"/>
      <c r="E557" s="97"/>
    </row>
    <row r="558" ht="15.75" customHeight="1">
      <c r="A558" s="97"/>
      <c r="B558" s="97"/>
      <c r="C558" s="97"/>
      <c r="D558" s="97"/>
      <c r="E558" s="97"/>
    </row>
    <row r="559" ht="15.75" customHeight="1">
      <c r="A559" s="97"/>
      <c r="B559" s="97"/>
      <c r="C559" s="97"/>
      <c r="D559" s="97"/>
      <c r="E559" s="97"/>
    </row>
    <row r="560" ht="15.75" customHeight="1">
      <c r="A560" s="97"/>
      <c r="B560" s="97"/>
      <c r="C560" s="97"/>
      <c r="D560" s="97"/>
      <c r="E560" s="97"/>
    </row>
    <row r="561" ht="15.75" customHeight="1">
      <c r="A561" s="97"/>
      <c r="B561" s="97"/>
      <c r="C561" s="97"/>
      <c r="D561" s="97"/>
      <c r="E561" s="97"/>
    </row>
    <row r="562" ht="15.75" customHeight="1">
      <c r="A562" s="97"/>
      <c r="B562" s="97"/>
      <c r="C562" s="97"/>
      <c r="D562" s="97"/>
      <c r="E562" s="97"/>
    </row>
    <row r="563" ht="15.75" customHeight="1">
      <c r="A563" s="97"/>
      <c r="B563" s="97"/>
      <c r="C563" s="97"/>
      <c r="D563" s="97"/>
      <c r="E563" s="97"/>
    </row>
    <row r="564" ht="15.75" customHeight="1">
      <c r="A564" s="97"/>
      <c r="B564" s="97"/>
      <c r="C564" s="97"/>
      <c r="D564" s="97"/>
      <c r="E564" s="97"/>
    </row>
    <row r="565" ht="15.75" customHeight="1">
      <c r="A565" s="97"/>
      <c r="B565" s="97"/>
      <c r="C565" s="97"/>
      <c r="D565" s="97"/>
      <c r="E565" s="97"/>
    </row>
    <row r="566" ht="15.75" customHeight="1">
      <c r="A566" s="97"/>
      <c r="B566" s="97"/>
      <c r="C566" s="97"/>
      <c r="D566" s="97"/>
      <c r="E566" s="97"/>
    </row>
    <row r="567" ht="15.75" customHeight="1">
      <c r="A567" s="97"/>
      <c r="B567" s="97"/>
      <c r="C567" s="97"/>
      <c r="D567" s="97"/>
      <c r="E567" s="97"/>
    </row>
    <row r="568" ht="15.75" customHeight="1">
      <c r="A568" s="97"/>
      <c r="B568" s="97"/>
      <c r="C568" s="97"/>
      <c r="D568" s="97"/>
      <c r="E568" s="97"/>
    </row>
    <row r="569" ht="15.75" customHeight="1">
      <c r="A569" s="97"/>
      <c r="B569" s="97"/>
      <c r="C569" s="97"/>
      <c r="D569" s="97"/>
      <c r="E569" s="97"/>
    </row>
    <row r="570" ht="15.75" customHeight="1">
      <c r="A570" s="97"/>
      <c r="B570" s="97"/>
      <c r="C570" s="97"/>
      <c r="D570" s="97"/>
      <c r="E570" s="97"/>
    </row>
    <row r="571" ht="15.75" customHeight="1">
      <c r="A571" s="97"/>
      <c r="B571" s="97"/>
      <c r="C571" s="97"/>
      <c r="D571" s="97"/>
      <c r="E571" s="97"/>
    </row>
    <row r="572" ht="15.75" customHeight="1">
      <c r="A572" s="97"/>
      <c r="B572" s="97"/>
      <c r="C572" s="97"/>
      <c r="D572" s="97"/>
      <c r="E572" s="97"/>
    </row>
    <row r="573" ht="15.75" customHeight="1">
      <c r="A573" s="97"/>
      <c r="B573" s="97"/>
      <c r="C573" s="97"/>
      <c r="D573" s="97"/>
      <c r="E573" s="97"/>
    </row>
    <row r="574" ht="15.75" customHeight="1">
      <c r="A574" s="97"/>
      <c r="B574" s="97"/>
      <c r="C574" s="97"/>
      <c r="D574" s="97"/>
      <c r="E574" s="97"/>
    </row>
    <row r="575" ht="15.75" customHeight="1">
      <c r="A575" s="97"/>
      <c r="B575" s="97"/>
      <c r="C575" s="97"/>
      <c r="D575" s="97"/>
      <c r="E575" s="97"/>
    </row>
    <row r="576" ht="15.75" customHeight="1">
      <c r="A576" s="97"/>
      <c r="B576" s="97"/>
      <c r="C576" s="97"/>
      <c r="D576" s="97"/>
      <c r="E576" s="97"/>
    </row>
    <row r="577" ht="15.75" customHeight="1">
      <c r="A577" s="97"/>
      <c r="B577" s="97"/>
      <c r="C577" s="97"/>
      <c r="D577" s="97"/>
      <c r="E577" s="97"/>
    </row>
    <row r="578" ht="15.75" customHeight="1">
      <c r="A578" s="97"/>
      <c r="B578" s="97"/>
      <c r="C578" s="97"/>
      <c r="D578" s="97"/>
      <c r="E578" s="97"/>
    </row>
    <row r="579" ht="15.75" customHeight="1">
      <c r="A579" s="97"/>
      <c r="B579" s="97"/>
      <c r="C579" s="97"/>
      <c r="D579" s="97"/>
      <c r="E579" s="97"/>
    </row>
    <row r="580" ht="15.75" customHeight="1">
      <c r="A580" s="97"/>
      <c r="B580" s="97"/>
      <c r="C580" s="97"/>
      <c r="D580" s="97"/>
      <c r="E580" s="97"/>
    </row>
    <row r="581" ht="15.75" customHeight="1">
      <c r="A581" s="97"/>
      <c r="B581" s="97"/>
      <c r="C581" s="97"/>
      <c r="D581" s="97"/>
      <c r="E581" s="97"/>
    </row>
    <row r="582" ht="15.75" customHeight="1">
      <c r="A582" s="97"/>
      <c r="B582" s="97"/>
      <c r="C582" s="97"/>
      <c r="D582" s="97"/>
      <c r="E582" s="97"/>
    </row>
    <row r="583" ht="15.75" customHeight="1">
      <c r="A583" s="97"/>
      <c r="B583" s="97"/>
      <c r="C583" s="97"/>
      <c r="D583" s="97"/>
      <c r="E583" s="97"/>
    </row>
    <row r="584" ht="15.75" customHeight="1">
      <c r="A584" s="97"/>
      <c r="B584" s="97"/>
      <c r="C584" s="97"/>
      <c r="D584" s="97"/>
      <c r="E584" s="97"/>
    </row>
    <row r="585" ht="15.75" customHeight="1">
      <c r="A585" s="97"/>
      <c r="B585" s="97"/>
      <c r="C585" s="97"/>
      <c r="D585" s="97"/>
      <c r="E585" s="97"/>
    </row>
    <row r="586" ht="15.75" customHeight="1">
      <c r="A586" s="97"/>
      <c r="B586" s="97"/>
      <c r="C586" s="97"/>
      <c r="D586" s="97"/>
      <c r="E586" s="97"/>
    </row>
    <row r="587" ht="15.75" customHeight="1">
      <c r="A587" s="97"/>
      <c r="B587" s="97"/>
      <c r="C587" s="97"/>
      <c r="D587" s="97"/>
      <c r="E587" s="97"/>
    </row>
    <row r="588" ht="15.75" customHeight="1">
      <c r="A588" s="97"/>
      <c r="B588" s="97"/>
      <c r="C588" s="97"/>
      <c r="D588" s="97"/>
      <c r="E588" s="97"/>
    </row>
    <row r="589" ht="15.75" customHeight="1">
      <c r="A589" s="97"/>
      <c r="B589" s="97"/>
      <c r="C589" s="97"/>
      <c r="D589" s="97"/>
      <c r="E589" s="97"/>
    </row>
    <row r="590" ht="15.75" customHeight="1">
      <c r="A590" s="97"/>
      <c r="B590" s="97"/>
      <c r="C590" s="97"/>
      <c r="D590" s="97"/>
      <c r="E590" s="97"/>
    </row>
    <row r="591" ht="15.75" customHeight="1">
      <c r="A591" s="97"/>
      <c r="B591" s="97"/>
      <c r="C591" s="97"/>
      <c r="D591" s="97"/>
      <c r="E591" s="97"/>
    </row>
    <row r="592" ht="15.75" customHeight="1">
      <c r="A592" s="97"/>
      <c r="B592" s="97"/>
      <c r="C592" s="97"/>
      <c r="D592" s="97"/>
      <c r="E592" s="97"/>
    </row>
    <row r="593" ht="15.75" customHeight="1">
      <c r="A593" s="97"/>
      <c r="B593" s="97"/>
      <c r="C593" s="97"/>
      <c r="D593" s="97"/>
      <c r="E593" s="97"/>
    </row>
    <row r="594" ht="15.75" customHeight="1">
      <c r="A594" s="97"/>
      <c r="B594" s="97"/>
      <c r="C594" s="97"/>
      <c r="D594" s="97"/>
      <c r="E594" s="97"/>
    </row>
    <row r="595" ht="15.75" customHeight="1">
      <c r="A595" s="97"/>
      <c r="B595" s="97"/>
      <c r="C595" s="97"/>
      <c r="D595" s="97"/>
      <c r="E595" s="97"/>
    </row>
    <row r="596" ht="15.75" customHeight="1">
      <c r="A596" s="97"/>
      <c r="B596" s="97"/>
      <c r="C596" s="97"/>
      <c r="D596" s="97"/>
      <c r="E596" s="97"/>
    </row>
    <row r="597" ht="15.75" customHeight="1">
      <c r="A597" s="97"/>
      <c r="B597" s="97"/>
      <c r="C597" s="97"/>
      <c r="D597" s="97"/>
      <c r="E597" s="97"/>
    </row>
    <row r="598" ht="15.75" customHeight="1">
      <c r="A598" s="97"/>
      <c r="B598" s="97"/>
      <c r="C598" s="97"/>
      <c r="D598" s="97"/>
      <c r="E598" s="97"/>
    </row>
    <row r="599" ht="15.75" customHeight="1">
      <c r="A599" s="97"/>
      <c r="B599" s="97"/>
      <c r="C599" s="97"/>
      <c r="D599" s="97"/>
      <c r="E599" s="97"/>
    </row>
    <row r="600" ht="15.75" customHeight="1">
      <c r="A600" s="97"/>
      <c r="B600" s="97"/>
      <c r="C600" s="97"/>
      <c r="D600" s="97"/>
      <c r="E600" s="97"/>
    </row>
    <row r="601" ht="15.75" customHeight="1">
      <c r="A601" s="97"/>
      <c r="B601" s="97"/>
      <c r="C601" s="97"/>
      <c r="D601" s="97"/>
      <c r="E601" s="97"/>
    </row>
    <row r="602" ht="15.75" customHeight="1">
      <c r="A602" s="97"/>
      <c r="B602" s="97"/>
      <c r="C602" s="97"/>
      <c r="D602" s="97"/>
      <c r="E602" s="97"/>
    </row>
    <row r="603" ht="15.75" customHeight="1">
      <c r="A603" s="97"/>
      <c r="B603" s="97"/>
      <c r="C603" s="97"/>
      <c r="D603" s="97"/>
      <c r="E603" s="97"/>
    </row>
    <row r="604" ht="15.75" customHeight="1">
      <c r="A604" s="97"/>
      <c r="B604" s="97"/>
      <c r="C604" s="97"/>
      <c r="D604" s="97"/>
      <c r="E604" s="97"/>
    </row>
    <row r="605" ht="15.75" customHeight="1">
      <c r="A605" s="97"/>
      <c r="B605" s="97"/>
      <c r="C605" s="97"/>
      <c r="D605" s="97"/>
      <c r="E605" s="97"/>
    </row>
    <row r="606" ht="15.75" customHeight="1">
      <c r="A606" s="97"/>
      <c r="B606" s="97"/>
      <c r="C606" s="97"/>
      <c r="D606" s="97"/>
      <c r="E606" s="97"/>
    </row>
    <row r="607" ht="15.75" customHeight="1">
      <c r="A607" s="97"/>
      <c r="B607" s="97"/>
      <c r="C607" s="97"/>
      <c r="D607" s="97"/>
      <c r="E607" s="97"/>
    </row>
    <row r="608" ht="15.75" customHeight="1">
      <c r="A608" s="97"/>
      <c r="B608" s="97"/>
      <c r="C608" s="97"/>
      <c r="D608" s="97"/>
      <c r="E608" s="97"/>
    </row>
    <row r="609" ht="15.75" customHeight="1">
      <c r="A609" s="97"/>
      <c r="B609" s="97"/>
      <c r="C609" s="97"/>
      <c r="D609" s="97"/>
      <c r="E609" s="97"/>
    </row>
    <row r="610" ht="15.75" customHeight="1">
      <c r="A610" s="97"/>
      <c r="B610" s="97"/>
      <c r="C610" s="97"/>
      <c r="D610" s="97"/>
      <c r="E610" s="97"/>
    </row>
    <row r="611" ht="15.75" customHeight="1">
      <c r="A611" s="97"/>
      <c r="B611" s="97"/>
      <c r="C611" s="97"/>
      <c r="D611" s="97"/>
      <c r="E611" s="97"/>
    </row>
    <row r="612" ht="15.75" customHeight="1">
      <c r="A612" s="97"/>
      <c r="B612" s="97"/>
      <c r="C612" s="97"/>
      <c r="D612" s="97"/>
      <c r="E612" s="97"/>
    </row>
    <row r="613" ht="15.75" customHeight="1">
      <c r="A613" s="97"/>
      <c r="B613" s="97"/>
      <c r="C613" s="97"/>
      <c r="D613" s="97"/>
      <c r="E613" s="97"/>
    </row>
    <row r="614" ht="15.75" customHeight="1">
      <c r="A614" s="97"/>
      <c r="B614" s="97"/>
      <c r="C614" s="97"/>
      <c r="D614" s="97"/>
      <c r="E614" s="97"/>
    </row>
    <row r="615" ht="15.75" customHeight="1">
      <c r="A615" s="97"/>
      <c r="B615" s="97"/>
      <c r="C615" s="97"/>
      <c r="D615" s="97"/>
      <c r="E615" s="97"/>
    </row>
    <row r="616" ht="15.75" customHeight="1">
      <c r="A616" s="97"/>
      <c r="B616" s="97"/>
      <c r="C616" s="97"/>
      <c r="D616" s="97"/>
      <c r="E616" s="97"/>
    </row>
    <row r="617" ht="15.75" customHeight="1">
      <c r="A617" s="97"/>
      <c r="B617" s="97"/>
      <c r="C617" s="97"/>
      <c r="D617" s="97"/>
      <c r="E617" s="97"/>
    </row>
    <row r="618" ht="15.75" customHeight="1">
      <c r="A618" s="97"/>
      <c r="B618" s="97"/>
      <c r="C618" s="97"/>
      <c r="D618" s="97"/>
      <c r="E618" s="97"/>
    </row>
    <row r="619" ht="15.75" customHeight="1">
      <c r="A619" s="97"/>
      <c r="B619" s="97"/>
      <c r="C619" s="97"/>
      <c r="D619" s="97"/>
      <c r="E619" s="97"/>
    </row>
    <row r="620" ht="15.75" customHeight="1">
      <c r="A620" s="97"/>
      <c r="B620" s="97"/>
      <c r="C620" s="97"/>
      <c r="D620" s="97"/>
      <c r="E620" s="97"/>
    </row>
    <row r="621" ht="15.75" customHeight="1">
      <c r="A621" s="97"/>
      <c r="B621" s="97"/>
      <c r="C621" s="97"/>
      <c r="D621" s="97"/>
      <c r="E621" s="97"/>
    </row>
    <row r="622" ht="15.75" customHeight="1">
      <c r="A622" s="97"/>
      <c r="B622" s="97"/>
      <c r="C622" s="97"/>
      <c r="D622" s="97"/>
      <c r="E622" s="97"/>
    </row>
    <row r="623" ht="15.75" customHeight="1">
      <c r="A623" s="97"/>
      <c r="B623" s="97"/>
      <c r="C623" s="97"/>
      <c r="D623" s="97"/>
      <c r="E623" s="97"/>
    </row>
    <row r="624" ht="15.75" customHeight="1">
      <c r="A624" s="97"/>
      <c r="B624" s="97"/>
      <c r="C624" s="97"/>
      <c r="D624" s="97"/>
      <c r="E624" s="97"/>
    </row>
    <row r="625" ht="15.75" customHeight="1">
      <c r="A625" s="97"/>
      <c r="B625" s="97"/>
      <c r="C625" s="97"/>
      <c r="D625" s="97"/>
      <c r="E625" s="97"/>
    </row>
    <row r="626" ht="15.75" customHeight="1">
      <c r="A626" s="97"/>
      <c r="B626" s="97"/>
      <c r="C626" s="97"/>
      <c r="D626" s="97"/>
      <c r="E626" s="97"/>
    </row>
    <row r="627" ht="15.75" customHeight="1">
      <c r="A627" s="97"/>
      <c r="B627" s="97"/>
      <c r="C627" s="97"/>
      <c r="D627" s="97"/>
      <c r="E627" s="97"/>
    </row>
    <row r="628" ht="15.75" customHeight="1">
      <c r="A628" s="97"/>
      <c r="B628" s="97"/>
      <c r="C628" s="97"/>
      <c r="D628" s="97"/>
      <c r="E628" s="97"/>
    </row>
    <row r="629" ht="15.75" customHeight="1">
      <c r="A629" s="97"/>
      <c r="B629" s="97"/>
      <c r="C629" s="97"/>
      <c r="D629" s="97"/>
      <c r="E629" s="97"/>
    </row>
    <row r="630" ht="15.75" customHeight="1">
      <c r="A630" s="97"/>
      <c r="B630" s="97"/>
      <c r="C630" s="97"/>
      <c r="D630" s="97"/>
      <c r="E630" s="97"/>
    </row>
    <row r="631" ht="15.75" customHeight="1">
      <c r="A631" s="97"/>
      <c r="B631" s="97"/>
      <c r="C631" s="97"/>
      <c r="D631" s="97"/>
      <c r="E631" s="97"/>
    </row>
    <row r="632" ht="15.75" customHeight="1">
      <c r="A632" s="97"/>
      <c r="B632" s="97"/>
      <c r="C632" s="97"/>
      <c r="D632" s="97"/>
      <c r="E632" s="97"/>
    </row>
    <row r="633" ht="15.75" customHeight="1">
      <c r="A633" s="97"/>
      <c r="B633" s="97"/>
      <c r="C633" s="97"/>
      <c r="D633" s="97"/>
      <c r="E633" s="97"/>
    </row>
    <row r="634" ht="15.75" customHeight="1">
      <c r="A634" s="97"/>
      <c r="B634" s="97"/>
      <c r="C634" s="97"/>
      <c r="D634" s="97"/>
      <c r="E634" s="97"/>
    </row>
    <row r="635" ht="15.75" customHeight="1">
      <c r="A635" s="97"/>
      <c r="B635" s="97"/>
      <c r="C635" s="97"/>
      <c r="D635" s="97"/>
      <c r="E635" s="97"/>
    </row>
    <row r="636" ht="15.75" customHeight="1">
      <c r="A636" s="97"/>
      <c r="B636" s="97"/>
      <c r="C636" s="97"/>
      <c r="D636" s="97"/>
      <c r="E636" s="97"/>
    </row>
    <row r="637" ht="15.75" customHeight="1">
      <c r="A637" s="97"/>
      <c r="B637" s="97"/>
      <c r="C637" s="97"/>
      <c r="D637" s="97"/>
      <c r="E637" s="97"/>
    </row>
    <row r="638" ht="15.75" customHeight="1">
      <c r="A638" s="97"/>
      <c r="B638" s="97"/>
      <c r="C638" s="97"/>
      <c r="D638" s="97"/>
      <c r="E638" s="97"/>
    </row>
    <row r="639" ht="15.75" customHeight="1">
      <c r="A639" s="97"/>
      <c r="B639" s="97"/>
      <c r="C639" s="97"/>
      <c r="D639" s="97"/>
      <c r="E639" s="97"/>
    </row>
    <row r="640" ht="15.75" customHeight="1">
      <c r="A640" s="97"/>
      <c r="B640" s="97"/>
      <c r="C640" s="97"/>
      <c r="D640" s="97"/>
      <c r="E640" s="97"/>
    </row>
    <row r="641" ht="15.75" customHeight="1">
      <c r="A641" s="97"/>
      <c r="B641" s="97"/>
      <c r="C641" s="97"/>
      <c r="D641" s="97"/>
      <c r="E641" s="97"/>
    </row>
    <row r="642" ht="15.75" customHeight="1">
      <c r="A642" s="97"/>
      <c r="B642" s="97"/>
      <c r="C642" s="97"/>
      <c r="D642" s="97"/>
      <c r="E642" s="97"/>
    </row>
    <row r="643" ht="15.75" customHeight="1">
      <c r="A643" s="97"/>
      <c r="B643" s="97"/>
      <c r="C643" s="97"/>
      <c r="D643" s="97"/>
      <c r="E643" s="97"/>
    </row>
    <row r="644" ht="15.75" customHeight="1">
      <c r="A644" s="97"/>
      <c r="B644" s="97"/>
      <c r="C644" s="97"/>
      <c r="D644" s="97"/>
      <c r="E644" s="97"/>
    </row>
    <row r="645" ht="15.75" customHeight="1">
      <c r="A645" s="97"/>
      <c r="B645" s="97"/>
      <c r="C645" s="97"/>
      <c r="D645" s="97"/>
      <c r="E645" s="97"/>
    </row>
    <row r="646" ht="15.75" customHeight="1">
      <c r="A646" s="97"/>
      <c r="B646" s="97"/>
      <c r="C646" s="97"/>
      <c r="D646" s="97"/>
      <c r="E646" s="97"/>
    </row>
    <row r="647" ht="15.75" customHeight="1">
      <c r="A647" s="97"/>
      <c r="B647" s="97"/>
      <c r="C647" s="97"/>
      <c r="D647" s="97"/>
      <c r="E647" s="97"/>
    </row>
    <row r="648" ht="15.75" customHeight="1">
      <c r="A648" s="97"/>
      <c r="B648" s="97"/>
      <c r="C648" s="97"/>
      <c r="D648" s="97"/>
      <c r="E648" s="97"/>
    </row>
    <row r="649" ht="15.75" customHeight="1">
      <c r="A649" s="97"/>
      <c r="B649" s="97"/>
      <c r="C649" s="97"/>
      <c r="D649" s="97"/>
      <c r="E649" s="97"/>
    </row>
    <row r="650" ht="15.75" customHeight="1">
      <c r="A650" s="97"/>
      <c r="B650" s="97"/>
      <c r="C650" s="97"/>
      <c r="D650" s="97"/>
      <c r="E650" s="97"/>
    </row>
    <row r="651" ht="15.75" customHeight="1">
      <c r="A651" s="97"/>
      <c r="B651" s="97"/>
      <c r="C651" s="97"/>
      <c r="D651" s="97"/>
      <c r="E651" s="97"/>
    </row>
    <row r="652" ht="15.75" customHeight="1">
      <c r="A652" s="97"/>
      <c r="B652" s="97"/>
      <c r="C652" s="97"/>
      <c r="D652" s="97"/>
      <c r="E652" s="97"/>
    </row>
    <row r="653" ht="15.75" customHeight="1">
      <c r="A653" s="97"/>
      <c r="B653" s="97"/>
      <c r="C653" s="97"/>
      <c r="D653" s="97"/>
      <c r="E653" s="97"/>
    </row>
    <row r="654" ht="15.75" customHeight="1">
      <c r="A654" s="97"/>
      <c r="B654" s="97"/>
      <c r="C654" s="97"/>
      <c r="D654" s="97"/>
      <c r="E654" s="97"/>
    </row>
    <row r="655" ht="15.75" customHeight="1">
      <c r="A655" s="97"/>
      <c r="B655" s="97"/>
      <c r="C655" s="97"/>
      <c r="D655" s="97"/>
      <c r="E655" s="97"/>
    </row>
    <row r="656" ht="15.75" customHeight="1">
      <c r="A656" s="97"/>
      <c r="B656" s="97"/>
      <c r="C656" s="97"/>
      <c r="D656" s="97"/>
      <c r="E656" s="97"/>
    </row>
    <row r="657" ht="15.75" customHeight="1">
      <c r="A657" s="97"/>
      <c r="B657" s="97"/>
      <c r="C657" s="97"/>
      <c r="D657" s="97"/>
      <c r="E657" s="97"/>
    </row>
    <row r="658" ht="15.75" customHeight="1">
      <c r="A658" s="97"/>
      <c r="B658" s="97"/>
      <c r="C658" s="97"/>
      <c r="D658" s="97"/>
      <c r="E658" s="97"/>
    </row>
    <row r="659" ht="15.75" customHeight="1">
      <c r="A659" s="97"/>
      <c r="B659" s="97"/>
      <c r="C659" s="97"/>
      <c r="D659" s="97"/>
      <c r="E659" s="97"/>
    </row>
    <row r="660" ht="15.75" customHeight="1">
      <c r="A660" s="97"/>
      <c r="B660" s="97"/>
      <c r="C660" s="97"/>
      <c r="D660" s="97"/>
      <c r="E660" s="97"/>
    </row>
    <row r="661" ht="15.75" customHeight="1">
      <c r="A661" s="97"/>
      <c r="B661" s="97"/>
      <c r="C661" s="97"/>
      <c r="D661" s="97"/>
      <c r="E661" s="97"/>
    </row>
    <row r="662" ht="15.75" customHeight="1">
      <c r="A662" s="97"/>
      <c r="B662" s="97"/>
      <c r="C662" s="97"/>
      <c r="D662" s="97"/>
      <c r="E662" s="97"/>
    </row>
    <row r="663" ht="15.75" customHeight="1">
      <c r="A663" s="97"/>
      <c r="B663" s="97"/>
      <c r="C663" s="97"/>
      <c r="D663" s="97"/>
      <c r="E663" s="97"/>
    </row>
    <row r="664" ht="15.75" customHeight="1">
      <c r="A664" s="97"/>
      <c r="B664" s="97"/>
      <c r="C664" s="97"/>
      <c r="D664" s="97"/>
      <c r="E664" s="97"/>
    </row>
    <row r="665" ht="15.75" customHeight="1">
      <c r="A665" s="97"/>
      <c r="B665" s="97"/>
      <c r="C665" s="97"/>
      <c r="D665" s="97"/>
      <c r="E665" s="97"/>
    </row>
    <row r="666" ht="15.75" customHeight="1">
      <c r="A666" s="97"/>
      <c r="B666" s="97"/>
      <c r="C666" s="97"/>
      <c r="D666" s="97"/>
      <c r="E666" s="97"/>
    </row>
    <row r="667" ht="15.75" customHeight="1">
      <c r="A667" s="97"/>
      <c r="B667" s="97"/>
      <c r="C667" s="97"/>
      <c r="D667" s="97"/>
      <c r="E667" s="97"/>
    </row>
    <row r="668" ht="15.75" customHeight="1">
      <c r="A668" s="97"/>
      <c r="B668" s="97"/>
      <c r="C668" s="97"/>
      <c r="D668" s="97"/>
      <c r="E668" s="97"/>
    </row>
    <row r="669" ht="15.75" customHeight="1">
      <c r="A669" s="97"/>
      <c r="B669" s="97"/>
      <c r="C669" s="97"/>
      <c r="D669" s="97"/>
      <c r="E669" s="97"/>
    </row>
    <row r="670" ht="15.75" customHeight="1">
      <c r="A670" s="97"/>
      <c r="B670" s="97"/>
      <c r="C670" s="97"/>
      <c r="D670" s="97"/>
      <c r="E670" s="97"/>
    </row>
    <row r="671" ht="15.75" customHeight="1">
      <c r="A671" s="97"/>
      <c r="B671" s="97"/>
      <c r="C671" s="97"/>
      <c r="D671" s="97"/>
      <c r="E671" s="97"/>
    </row>
    <row r="672" ht="15.75" customHeight="1">
      <c r="A672" s="97"/>
      <c r="B672" s="97"/>
      <c r="C672" s="97"/>
      <c r="D672" s="97"/>
      <c r="E672" s="97"/>
    </row>
    <row r="673" ht="15.75" customHeight="1">
      <c r="A673" s="97"/>
      <c r="B673" s="97"/>
      <c r="C673" s="97"/>
      <c r="D673" s="97"/>
      <c r="E673" s="97"/>
    </row>
    <row r="674" ht="15.75" customHeight="1">
      <c r="A674" s="97"/>
      <c r="B674" s="97"/>
      <c r="C674" s="97"/>
      <c r="D674" s="97"/>
      <c r="E674" s="97"/>
    </row>
    <row r="675" ht="15.75" customHeight="1">
      <c r="A675" s="97"/>
      <c r="B675" s="97"/>
      <c r="C675" s="97"/>
      <c r="D675" s="97"/>
      <c r="E675" s="97"/>
    </row>
    <row r="676" ht="15.75" customHeight="1">
      <c r="A676" s="97"/>
      <c r="B676" s="97"/>
      <c r="C676" s="97"/>
      <c r="D676" s="97"/>
      <c r="E676" s="97"/>
    </row>
    <row r="677" ht="15.75" customHeight="1">
      <c r="A677" s="97"/>
      <c r="B677" s="97"/>
      <c r="C677" s="97"/>
      <c r="D677" s="97"/>
      <c r="E677" s="97"/>
    </row>
    <row r="678" ht="15.75" customHeight="1">
      <c r="A678" s="97"/>
      <c r="B678" s="97"/>
      <c r="C678" s="97"/>
      <c r="D678" s="97"/>
      <c r="E678" s="97"/>
    </row>
    <row r="679" ht="15.75" customHeight="1">
      <c r="A679" s="97"/>
      <c r="B679" s="97"/>
      <c r="C679" s="97"/>
      <c r="D679" s="97"/>
      <c r="E679" s="97"/>
    </row>
    <row r="680" ht="15.75" customHeight="1">
      <c r="A680" s="97"/>
      <c r="B680" s="97"/>
      <c r="C680" s="97"/>
      <c r="D680" s="97"/>
      <c r="E680" s="97"/>
    </row>
    <row r="681" ht="15.75" customHeight="1">
      <c r="A681" s="97"/>
      <c r="B681" s="97"/>
      <c r="C681" s="97"/>
      <c r="D681" s="97"/>
      <c r="E681" s="97"/>
    </row>
    <row r="682" ht="15.75" customHeight="1">
      <c r="A682" s="97"/>
      <c r="B682" s="97"/>
      <c r="C682" s="97"/>
      <c r="D682" s="97"/>
      <c r="E682" s="97"/>
    </row>
    <row r="683" ht="15.75" customHeight="1">
      <c r="A683" s="97"/>
      <c r="B683" s="97"/>
      <c r="C683" s="97"/>
      <c r="D683" s="97"/>
      <c r="E683" s="97"/>
    </row>
    <row r="684" ht="15.75" customHeight="1">
      <c r="A684" s="97"/>
      <c r="B684" s="97"/>
      <c r="C684" s="97"/>
      <c r="D684" s="97"/>
      <c r="E684" s="97"/>
    </row>
    <row r="685" ht="15.75" customHeight="1">
      <c r="A685" s="97"/>
      <c r="B685" s="97"/>
      <c r="C685" s="97"/>
      <c r="D685" s="97"/>
      <c r="E685" s="97"/>
    </row>
    <row r="686" ht="15.75" customHeight="1">
      <c r="A686" s="97"/>
      <c r="B686" s="97"/>
      <c r="C686" s="97"/>
      <c r="D686" s="97"/>
      <c r="E686" s="97"/>
    </row>
    <row r="687" ht="15.75" customHeight="1">
      <c r="A687" s="97"/>
      <c r="B687" s="97"/>
      <c r="C687" s="97"/>
      <c r="D687" s="97"/>
      <c r="E687" s="97"/>
    </row>
    <row r="688" ht="15.75" customHeight="1">
      <c r="A688" s="97"/>
      <c r="B688" s="97"/>
      <c r="C688" s="97"/>
      <c r="D688" s="97"/>
      <c r="E688" s="97"/>
    </row>
    <row r="689" ht="15.75" customHeight="1">
      <c r="A689" s="97"/>
      <c r="B689" s="97"/>
      <c r="C689" s="97"/>
      <c r="D689" s="97"/>
      <c r="E689" s="97"/>
    </row>
    <row r="690" ht="15.75" customHeight="1">
      <c r="A690" s="97"/>
      <c r="B690" s="97"/>
      <c r="C690" s="97"/>
      <c r="D690" s="97"/>
      <c r="E690" s="97"/>
    </row>
    <row r="691" ht="15.75" customHeight="1">
      <c r="A691" s="97"/>
      <c r="B691" s="97"/>
      <c r="C691" s="97"/>
      <c r="D691" s="97"/>
      <c r="E691" s="97"/>
    </row>
    <row r="692" ht="15.75" customHeight="1">
      <c r="A692" s="97"/>
      <c r="B692" s="97"/>
      <c r="C692" s="97"/>
      <c r="D692" s="97"/>
      <c r="E692" s="97"/>
    </row>
    <row r="693" ht="15.75" customHeight="1">
      <c r="A693" s="97"/>
      <c r="B693" s="97"/>
      <c r="C693" s="97"/>
      <c r="D693" s="97"/>
      <c r="E693" s="97"/>
    </row>
    <row r="694" ht="15.75" customHeight="1">
      <c r="A694" s="97"/>
      <c r="B694" s="97"/>
      <c r="C694" s="97"/>
      <c r="D694" s="97"/>
      <c r="E694" s="97"/>
    </row>
    <row r="695" ht="15.75" customHeight="1">
      <c r="A695" s="97"/>
      <c r="B695" s="97"/>
      <c r="C695" s="97"/>
      <c r="D695" s="97"/>
      <c r="E695" s="97"/>
    </row>
    <row r="696" ht="15.75" customHeight="1">
      <c r="A696" s="97"/>
      <c r="B696" s="97"/>
      <c r="C696" s="97"/>
      <c r="D696" s="97"/>
      <c r="E696" s="97"/>
    </row>
    <row r="697" ht="15.75" customHeight="1">
      <c r="A697" s="97"/>
      <c r="B697" s="97"/>
      <c r="C697" s="97"/>
      <c r="D697" s="97"/>
      <c r="E697" s="97"/>
    </row>
    <row r="698" ht="15.75" customHeight="1">
      <c r="A698" s="97"/>
      <c r="B698" s="97"/>
      <c r="C698" s="97"/>
      <c r="D698" s="97"/>
      <c r="E698" s="97"/>
    </row>
    <row r="699" ht="15.75" customHeight="1">
      <c r="A699" s="97"/>
      <c r="B699" s="97"/>
      <c r="C699" s="97"/>
      <c r="D699" s="97"/>
      <c r="E699" s="97"/>
    </row>
    <row r="700" ht="15.75" customHeight="1">
      <c r="A700" s="97"/>
      <c r="B700" s="97"/>
      <c r="C700" s="97"/>
      <c r="D700" s="97"/>
      <c r="E700" s="97"/>
    </row>
    <row r="701" ht="15.75" customHeight="1">
      <c r="A701" s="97"/>
      <c r="B701" s="97"/>
      <c r="C701" s="97"/>
      <c r="D701" s="97"/>
      <c r="E701" s="97"/>
    </row>
    <row r="702" ht="15.75" customHeight="1">
      <c r="A702" s="97"/>
      <c r="B702" s="97"/>
      <c r="C702" s="97"/>
      <c r="D702" s="97"/>
      <c r="E702" s="97"/>
    </row>
    <row r="703" ht="15.75" customHeight="1">
      <c r="A703" s="97"/>
      <c r="B703" s="97"/>
      <c r="C703" s="97"/>
      <c r="D703" s="97"/>
      <c r="E703" s="97"/>
    </row>
    <row r="704" ht="15.75" customHeight="1">
      <c r="A704" s="97"/>
      <c r="B704" s="97"/>
      <c r="C704" s="97"/>
      <c r="D704" s="97"/>
      <c r="E704" s="97"/>
    </row>
    <row r="705" ht="15.75" customHeight="1">
      <c r="A705" s="97"/>
      <c r="B705" s="97"/>
      <c r="C705" s="97"/>
      <c r="D705" s="97"/>
      <c r="E705" s="97"/>
    </row>
    <row r="706" ht="15.75" customHeight="1">
      <c r="A706" s="97"/>
      <c r="B706" s="97"/>
      <c r="C706" s="97"/>
      <c r="D706" s="97"/>
      <c r="E706" s="97"/>
    </row>
    <row r="707" ht="15.75" customHeight="1">
      <c r="A707" s="97"/>
      <c r="B707" s="97"/>
      <c r="C707" s="97"/>
      <c r="D707" s="97"/>
      <c r="E707" s="97"/>
    </row>
    <row r="708" ht="15.75" customHeight="1">
      <c r="A708" s="97"/>
      <c r="B708" s="97"/>
      <c r="C708" s="97"/>
      <c r="D708" s="97"/>
      <c r="E708" s="97"/>
    </row>
    <row r="709" ht="15.75" customHeight="1">
      <c r="A709" s="97"/>
      <c r="B709" s="97"/>
      <c r="C709" s="97"/>
      <c r="D709" s="97"/>
      <c r="E709" s="97"/>
    </row>
    <row r="710" ht="15.75" customHeight="1">
      <c r="A710" s="97"/>
      <c r="B710" s="97"/>
      <c r="C710" s="97"/>
      <c r="D710" s="97"/>
      <c r="E710" s="97"/>
    </row>
    <row r="711" ht="15.75" customHeight="1">
      <c r="A711" s="97"/>
      <c r="B711" s="97"/>
      <c r="C711" s="97"/>
      <c r="D711" s="97"/>
      <c r="E711" s="97"/>
    </row>
    <row r="712" ht="15.75" customHeight="1">
      <c r="A712" s="97"/>
      <c r="B712" s="97"/>
      <c r="C712" s="97"/>
      <c r="D712" s="97"/>
      <c r="E712" s="97"/>
    </row>
    <row r="713" ht="15.75" customHeight="1">
      <c r="A713" s="97"/>
      <c r="B713" s="97"/>
      <c r="C713" s="97"/>
      <c r="D713" s="97"/>
      <c r="E713" s="97"/>
    </row>
    <row r="714" ht="15.75" customHeight="1">
      <c r="A714" s="97"/>
      <c r="B714" s="97"/>
      <c r="C714" s="97"/>
      <c r="D714" s="97"/>
      <c r="E714" s="97"/>
    </row>
    <row r="715" ht="15.75" customHeight="1">
      <c r="A715" s="97"/>
      <c r="B715" s="97"/>
      <c r="C715" s="97"/>
      <c r="D715" s="97"/>
      <c r="E715" s="97"/>
    </row>
    <row r="716" ht="15.75" customHeight="1">
      <c r="A716" s="97"/>
      <c r="B716" s="97"/>
      <c r="C716" s="97"/>
      <c r="D716" s="97"/>
      <c r="E716" s="97"/>
    </row>
    <row r="717" ht="15.75" customHeight="1">
      <c r="A717" s="97"/>
      <c r="B717" s="97"/>
      <c r="C717" s="97"/>
      <c r="D717" s="97"/>
      <c r="E717" s="97"/>
    </row>
    <row r="718" ht="15.75" customHeight="1">
      <c r="A718" s="97"/>
      <c r="B718" s="97"/>
      <c r="C718" s="97"/>
      <c r="D718" s="97"/>
      <c r="E718" s="97"/>
    </row>
    <row r="719" ht="15.75" customHeight="1">
      <c r="A719" s="97"/>
      <c r="B719" s="97"/>
      <c r="C719" s="97"/>
      <c r="D719" s="97"/>
      <c r="E719" s="97"/>
    </row>
    <row r="720" ht="15.75" customHeight="1">
      <c r="A720" s="97"/>
      <c r="B720" s="97"/>
      <c r="C720" s="97"/>
      <c r="D720" s="97"/>
      <c r="E720" s="97"/>
    </row>
    <row r="721" ht="15.75" customHeight="1">
      <c r="A721" s="97"/>
      <c r="B721" s="97"/>
      <c r="C721" s="97"/>
      <c r="D721" s="97"/>
      <c r="E721" s="97"/>
    </row>
    <row r="722" ht="15.75" customHeight="1">
      <c r="A722" s="97"/>
      <c r="B722" s="97"/>
      <c r="C722" s="97"/>
      <c r="D722" s="97"/>
      <c r="E722" s="97"/>
    </row>
    <row r="723" ht="15.75" customHeight="1">
      <c r="A723" s="97"/>
      <c r="B723" s="97"/>
      <c r="C723" s="97"/>
      <c r="D723" s="97"/>
      <c r="E723" s="97"/>
    </row>
    <row r="724" ht="15.75" customHeight="1">
      <c r="A724" s="97"/>
      <c r="B724" s="97"/>
      <c r="C724" s="97"/>
      <c r="D724" s="97"/>
      <c r="E724" s="97"/>
    </row>
    <row r="725" ht="15.75" customHeight="1">
      <c r="A725" s="97"/>
      <c r="B725" s="97"/>
      <c r="C725" s="97"/>
      <c r="D725" s="97"/>
      <c r="E725" s="97"/>
    </row>
    <row r="726" ht="15.75" customHeight="1">
      <c r="A726" s="97"/>
      <c r="B726" s="97"/>
      <c r="C726" s="97"/>
      <c r="D726" s="97"/>
      <c r="E726" s="97"/>
    </row>
    <row r="727" ht="15.75" customHeight="1">
      <c r="A727" s="97"/>
      <c r="B727" s="97"/>
      <c r="C727" s="97"/>
      <c r="D727" s="97"/>
      <c r="E727" s="97"/>
    </row>
    <row r="728" ht="15.75" customHeight="1">
      <c r="A728" s="97"/>
      <c r="B728" s="97"/>
      <c r="C728" s="97"/>
      <c r="D728" s="97"/>
      <c r="E728" s="97"/>
    </row>
    <row r="729" ht="15.75" customHeight="1">
      <c r="A729" s="97"/>
      <c r="B729" s="97"/>
      <c r="C729" s="97"/>
      <c r="D729" s="97"/>
      <c r="E729" s="97"/>
    </row>
    <row r="730" ht="15.75" customHeight="1">
      <c r="A730" s="97"/>
      <c r="B730" s="97"/>
      <c r="C730" s="97"/>
      <c r="D730" s="97"/>
      <c r="E730" s="97"/>
    </row>
    <row r="731" ht="15.75" customHeight="1">
      <c r="A731" s="97"/>
      <c r="B731" s="97"/>
      <c r="C731" s="97"/>
      <c r="D731" s="97"/>
      <c r="E731" s="97"/>
    </row>
    <row r="732" ht="15.75" customHeight="1">
      <c r="A732" s="97"/>
      <c r="B732" s="97"/>
      <c r="C732" s="97"/>
      <c r="D732" s="97"/>
      <c r="E732" s="97"/>
    </row>
    <row r="733" ht="15.75" customHeight="1">
      <c r="A733" s="97"/>
      <c r="B733" s="97"/>
      <c r="C733" s="97"/>
      <c r="D733" s="97"/>
      <c r="E733" s="97"/>
    </row>
    <row r="734" ht="15.75" customHeight="1">
      <c r="A734" s="97"/>
      <c r="B734" s="97"/>
      <c r="C734" s="97"/>
      <c r="D734" s="97"/>
      <c r="E734" s="97"/>
    </row>
    <row r="735" ht="15.75" customHeight="1">
      <c r="A735" s="97"/>
      <c r="B735" s="97"/>
      <c r="C735" s="97"/>
      <c r="D735" s="97"/>
      <c r="E735" s="97"/>
    </row>
    <row r="736" ht="15.75" customHeight="1">
      <c r="A736" s="97"/>
      <c r="B736" s="97"/>
      <c r="C736" s="97"/>
      <c r="D736" s="97"/>
      <c r="E736" s="97"/>
    </row>
    <row r="737" ht="15.75" customHeight="1">
      <c r="A737" s="97"/>
      <c r="B737" s="97"/>
      <c r="C737" s="97"/>
      <c r="D737" s="97"/>
      <c r="E737" s="97"/>
    </row>
    <row r="738" ht="15.75" customHeight="1">
      <c r="A738" s="97"/>
      <c r="B738" s="97"/>
      <c r="C738" s="97"/>
      <c r="D738" s="97"/>
      <c r="E738" s="97"/>
    </row>
    <row r="739" ht="15.75" customHeight="1">
      <c r="A739" s="97"/>
      <c r="B739" s="97"/>
      <c r="C739" s="97"/>
      <c r="D739" s="97"/>
      <c r="E739" s="97"/>
    </row>
    <row r="740" ht="15.75" customHeight="1">
      <c r="A740" s="97"/>
      <c r="B740" s="97"/>
      <c r="C740" s="97"/>
      <c r="D740" s="97"/>
      <c r="E740" s="97"/>
    </row>
    <row r="741" ht="15.75" customHeight="1">
      <c r="A741" s="97"/>
      <c r="B741" s="97"/>
      <c r="C741" s="97"/>
      <c r="D741" s="97"/>
      <c r="E741" s="97"/>
    </row>
    <row r="742" ht="15.75" customHeight="1">
      <c r="A742" s="97"/>
      <c r="B742" s="97"/>
      <c r="C742" s="97"/>
      <c r="D742" s="97"/>
      <c r="E742" s="97"/>
    </row>
    <row r="743" ht="15.75" customHeight="1">
      <c r="A743" s="97"/>
      <c r="B743" s="97"/>
      <c r="C743" s="97"/>
      <c r="D743" s="97"/>
      <c r="E743" s="97"/>
    </row>
    <row r="744" ht="15.75" customHeight="1">
      <c r="A744" s="97"/>
      <c r="B744" s="97"/>
      <c r="C744" s="97"/>
      <c r="D744" s="97"/>
      <c r="E744" s="97"/>
    </row>
    <row r="745" ht="15.75" customHeight="1">
      <c r="A745" s="97"/>
      <c r="B745" s="97"/>
      <c r="C745" s="97"/>
      <c r="D745" s="97"/>
      <c r="E745" s="97"/>
    </row>
    <row r="746" ht="15.75" customHeight="1">
      <c r="A746" s="97"/>
      <c r="B746" s="97"/>
      <c r="C746" s="97"/>
      <c r="D746" s="97"/>
      <c r="E746" s="97"/>
    </row>
    <row r="747" ht="15.75" customHeight="1">
      <c r="A747" s="97"/>
      <c r="B747" s="97"/>
      <c r="C747" s="97"/>
      <c r="D747" s="97"/>
      <c r="E747" s="97"/>
    </row>
    <row r="748" ht="15.75" customHeight="1">
      <c r="A748" s="97"/>
      <c r="B748" s="97"/>
      <c r="C748" s="97"/>
      <c r="D748" s="97"/>
      <c r="E748" s="97"/>
    </row>
    <row r="749" ht="15.75" customHeight="1">
      <c r="A749" s="97"/>
      <c r="B749" s="97"/>
      <c r="C749" s="97"/>
      <c r="D749" s="97"/>
      <c r="E749" s="97"/>
    </row>
    <row r="750" ht="15.75" customHeight="1">
      <c r="A750" s="97"/>
      <c r="B750" s="97"/>
      <c r="C750" s="97"/>
      <c r="D750" s="97"/>
      <c r="E750" s="97"/>
    </row>
    <row r="751" ht="15.75" customHeight="1">
      <c r="A751" s="97"/>
      <c r="B751" s="97"/>
      <c r="C751" s="97"/>
      <c r="D751" s="97"/>
      <c r="E751" s="97"/>
    </row>
    <row r="752" ht="15.75" customHeight="1">
      <c r="A752" s="97"/>
      <c r="B752" s="97"/>
      <c r="C752" s="97"/>
      <c r="D752" s="97"/>
      <c r="E752" s="97"/>
    </row>
    <row r="753" ht="15.75" customHeight="1">
      <c r="A753" s="97"/>
      <c r="B753" s="97"/>
      <c r="C753" s="97"/>
      <c r="D753" s="97"/>
      <c r="E753" s="97"/>
    </row>
    <row r="754" ht="15.75" customHeight="1">
      <c r="A754" s="97"/>
      <c r="B754" s="97"/>
      <c r="C754" s="97"/>
      <c r="D754" s="97"/>
      <c r="E754" s="97"/>
    </row>
    <row r="755" ht="15.75" customHeight="1">
      <c r="A755" s="97"/>
      <c r="B755" s="97"/>
      <c r="C755" s="97"/>
      <c r="D755" s="97"/>
      <c r="E755" s="97"/>
    </row>
    <row r="756" ht="15.75" customHeight="1">
      <c r="A756" s="97"/>
      <c r="B756" s="97"/>
      <c r="C756" s="97"/>
      <c r="D756" s="97"/>
      <c r="E756" s="97"/>
    </row>
    <row r="757" ht="15.75" customHeight="1">
      <c r="A757" s="97"/>
      <c r="B757" s="97"/>
      <c r="C757" s="97"/>
      <c r="D757" s="97"/>
      <c r="E757" s="97"/>
    </row>
    <row r="758" ht="15.75" customHeight="1">
      <c r="A758" s="97"/>
      <c r="B758" s="97"/>
      <c r="C758" s="97"/>
      <c r="D758" s="97"/>
      <c r="E758" s="97"/>
    </row>
    <row r="759" ht="15.75" customHeight="1">
      <c r="A759" s="97"/>
      <c r="B759" s="97"/>
      <c r="C759" s="97"/>
      <c r="D759" s="97"/>
      <c r="E759" s="97"/>
    </row>
    <row r="760" ht="15.75" customHeight="1">
      <c r="A760" s="97"/>
      <c r="B760" s="97"/>
      <c r="C760" s="97"/>
      <c r="D760" s="97"/>
      <c r="E760" s="97"/>
    </row>
    <row r="761" ht="15.75" customHeight="1">
      <c r="A761" s="97"/>
      <c r="B761" s="97"/>
      <c r="C761" s="97"/>
      <c r="D761" s="97"/>
      <c r="E761" s="97"/>
    </row>
    <row r="762" ht="15.75" customHeight="1">
      <c r="A762" s="97"/>
      <c r="B762" s="97"/>
      <c r="C762" s="97"/>
      <c r="D762" s="97"/>
      <c r="E762" s="97"/>
    </row>
    <row r="763" ht="15.75" customHeight="1">
      <c r="A763" s="97"/>
      <c r="B763" s="97"/>
      <c r="C763" s="97"/>
      <c r="D763" s="97"/>
      <c r="E763" s="97"/>
    </row>
    <row r="764" ht="15.75" customHeight="1">
      <c r="A764" s="97"/>
      <c r="B764" s="97"/>
      <c r="C764" s="97"/>
      <c r="D764" s="97"/>
      <c r="E764" s="97"/>
    </row>
    <row r="765" ht="15.75" customHeight="1">
      <c r="A765" s="97"/>
      <c r="B765" s="97"/>
      <c r="C765" s="97"/>
      <c r="D765" s="97"/>
      <c r="E765" s="97"/>
    </row>
    <row r="766" ht="15.75" customHeight="1">
      <c r="A766" s="97"/>
      <c r="B766" s="97"/>
      <c r="C766" s="97"/>
      <c r="D766" s="97"/>
      <c r="E766" s="97"/>
    </row>
    <row r="767" ht="15.75" customHeight="1">
      <c r="A767" s="97"/>
      <c r="B767" s="97"/>
      <c r="C767" s="97"/>
      <c r="D767" s="97"/>
      <c r="E767" s="97"/>
    </row>
    <row r="768" ht="15.75" customHeight="1">
      <c r="A768" s="97"/>
      <c r="B768" s="97"/>
      <c r="C768" s="97"/>
      <c r="D768" s="97"/>
      <c r="E768" s="97"/>
    </row>
    <row r="769" ht="15.75" customHeight="1">
      <c r="A769" s="97"/>
      <c r="B769" s="97"/>
      <c r="C769" s="97"/>
      <c r="D769" s="97"/>
      <c r="E769" s="97"/>
    </row>
    <row r="770" ht="15.75" customHeight="1">
      <c r="A770" s="97"/>
      <c r="B770" s="97"/>
      <c r="C770" s="97"/>
      <c r="D770" s="97"/>
      <c r="E770" s="97"/>
    </row>
    <row r="771" ht="15.75" customHeight="1">
      <c r="A771" s="97"/>
      <c r="B771" s="97"/>
      <c r="C771" s="97"/>
      <c r="D771" s="97"/>
      <c r="E771" s="97"/>
    </row>
    <row r="772" ht="15.75" customHeight="1">
      <c r="A772" s="97"/>
      <c r="B772" s="97"/>
      <c r="C772" s="97"/>
      <c r="D772" s="97"/>
      <c r="E772" s="97"/>
    </row>
    <row r="773" ht="15.75" customHeight="1">
      <c r="A773" s="97"/>
      <c r="B773" s="97"/>
      <c r="C773" s="97"/>
      <c r="D773" s="97"/>
      <c r="E773" s="97"/>
    </row>
    <row r="774" ht="15.75" customHeight="1">
      <c r="A774" s="97"/>
      <c r="B774" s="97"/>
      <c r="C774" s="97"/>
      <c r="D774" s="97"/>
      <c r="E774" s="97"/>
    </row>
    <row r="775" ht="15.75" customHeight="1">
      <c r="A775" s="97"/>
      <c r="B775" s="97"/>
      <c r="C775" s="97"/>
      <c r="D775" s="97"/>
      <c r="E775" s="97"/>
    </row>
    <row r="776" ht="15.75" customHeight="1">
      <c r="A776" s="97"/>
      <c r="B776" s="97"/>
      <c r="C776" s="97"/>
      <c r="D776" s="97"/>
      <c r="E776" s="97"/>
    </row>
    <row r="777" ht="15.75" customHeight="1">
      <c r="A777" s="97"/>
      <c r="B777" s="97"/>
      <c r="C777" s="97"/>
      <c r="D777" s="97"/>
      <c r="E777" s="97"/>
    </row>
    <row r="778" ht="15.75" customHeight="1">
      <c r="A778" s="97"/>
      <c r="B778" s="97"/>
      <c r="C778" s="97"/>
      <c r="D778" s="97"/>
      <c r="E778" s="97"/>
    </row>
    <row r="779" ht="15.75" customHeight="1">
      <c r="A779" s="97"/>
      <c r="B779" s="97"/>
      <c r="C779" s="97"/>
      <c r="D779" s="97"/>
      <c r="E779" s="97"/>
    </row>
    <row r="780" ht="15.75" customHeight="1">
      <c r="A780" s="97"/>
      <c r="B780" s="97"/>
      <c r="C780" s="97"/>
      <c r="D780" s="97"/>
      <c r="E780" s="97"/>
    </row>
    <row r="781" ht="15.75" customHeight="1">
      <c r="A781" s="97"/>
      <c r="B781" s="97"/>
      <c r="C781" s="97"/>
      <c r="D781" s="97"/>
      <c r="E781" s="97"/>
    </row>
    <row r="782" ht="15.75" customHeight="1">
      <c r="A782" s="97"/>
      <c r="B782" s="97"/>
      <c r="C782" s="97"/>
      <c r="D782" s="97"/>
      <c r="E782" s="97"/>
    </row>
    <row r="783" ht="15.75" customHeight="1">
      <c r="A783" s="97"/>
      <c r="B783" s="97"/>
      <c r="C783" s="97"/>
      <c r="D783" s="97"/>
      <c r="E783" s="97"/>
    </row>
    <row r="784" ht="15.75" customHeight="1">
      <c r="A784" s="97"/>
      <c r="B784" s="97"/>
      <c r="C784" s="97"/>
      <c r="D784" s="97"/>
      <c r="E784" s="97"/>
    </row>
    <row r="785" ht="15.75" customHeight="1">
      <c r="A785" s="97"/>
      <c r="B785" s="97"/>
      <c r="C785" s="97"/>
      <c r="D785" s="97"/>
      <c r="E785" s="97"/>
    </row>
    <row r="786" ht="15.75" customHeight="1">
      <c r="A786" s="97"/>
      <c r="B786" s="97"/>
      <c r="C786" s="97"/>
      <c r="D786" s="97"/>
      <c r="E786" s="97"/>
    </row>
    <row r="787" ht="15.75" customHeight="1">
      <c r="A787" s="97"/>
      <c r="B787" s="97"/>
      <c r="C787" s="97"/>
      <c r="D787" s="97"/>
      <c r="E787" s="97"/>
    </row>
    <row r="788" ht="15.75" customHeight="1">
      <c r="A788" s="97"/>
      <c r="B788" s="97"/>
      <c r="C788" s="97"/>
      <c r="D788" s="97"/>
      <c r="E788" s="97"/>
    </row>
    <row r="789" ht="15.75" customHeight="1">
      <c r="A789" s="97"/>
      <c r="B789" s="97"/>
      <c r="C789" s="97"/>
      <c r="D789" s="97"/>
      <c r="E789" s="97"/>
    </row>
    <row r="790" ht="15.75" customHeight="1">
      <c r="A790" s="97"/>
      <c r="B790" s="97"/>
      <c r="C790" s="97"/>
      <c r="D790" s="97"/>
      <c r="E790" s="97"/>
    </row>
    <row r="791" ht="15.75" customHeight="1">
      <c r="A791" s="97"/>
      <c r="B791" s="97"/>
      <c r="C791" s="97"/>
      <c r="D791" s="97"/>
      <c r="E791" s="97"/>
    </row>
    <row r="792" ht="15.75" customHeight="1">
      <c r="A792" s="97"/>
      <c r="B792" s="97"/>
      <c r="C792" s="97"/>
      <c r="D792" s="97"/>
      <c r="E792" s="97"/>
    </row>
    <row r="793" ht="15.75" customHeight="1">
      <c r="A793" s="97"/>
      <c r="B793" s="97"/>
      <c r="C793" s="97"/>
      <c r="D793" s="97"/>
      <c r="E793" s="97"/>
    </row>
    <row r="794" ht="15.75" customHeight="1">
      <c r="A794" s="97"/>
      <c r="B794" s="97"/>
      <c r="C794" s="97"/>
      <c r="D794" s="97"/>
      <c r="E794" s="97"/>
    </row>
    <row r="795" ht="15.75" customHeight="1">
      <c r="A795" s="97"/>
      <c r="B795" s="97"/>
      <c r="C795" s="97"/>
      <c r="D795" s="97"/>
      <c r="E795" s="97"/>
    </row>
    <row r="796" ht="15.75" customHeight="1">
      <c r="A796" s="97"/>
      <c r="B796" s="97"/>
      <c r="C796" s="97"/>
      <c r="D796" s="97"/>
      <c r="E796" s="97"/>
    </row>
    <row r="797" ht="15.75" customHeight="1">
      <c r="A797" s="97"/>
      <c r="B797" s="97"/>
      <c r="C797" s="97"/>
      <c r="D797" s="97"/>
      <c r="E797" s="97"/>
    </row>
    <row r="798" ht="15.75" customHeight="1">
      <c r="A798" s="97"/>
      <c r="B798" s="97"/>
      <c r="C798" s="97"/>
      <c r="D798" s="97"/>
      <c r="E798" s="97"/>
    </row>
    <row r="799" ht="15.75" customHeight="1">
      <c r="A799" s="97"/>
      <c r="B799" s="97"/>
      <c r="C799" s="97"/>
      <c r="D799" s="97"/>
      <c r="E799" s="97"/>
    </row>
    <row r="800" ht="15.75" customHeight="1">
      <c r="A800" s="97"/>
      <c r="B800" s="97"/>
      <c r="C800" s="97"/>
      <c r="D800" s="97"/>
      <c r="E800" s="97"/>
    </row>
    <row r="801" ht="15.75" customHeight="1">
      <c r="A801" s="97"/>
      <c r="B801" s="97"/>
      <c r="C801" s="97"/>
      <c r="D801" s="97"/>
      <c r="E801" s="97"/>
    </row>
    <row r="802" ht="15.75" customHeight="1">
      <c r="A802" s="97"/>
      <c r="B802" s="97"/>
      <c r="C802" s="97"/>
      <c r="D802" s="97"/>
      <c r="E802" s="97"/>
    </row>
    <row r="803" ht="15.75" customHeight="1">
      <c r="A803" s="97"/>
      <c r="B803" s="97"/>
      <c r="C803" s="97"/>
      <c r="D803" s="97"/>
      <c r="E803" s="97"/>
    </row>
    <row r="804" ht="15.75" customHeight="1">
      <c r="A804" s="97"/>
      <c r="B804" s="97"/>
      <c r="C804" s="97"/>
      <c r="D804" s="97"/>
      <c r="E804" s="97"/>
    </row>
    <row r="805" ht="15.75" customHeight="1">
      <c r="A805" s="97"/>
      <c r="B805" s="97"/>
      <c r="C805" s="97"/>
      <c r="D805" s="97"/>
      <c r="E805" s="97"/>
    </row>
    <row r="806" ht="15.75" customHeight="1">
      <c r="A806" s="97"/>
      <c r="B806" s="97"/>
      <c r="C806" s="97"/>
      <c r="D806" s="97"/>
      <c r="E806" s="97"/>
    </row>
    <row r="807" ht="15.75" customHeight="1">
      <c r="A807" s="97"/>
      <c r="B807" s="97"/>
      <c r="C807" s="97"/>
      <c r="D807" s="97"/>
      <c r="E807" s="97"/>
    </row>
    <row r="808" ht="15.75" customHeight="1">
      <c r="A808" s="97"/>
      <c r="B808" s="97"/>
      <c r="C808" s="97"/>
      <c r="D808" s="97"/>
      <c r="E808" s="97"/>
    </row>
    <row r="809" ht="15.75" customHeight="1">
      <c r="A809" s="97"/>
      <c r="B809" s="97"/>
      <c r="C809" s="97"/>
      <c r="D809" s="97"/>
      <c r="E809" s="97"/>
    </row>
    <row r="810" ht="15.75" customHeight="1">
      <c r="A810" s="97"/>
      <c r="B810" s="97"/>
      <c r="C810" s="97"/>
      <c r="D810" s="97"/>
      <c r="E810" s="97"/>
    </row>
    <row r="811" ht="15.75" customHeight="1">
      <c r="A811" s="97"/>
      <c r="B811" s="97"/>
      <c r="C811" s="97"/>
      <c r="D811" s="97"/>
      <c r="E811" s="97"/>
    </row>
    <row r="812" ht="15.75" customHeight="1">
      <c r="A812" s="97"/>
      <c r="B812" s="97"/>
      <c r="C812" s="97"/>
      <c r="D812" s="97"/>
      <c r="E812" s="97"/>
    </row>
    <row r="813" ht="15.75" customHeight="1">
      <c r="A813" s="97"/>
      <c r="B813" s="97"/>
      <c r="C813" s="97"/>
      <c r="D813" s="97"/>
      <c r="E813" s="97"/>
    </row>
    <row r="814" ht="15.75" customHeight="1">
      <c r="A814" s="97"/>
      <c r="B814" s="97"/>
      <c r="C814" s="97"/>
      <c r="D814" s="97"/>
      <c r="E814" s="97"/>
    </row>
    <row r="815" ht="15.75" customHeight="1">
      <c r="A815" s="97"/>
      <c r="B815" s="97"/>
      <c r="C815" s="97"/>
      <c r="D815" s="97"/>
      <c r="E815" s="97"/>
    </row>
    <row r="816" ht="15.75" customHeight="1">
      <c r="A816" s="97"/>
      <c r="B816" s="97"/>
      <c r="C816" s="97"/>
      <c r="D816" s="97"/>
      <c r="E816" s="97"/>
    </row>
    <row r="817" ht="15.75" customHeight="1">
      <c r="A817" s="97"/>
      <c r="B817" s="97"/>
      <c r="C817" s="97"/>
      <c r="D817" s="97"/>
      <c r="E817" s="97"/>
    </row>
    <row r="818" ht="15.75" customHeight="1">
      <c r="A818" s="97"/>
      <c r="B818" s="97"/>
      <c r="C818" s="97"/>
      <c r="D818" s="97"/>
      <c r="E818" s="97"/>
    </row>
    <row r="819" ht="15.75" customHeight="1">
      <c r="A819" s="97"/>
      <c r="B819" s="97"/>
      <c r="C819" s="97"/>
      <c r="D819" s="97"/>
      <c r="E819" s="97"/>
    </row>
    <row r="820" ht="15.75" customHeight="1">
      <c r="A820" s="97"/>
      <c r="B820" s="97"/>
      <c r="C820" s="97"/>
      <c r="D820" s="97"/>
      <c r="E820" s="97"/>
    </row>
    <row r="821" ht="15.75" customHeight="1">
      <c r="A821" s="97"/>
      <c r="B821" s="97"/>
      <c r="C821" s="97"/>
      <c r="D821" s="97"/>
      <c r="E821" s="97"/>
    </row>
    <row r="822" ht="15.75" customHeight="1">
      <c r="A822" s="97"/>
      <c r="B822" s="97"/>
      <c r="C822" s="97"/>
      <c r="D822" s="97"/>
      <c r="E822" s="97"/>
    </row>
    <row r="823" ht="15.75" customHeight="1">
      <c r="A823" s="97"/>
      <c r="B823" s="97"/>
      <c r="C823" s="97"/>
      <c r="D823" s="97"/>
      <c r="E823" s="97"/>
    </row>
    <row r="824" ht="15.75" customHeight="1">
      <c r="A824" s="97"/>
      <c r="B824" s="97"/>
      <c r="C824" s="97"/>
      <c r="D824" s="97"/>
      <c r="E824" s="97"/>
    </row>
    <row r="825" ht="15.75" customHeight="1">
      <c r="A825" s="97"/>
      <c r="B825" s="97"/>
      <c r="C825" s="97"/>
      <c r="D825" s="97"/>
      <c r="E825" s="97"/>
    </row>
    <row r="826" ht="15.75" customHeight="1">
      <c r="A826" s="97"/>
      <c r="B826" s="97"/>
      <c r="C826" s="97"/>
      <c r="D826" s="97"/>
      <c r="E826" s="97"/>
    </row>
    <row r="827" ht="15.75" customHeight="1">
      <c r="A827" s="97"/>
      <c r="B827" s="97"/>
      <c r="C827" s="97"/>
      <c r="D827" s="97"/>
      <c r="E827" s="97"/>
    </row>
    <row r="828" ht="15.75" customHeight="1">
      <c r="A828" s="97"/>
      <c r="B828" s="97"/>
      <c r="C828" s="97"/>
      <c r="D828" s="97"/>
      <c r="E828" s="97"/>
    </row>
    <row r="829" ht="15.75" customHeight="1">
      <c r="A829" s="97"/>
      <c r="B829" s="97"/>
      <c r="C829" s="97"/>
      <c r="D829" s="97"/>
      <c r="E829" s="97"/>
    </row>
    <row r="830" ht="15.75" customHeight="1">
      <c r="A830" s="97"/>
      <c r="B830" s="97"/>
      <c r="C830" s="97"/>
      <c r="D830" s="97"/>
      <c r="E830" s="97"/>
    </row>
    <row r="831" ht="15.75" customHeight="1">
      <c r="A831" s="97"/>
      <c r="B831" s="97"/>
      <c r="C831" s="97"/>
      <c r="D831" s="97"/>
      <c r="E831" s="97"/>
    </row>
    <row r="832" ht="15.75" customHeight="1">
      <c r="A832" s="97"/>
      <c r="B832" s="97"/>
      <c r="C832" s="97"/>
      <c r="D832" s="97"/>
      <c r="E832" s="97"/>
    </row>
    <row r="833" ht="15.75" customHeight="1">
      <c r="A833" s="97"/>
      <c r="B833" s="97"/>
      <c r="C833" s="97"/>
      <c r="D833" s="97"/>
      <c r="E833" s="97"/>
    </row>
    <row r="834" ht="15.75" customHeight="1">
      <c r="A834" s="97"/>
      <c r="B834" s="97"/>
      <c r="C834" s="97"/>
      <c r="D834" s="97"/>
      <c r="E834" s="97"/>
    </row>
    <row r="835" ht="15.75" customHeight="1">
      <c r="A835" s="97"/>
      <c r="B835" s="97"/>
      <c r="C835" s="97"/>
      <c r="D835" s="97"/>
      <c r="E835" s="97"/>
    </row>
    <row r="836" ht="15.75" customHeight="1">
      <c r="A836" s="97"/>
      <c r="B836" s="97"/>
      <c r="C836" s="97"/>
      <c r="D836" s="97"/>
      <c r="E836" s="97"/>
    </row>
    <row r="837" ht="15.75" customHeight="1">
      <c r="A837" s="97"/>
      <c r="B837" s="97"/>
      <c r="C837" s="97"/>
      <c r="D837" s="97"/>
      <c r="E837" s="97"/>
    </row>
    <row r="838" ht="15.75" customHeight="1">
      <c r="A838" s="97"/>
      <c r="B838" s="97"/>
      <c r="C838" s="97"/>
      <c r="D838" s="97"/>
      <c r="E838" s="97"/>
    </row>
    <row r="839" ht="15.75" customHeight="1">
      <c r="A839" s="97"/>
      <c r="B839" s="97"/>
      <c r="C839" s="97"/>
      <c r="D839" s="97"/>
      <c r="E839" s="97"/>
    </row>
    <row r="840" ht="15.75" customHeight="1">
      <c r="A840" s="97"/>
      <c r="B840" s="97"/>
      <c r="C840" s="97"/>
      <c r="D840" s="97"/>
      <c r="E840" s="97"/>
    </row>
    <row r="841" ht="15.75" customHeight="1">
      <c r="A841" s="97"/>
      <c r="B841" s="97"/>
      <c r="C841" s="97"/>
      <c r="D841" s="97"/>
      <c r="E841" s="97"/>
    </row>
    <row r="842" ht="15.75" customHeight="1">
      <c r="A842" s="97"/>
      <c r="B842" s="97"/>
      <c r="C842" s="97"/>
      <c r="D842" s="97"/>
      <c r="E842" s="97"/>
    </row>
    <row r="843" ht="15.75" customHeight="1">
      <c r="A843" s="97"/>
      <c r="B843" s="97"/>
      <c r="C843" s="97"/>
      <c r="D843" s="97"/>
      <c r="E843" s="97"/>
    </row>
    <row r="844" ht="15.75" customHeight="1">
      <c r="A844" s="97"/>
      <c r="B844" s="97"/>
      <c r="C844" s="97"/>
      <c r="D844" s="97"/>
      <c r="E844" s="97"/>
    </row>
    <row r="845" ht="15.75" customHeight="1">
      <c r="A845" s="97"/>
      <c r="B845" s="97"/>
      <c r="C845" s="97"/>
      <c r="D845" s="97"/>
      <c r="E845" s="97"/>
    </row>
    <row r="846" ht="15.75" customHeight="1">
      <c r="A846" s="97"/>
      <c r="B846" s="97"/>
      <c r="C846" s="97"/>
      <c r="D846" s="97"/>
      <c r="E846" s="97"/>
    </row>
    <row r="847" ht="15.75" customHeight="1">
      <c r="A847" s="97"/>
      <c r="B847" s="97"/>
      <c r="C847" s="97"/>
      <c r="D847" s="97"/>
      <c r="E847" s="97"/>
    </row>
    <row r="848" ht="15.75" customHeight="1">
      <c r="A848" s="97"/>
      <c r="B848" s="97"/>
      <c r="C848" s="97"/>
      <c r="D848" s="97"/>
      <c r="E848" s="97"/>
    </row>
    <row r="849" ht="15.75" customHeight="1">
      <c r="A849" s="97"/>
      <c r="B849" s="97"/>
      <c r="C849" s="97"/>
      <c r="D849" s="97"/>
      <c r="E849" s="97"/>
    </row>
    <row r="850" ht="15.75" customHeight="1">
      <c r="A850" s="97"/>
      <c r="B850" s="97"/>
      <c r="C850" s="97"/>
      <c r="D850" s="97"/>
      <c r="E850" s="97"/>
    </row>
    <row r="851" ht="15.75" customHeight="1">
      <c r="A851" s="97"/>
      <c r="B851" s="97"/>
      <c r="C851" s="97"/>
      <c r="D851" s="97"/>
      <c r="E851" s="97"/>
    </row>
    <row r="852" ht="15.75" customHeight="1">
      <c r="A852" s="97"/>
      <c r="B852" s="97"/>
      <c r="C852" s="97"/>
      <c r="D852" s="97"/>
      <c r="E852" s="97"/>
    </row>
    <row r="853" ht="15.75" customHeight="1">
      <c r="A853" s="97"/>
      <c r="B853" s="97"/>
      <c r="C853" s="97"/>
      <c r="D853" s="97"/>
      <c r="E853" s="97"/>
    </row>
    <row r="854" ht="15.75" customHeight="1">
      <c r="A854" s="97"/>
      <c r="B854" s="97"/>
      <c r="C854" s="97"/>
      <c r="D854" s="97"/>
      <c r="E854" s="97"/>
    </row>
    <row r="855" ht="15.75" customHeight="1">
      <c r="A855" s="97"/>
      <c r="B855" s="97"/>
      <c r="C855" s="97"/>
      <c r="D855" s="97"/>
      <c r="E855" s="97"/>
    </row>
    <row r="856" ht="15.75" customHeight="1">
      <c r="A856" s="97"/>
      <c r="B856" s="97"/>
      <c r="C856" s="97"/>
      <c r="D856" s="97"/>
      <c r="E856" s="97"/>
    </row>
    <row r="857" ht="15.75" customHeight="1">
      <c r="A857" s="97"/>
      <c r="B857" s="97"/>
      <c r="C857" s="97"/>
      <c r="D857" s="97"/>
      <c r="E857" s="97"/>
    </row>
    <row r="858" ht="15.75" customHeight="1">
      <c r="A858" s="97"/>
      <c r="B858" s="97"/>
      <c r="C858" s="97"/>
      <c r="D858" s="97"/>
      <c r="E858" s="97"/>
    </row>
    <row r="859" ht="15.75" customHeight="1">
      <c r="A859" s="97"/>
      <c r="B859" s="97"/>
      <c r="C859" s="97"/>
      <c r="D859" s="97"/>
      <c r="E859" s="97"/>
    </row>
    <row r="860" ht="15.75" customHeight="1">
      <c r="A860" s="97"/>
      <c r="B860" s="97"/>
      <c r="C860" s="97"/>
      <c r="D860" s="97"/>
      <c r="E860" s="97"/>
    </row>
    <row r="861" ht="15.75" customHeight="1">
      <c r="A861" s="97"/>
      <c r="B861" s="97"/>
      <c r="C861" s="97"/>
      <c r="D861" s="97"/>
      <c r="E861" s="97"/>
    </row>
    <row r="862" ht="15.75" customHeight="1">
      <c r="A862" s="97"/>
      <c r="B862" s="97"/>
      <c r="C862" s="97"/>
      <c r="D862" s="97"/>
      <c r="E862" s="97"/>
    </row>
    <row r="863" ht="15.75" customHeight="1">
      <c r="A863" s="97"/>
      <c r="B863" s="97"/>
      <c r="C863" s="97"/>
      <c r="D863" s="97"/>
      <c r="E863" s="97"/>
    </row>
    <row r="864" ht="15.75" customHeight="1">
      <c r="A864" s="97"/>
      <c r="B864" s="97"/>
      <c r="C864" s="97"/>
      <c r="D864" s="97"/>
      <c r="E864" s="97"/>
    </row>
    <row r="865" ht="15.75" customHeight="1">
      <c r="A865" s="97"/>
      <c r="B865" s="97"/>
      <c r="C865" s="97"/>
      <c r="D865" s="97"/>
      <c r="E865" s="97"/>
    </row>
    <row r="866" ht="15.75" customHeight="1">
      <c r="A866" s="97"/>
      <c r="B866" s="97"/>
      <c r="C866" s="97"/>
      <c r="D866" s="97"/>
      <c r="E866" s="97"/>
    </row>
    <row r="867" ht="15.75" customHeight="1">
      <c r="A867" s="97"/>
      <c r="B867" s="97"/>
      <c r="C867" s="97"/>
      <c r="D867" s="97"/>
      <c r="E867" s="97"/>
    </row>
    <row r="868" ht="15.75" customHeight="1">
      <c r="A868" s="97"/>
      <c r="B868" s="97"/>
      <c r="C868" s="97"/>
      <c r="D868" s="97"/>
      <c r="E868" s="97"/>
    </row>
    <row r="869" ht="15.75" customHeight="1">
      <c r="A869" s="97"/>
      <c r="B869" s="97"/>
      <c r="C869" s="97"/>
      <c r="D869" s="97"/>
      <c r="E869" s="97"/>
    </row>
    <row r="870" ht="15.75" customHeight="1">
      <c r="A870" s="97"/>
      <c r="B870" s="97"/>
      <c r="C870" s="97"/>
      <c r="D870" s="97"/>
      <c r="E870" s="97"/>
    </row>
    <row r="871" ht="15.75" customHeight="1">
      <c r="A871" s="97"/>
      <c r="B871" s="97"/>
      <c r="C871" s="97"/>
      <c r="D871" s="97"/>
      <c r="E871" s="97"/>
    </row>
    <row r="872" ht="15.75" customHeight="1">
      <c r="A872" s="97"/>
      <c r="B872" s="97"/>
      <c r="C872" s="97"/>
      <c r="D872" s="97"/>
      <c r="E872" s="97"/>
    </row>
    <row r="873" ht="15.75" customHeight="1">
      <c r="A873" s="97"/>
      <c r="B873" s="97"/>
      <c r="C873" s="97"/>
      <c r="D873" s="97"/>
      <c r="E873" s="97"/>
    </row>
    <row r="874" ht="15.75" customHeight="1">
      <c r="A874" s="97"/>
      <c r="B874" s="97"/>
      <c r="C874" s="97"/>
      <c r="D874" s="97"/>
      <c r="E874" s="97"/>
    </row>
    <row r="875" ht="15.75" customHeight="1">
      <c r="A875" s="97"/>
      <c r="B875" s="97"/>
      <c r="C875" s="97"/>
      <c r="D875" s="97"/>
      <c r="E875" s="97"/>
    </row>
    <row r="876" ht="15.75" customHeight="1">
      <c r="A876" s="97"/>
      <c r="B876" s="97"/>
      <c r="C876" s="97"/>
      <c r="D876" s="97"/>
      <c r="E876" s="97"/>
    </row>
    <row r="877" ht="15.75" customHeight="1">
      <c r="A877" s="97"/>
      <c r="B877" s="97"/>
      <c r="C877" s="97"/>
      <c r="D877" s="97"/>
      <c r="E877" s="97"/>
    </row>
    <row r="878" ht="15.75" customHeight="1">
      <c r="A878" s="97"/>
      <c r="B878" s="97"/>
      <c r="C878" s="97"/>
      <c r="D878" s="97"/>
      <c r="E878" s="97"/>
    </row>
    <row r="879" ht="15.75" customHeight="1">
      <c r="A879" s="97"/>
      <c r="B879" s="97"/>
      <c r="C879" s="97"/>
      <c r="D879" s="97"/>
      <c r="E879" s="97"/>
    </row>
    <row r="880" ht="15.75" customHeight="1">
      <c r="A880" s="97"/>
      <c r="B880" s="97"/>
      <c r="C880" s="97"/>
      <c r="D880" s="97"/>
      <c r="E880" s="97"/>
    </row>
    <row r="881" ht="15.75" customHeight="1">
      <c r="A881" s="97"/>
      <c r="B881" s="97"/>
      <c r="C881" s="97"/>
      <c r="D881" s="97"/>
      <c r="E881" s="97"/>
    </row>
    <row r="882" ht="15.75" customHeight="1">
      <c r="A882" s="97"/>
      <c r="B882" s="97"/>
      <c r="C882" s="97"/>
      <c r="D882" s="97"/>
      <c r="E882" s="97"/>
    </row>
    <row r="883" ht="15.75" customHeight="1">
      <c r="A883" s="97"/>
      <c r="B883" s="97"/>
      <c r="C883" s="97"/>
      <c r="D883" s="97"/>
      <c r="E883" s="97"/>
    </row>
    <row r="884" ht="15.75" customHeight="1">
      <c r="A884" s="97"/>
      <c r="B884" s="97"/>
      <c r="C884" s="97"/>
      <c r="D884" s="97"/>
      <c r="E884" s="97"/>
    </row>
    <row r="885" ht="15.75" customHeight="1">
      <c r="A885" s="97"/>
      <c r="B885" s="97"/>
      <c r="C885" s="97"/>
      <c r="D885" s="97"/>
      <c r="E885" s="97"/>
    </row>
    <row r="886" ht="15.75" customHeight="1">
      <c r="A886" s="97"/>
      <c r="B886" s="97"/>
      <c r="C886" s="97"/>
      <c r="D886" s="97"/>
      <c r="E886" s="97"/>
    </row>
    <row r="887" ht="15.75" customHeight="1">
      <c r="A887" s="97"/>
      <c r="B887" s="97"/>
      <c r="C887" s="97"/>
      <c r="D887" s="97"/>
      <c r="E887" s="97"/>
    </row>
    <row r="888" ht="15.75" customHeight="1">
      <c r="A888" s="97"/>
      <c r="B888" s="97"/>
      <c r="C888" s="97"/>
      <c r="D888" s="97"/>
      <c r="E888" s="97"/>
    </row>
    <row r="889" ht="15.75" customHeight="1">
      <c r="A889" s="97"/>
      <c r="B889" s="97"/>
      <c r="C889" s="97"/>
      <c r="D889" s="97"/>
      <c r="E889" s="97"/>
    </row>
    <row r="890" ht="15.75" customHeight="1">
      <c r="A890" s="97"/>
      <c r="B890" s="97"/>
      <c r="C890" s="97"/>
      <c r="D890" s="97"/>
      <c r="E890" s="97"/>
    </row>
    <row r="891" ht="15.75" customHeight="1">
      <c r="A891" s="97"/>
      <c r="B891" s="97"/>
      <c r="C891" s="97"/>
      <c r="D891" s="97"/>
      <c r="E891" s="97"/>
    </row>
    <row r="892" ht="15.75" customHeight="1">
      <c r="A892" s="97"/>
      <c r="B892" s="97"/>
      <c r="C892" s="97"/>
      <c r="D892" s="97"/>
      <c r="E892" s="97"/>
    </row>
    <row r="893" ht="15.75" customHeight="1">
      <c r="A893" s="97"/>
      <c r="B893" s="97"/>
      <c r="C893" s="97"/>
      <c r="D893" s="97"/>
      <c r="E893" s="97"/>
    </row>
    <row r="894" ht="15.75" customHeight="1">
      <c r="A894" s="97"/>
      <c r="B894" s="97"/>
      <c r="C894" s="97"/>
      <c r="D894" s="97"/>
      <c r="E894" s="97"/>
    </row>
    <row r="895" ht="15.75" customHeight="1">
      <c r="A895" s="97"/>
      <c r="B895" s="97"/>
      <c r="C895" s="97"/>
      <c r="D895" s="97"/>
      <c r="E895" s="97"/>
    </row>
    <row r="896" ht="15.75" customHeight="1">
      <c r="A896" s="97"/>
      <c r="B896" s="97"/>
      <c r="C896" s="97"/>
      <c r="D896" s="97"/>
      <c r="E896" s="97"/>
    </row>
    <row r="897" ht="15.75" customHeight="1">
      <c r="A897" s="97"/>
      <c r="B897" s="97"/>
      <c r="C897" s="97"/>
      <c r="D897" s="97"/>
      <c r="E897" s="97"/>
    </row>
    <row r="898" ht="15.75" customHeight="1">
      <c r="A898" s="97"/>
      <c r="B898" s="97"/>
      <c r="C898" s="97"/>
      <c r="D898" s="97"/>
      <c r="E898" s="97"/>
    </row>
    <row r="899" ht="15.75" customHeight="1">
      <c r="A899" s="97"/>
      <c r="B899" s="97"/>
      <c r="C899" s="97"/>
      <c r="D899" s="97"/>
      <c r="E899" s="97"/>
    </row>
    <row r="900" ht="15.75" customHeight="1">
      <c r="A900" s="97"/>
      <c r="B900" s="97"/>
      <c r="C900" s="97"/>
      <c r="D900" s="97"/>
      <c r="E900" s="97"/>
    </row>
    <row r="901" ht="15.75" customHeight="1">
      <c r="A901" s="97"/>
      <c r="B901" s="97"/>
      <c r="C901" s="97"/>
      <c r="D901" s="97"/>
      <c r="E901" s="97"/>
    </row>
    <row r="902" ht="15.75" customHeight="1">
      <c r="A902" s="97"/>
      <c r="B902" s="97"/>
      <c r="C902" s="97"/>
      <c r="D902" s="97"/>
      <c r="E902" s="97"/>
    </row>
    <row r="903" ht="15.75" customHeight="1">
      <c r="A903" s="97"/>
      <c r="B903" s="97"/>
      <c r="C903" s="97"/>
      <c r="D903" s="97"/>
      <c r="E903" s="97"/>
    </row>
    <row r="904" ht="15.75" customHeight="1">
      <c r="A904" s="97"/>
      <c r="B904" s="97"/>
      <c r="C904" s="97"/>
      <c r="D904" s="97"/>
      <c r="E904" s="97"/>
    </row>
    <row r="905" ht="15.75" customHeight="1">
      <c r="A905" s="97"/>
      <c r="B905" s="97"/>
      <c r="C905" s="97"/>
      <c r="D905" s="97"/>
      <c r="E905" s="97"/>
    </row>
    <row r="906" ht="15.75" customHeight="1">
      <c r="A906" s="97"/>
      <c r="B906" s="97"/>
      <c r="C906" s="97"/>
      <c r="D906" s="97"/>
      <c r="E906" s="97"/>
    </row>
    <row r="907" ht="15.75" customHeight="1">
      <c r="A907" s="97"/>
      <c r="B907" s="97"/>
      <c r="C907" s="97"/>
      <c r="D907" s="97"/>
      <c r="E907" s="97"/>
    </row>
    <row r="908" ht="15.75" customHeight="1">
      <c r="A908" s="97"/>
      <c r="B908" s="97"/>
      <c r="C908" s="97"/>
      <c r="D908" s="97"/>
      <c r="E908" s="97"/>
    </row>
    <row r="909" ht="15.75" customHeight="1">
      <c r="A909" s="97"/>
      <c r="B909" s="97"/>
      <c r="C909" s="97"/>
      <c r="D909" s="97"/>
      <c r="E909" s="97"/>
    </row>
    <row r="910" ht="15.75" customHeight="1">
      <c r="A910" s="97"/>
      <c r="B910" s="97"/>
      <c r="C910" s="97"/>
      <c r="D910" s="97"/>
      <c r="E910" s="97"/>
    </row>
    <row r="911" ht="15.75" customHeight="1">
      <c r="A911" s="97"/>
      <c r="B911" s="97"/>
      <c r="C911" s="97"/>
      <c r="D911" s="97"/>
      <c r="E911" s="97"/>
    </row>
    <row r="912" ht="15.75" customHeight="1">
      <c r="A912" s="97"/>
      <c r="B912" s="97"/>
      <c r="C912" s="97"/>
      <c r="D912" s="97"/>
      <c r="E912" s="97"/>
    </row>
    <row r="913" ht="15.75" customHeight="1">
      <c r="A913" s="97"/>
      <c r="B913" s="97"/>
      <c r="C913" s="97"/>
      <c r="D913" s="97"/>
      <c r="E913" s="97"/>
    </row>
    <row r="914" ht="15.75" customHeight="1">
      <c r="A914" s="97"/>
      <c r="B914" s="97"/>
      <c r="C914" s="97"/>
      <c r="D914" s="97"/>
      <c r="E914" s="97"/>
    </row>
    <row r="915" ht="15.75" customHeight="1">
      <c r="A915" s="97"/>
      <c r="B915" s="97"/>
      <c r="C915" s="97"/>
      <c r="D915" s="97"/>
      <c r="E915" s="97"/>
    </row>
    <row r="916" ht="15.75" customHeight="1">
      <c r="A916" s="97"/>
      <c r="B916" s="97"/>
      <c r="C916" s="97"/>
      <c r="D916" s="97"/>
      <c r="E916" s="97"/>
    </row>
    <row r="917" ht="15.75" customHeight="1">
      <c r="A917" s="97"/>
      <c r="B917" s="97"/>
      <c r="C917" s="97"/>
      <c r="D917" s="97"/>
      <c r="E917" s="97"/>
    </row>
    <row r="918" ht="15.75" customHeight="1">
      <c r="A918" s="97"/>
      <c r="B918" s="97"/>
      <c r="C918" s="97"/>
      <c r="D918" s="97"/>
      <c r="E918" s="97"/>
    </row>
    <row r="919" ht="15.75" customHeight="1">
      <c r="A919" s="97"/>
      <c r="B919" s="97"/>
      <c r="C919" s="97"/>
      <c r="D919" s="97"/>
      <c r="E919" s="97"/>
    </row>
    <row r="920" ht="15.75" customHeight="1">
      <c r="A920" s="97"/>
      <c r="B920" s="97"/>
      <c r="C920" s="97"/>
      <c r="D920" s="97"/>
      <c r="E920" s="97"/>
    </row>
    <row r="921" ht="15.75" customHeight="1">
      <c r="A921" s="97"/>
      <c r="B921" s="97"/>
      <c r="C921" s="97"/>
      <c r="D921" s="97"/>
      <c r="E921" s="97"/>
    </row>
    <row r="922" ht="15.75" customHeight="1">
      <c r="A922" s="97"/>
      <c r="B922" s="97"/>
      <c r="C922" s="97"/>
      <c r="D922" s="97"/>
      <c r="E922" s="97"/>
    </row>
    <row r="923" ht="15.75" customHeight="1">
      <c r="A923" s="97"/>
      <c r="B923" s="97"/>
      <c r="C923" s="97"/>
      <c r="D923" s="97"/>
      <c r="E923" s="97"/>
    </row>
    <row r="924" ht="15.75" customHeight="1">
      <c r="A924" s="97"/>
      <c r="B924" s="97"/>
      <c r="C924" s="97"/>
      <c r="D924" s="97"/>
      <c r="E924" s="97"/>
    </row>
    <row r="925" ht="15.75" customHeight="1">
      <c r="A925" s="97"/>
      <c r="B925" s="97"/>
      <c r="C925" s="97"/>
      <c r="D925" s="97"/>
      <c r="E925" s="97"/>
    </row>
    <row r="926" ht="15.75" customHeight="1">
      <c r="A926" s="97"/>
      <c r="B926" s="97"/>
      <c r="C926" s="97"/>
      <c r="D926" s="97"/>
      <c r="E926" s="97"/>
    </row>
    <row r="927" ht="15.75" customHeight="1">
      <c r="A927" s="97"/>
      <c r="B927" s="97"/>
      <c r="C927" s="97"/>
      <c r="D927" s="97"/>
      <c r="E927" s="97"/>
    </row>
    <row r="928" ht="15.75" customHeight="1">
      <c r="A928" s="97"/>
      <c r="B928" s="97"/>
      <c r="C928" s="97"/>
      <c r="D928" s="97"/>
      <c r="E928" s="97"/>
    </row>
    <row r="929" ht="15.75" customHeight="1">
      <c r="A929" s="97"/>
      <c r="B929" s="97"/>
      <c r="C929" s="97"/>
      <c r="D929" s="97"/>
      <c r="E929" s="97"/>
    </row>
    <row r="930" ht="15.75" customHeight="1">
      <c r="A930" s="97"/>
      <c r="B930" s="97"/>
      <c r="C930" s="97"/>
      <c r="D930" s="97"/>
      <c r="E930" s="97"/>
    </row>
    <row r="931" ht="15.75" customHeight="1">
      <c r="A931" s="97"/>
      <c r="B931" s="97"/>
      <c r="C931" s="97"/>
      <c r="D931" s="97"/>
      <c r="E931" s="97"/>
    </row>
    <row r="932" ht="15.75" customHeight="1">
      <c r="A932" s="97"/>
      <c r="B932" s="97"/>
      <c r="C932" s="97"/>
      <c r="D932" s="97"/>
      <c r="E932" s="97"/>
    </row>
    <row r="933" ht="15.75" customHeight="1">
      <c r="A933" s="97"/>
      <c r="B933" s="97"/>
      <c r="C933" s="97"/>
      <c r="D933" s="97"/>
      <c r="E933" s="97"/>
    </row>
    <row r="934" ht="15.75" customHeight="1">
      <c r="A934" s="97"/>
      <c r="B934" s="97"/>
      <c r="C934" s="97"/>
      <c r="D934" s="97"/>
      <c r="E934" s="97"/>
    </row>
    <row r="935" ht="15.75" customHeight="1">
      <c r="A935" s="97"/>
      <c r="B935" s="97"/>
      <c r="C935" s="97"/>
      <c r="D935" s="97"/>
      <c r="E935" s="97"/>
    </row>
    <row r="936" ht="15.75" customHeight="1">
      <c r="A936" s="97"/>
      <c r="B936" s="97"/>
      <c r="C936" s="97"/>
      <c r="D936" s="97"/>
      <c r="E936" s="97"/>
    </row>
    <row r="937" ht="15.75" customHeight="1">
      <c r="A937" s="97"/>
      <c r="B937" s="97"/>
      <c r="C937" s="97"/>
      <c r="D937" s="97"/>
      <c r="E937" s="97"/>
    </row>
    <row r="938" ht="15.75" customHeight="1">
      <c r="A938" s="97"/>
      <c r="B938" s="97"/>
      <c r="C938" s="97"/>
      <c r="D938" s="97"/>
      <c r="E938" s="97"/>
    </row>
    <row r="939" ht="15.75" customHeight="1">
      <c r="A939" s="97"/>
      <c r="B939" s="97"/>
      <c r="C939" s="97"/>
      <c r="D939" s="97"/>
      <c r="E939" s="97"/>
    </row>
    <row r="940" ht="15.75" customHeight="1">
      <c r="A940" s="97"/>
      <c r="B940" s="97"/>
      <c r="C940" s="97"/>
      <c r="D940" s="97"/>
      <c r="E940" s="97"/>
    </row>
    <row r="941" ht="15.75" customHeight="1">
      <c r="A941" s="97"/>
      <c r="B941" s="97"/>
      <c r="C941" s="97"/>
      <c r="D941" s="97"/>
      <c r="E941" s="97"/>
    </row>
    <row r="942" ht="15.75" customHeight="1">
      <c r="A942" s="97"/>
      <c r="B942" s="97"/>
      <c r="C942" s="97"/>
      <c r="D942" s="97"/>
      <c r="E942" s="97"/>
    </row>
    <row r="943" ht="15.75" customHeight="1">
      <c r="A943" s="97"/>
      <c r="B943" s="97"/>
      <c r="C943" s="97"/>
      <c r="D943" s="97"/>
      <c r="E943" s="97"/>
    </row>
    <row r="944" ht="15.75" customHeight="1">
      <c r="A944" s="97"/>
      <c r="B944" s="97"/>
      <c r="C944" s="97"/>
      <c r="D944" s="97"/>
      <c r="E944" s="97"/>
    </row>
    <row r="945" ht="15.75" customHeight="1">
      <c r="A945" s="97"/>
      <c r="B945" s="97"/>
      <c r="C945" s="97"/>
      <c r="D945" s="97"/>
      <c r="E945" s="97"/>
    </row>
    <row r="946" ht="15.75" customHeight="1">
      <c r="A946" s="97"/>
      <c r="B946" s="97"/>
      <c r="C946" s="97"/>
      <c r="D946" s="97"/>
      <c r="E946" s="97"/>
    </row>
    <row r="947" ht="15.75" customHeight="1">
      <c r="A947" s="97"/>
      <c r="B947" s="97"/>
      <c r="C947" s="97"/>
      <c r="D947" s="97"/>
      <c r="E947" s="97"/>
    </row>
    <row r="948" ht="15.75" customHeight="1">
      <c r="A948" s="97"/>
      <c r="B948" s="97"/>
      <c r="C948" s="97"/>
      <c r="D948" s="97"/>
      <c r="E948" s="97"/>
    </row>
    <row r="949" ht="15.75" customHeight="1">
      <c r="A949" s="97"/>
      <c r="B949" s="97"/>
      <c r="C949" s="97"/>
      <c r="D949" s="97"/>
      <c r="E949" s="97"/>
    </row>
    <row r="950" ht="15.75" customHeight="1">
      <c r="A950" s="97"/>
      <c r="B950" s="97"/>
      <c r="C950" s="97"/>
      <c r="D950" s="97"/>
      <c r="E950" s="97"/>
    </row>
    <row r="951" ht="15.75" customHeight="1">
      <c r="A951" s="97"/>
      <c r="B951" s="97"/>
      <c r="C951" s="97"/>
      <c r="D951" s="97"/>
      <c r="E951" s="97"/>
    </row>
    <row r="952" ht="15.75" customHeight="1">
      <c r="A952" s="97"/>
      <c r="B952" s="97"/>
      <c r="C952" s="97"/>
      <c r="D952" s="97"/>
      <c r="E952" s="97"/>
    </row>
    <row r="953" ht="15.75" customHeight="1">
      <c r="A953" s="97"/>
      <c r="B953" s="97"/>
      <c r="C953" s="97"/>
      <c r="D953" s="97"/>
      <c r="E953" s="97"/>
    </row>
    <row r="954" ht="15.75" customHeight="1">
      <c r="A954" s="97"/>
      <c r="B954" s="97"/>
      <c r="C954" s="97"/>
      <c r="D954" s="97"/>
      <c r="E954" s="97"/>
    </row>
    <row r="955" ht="15.75" customHeight="1">
      <c r="A955" s="97"/>
      <c r="B955" s="97"/>
      <c r="C955" s="97"/>
      <c r="D955" s="97"/>
      <c r="E955" s="97"/>
    </row>
    <row r="956" ht="15.75" customHeight="1">
      <c r="A956" s="97"/>
      <c r="B956" s="97"/>
      <c r="C956" s="97"/>
      <c r="D956" s="97"/>
      <c r="E956" s="97"/>
    </row>
    <row r="957" ht="15.75" customHeight="1">
      <c r="A957" s="97"/>
      <c r="B957" s="97"/>
      <c r="C957" s="97"/>
      <c r="D957" s="97"/>
      <c r="E957" s="97"/>
    </row>
    <row r="958" ht="15.75" customHeight="1">
      <c r="A958" s="97"/>
      <c r="B958" s="97"/>
      <c r="C958" s="97"/>
      <c r="D958" s="97"/>
      <c r="E958" s="97"/>
    </row>
    <row r="959" ht="15.75" customHeight="1">
      <c r="A959" s="97"/>
      <c r="B959" s="97"/>
      <c r="C959" s="97"/>
      <c r="D959" s="97"/>
      <c r="E959" s="97"/>
    </row>
    <row r="960" ht="15.75" customHeight="1">
      <c r="A960" s="97"/>
      <c r="B960" s="97"/>
      <c r="C960" s="97"/>
      <c r="D960" s="97"/>
      <c r="E960" s="97"/>
    </row>
    <row r="961" ht="15.75" customHeight="1">
      <c r="A961" s="97"/>
      <c r="B961" s="97"/>
      <c r="C961" s="97"/>
      <c r="D961" s="97"/>
      <c r="E961" s="97"/>
    </row>
    <row r="962" ht="15.75" customHeight="1">
      <c r="A962" s="97"/>
      <c r="B962" s="97"/>
      <c r="C962" s="97"/>
      <c r="D962" s="97"/>
      <c r="E962" s="97"/>
    </row>
    <row r="963" ht="15.75" customHeight="1">
      <c r="A963" s="97"/>
      <c r="B963" s="97"/>
      <c r="C963" s="97"/>
      <c r="D963" s="97"/>
      <c r="E963" s="97"/>
    </row>
    <row r="964" ht="15.75" customHeight="1">
      <c r="A964" s="97"/>
      <c r="B964" s="97"/>
      <c r="C964" s="97"/>
      <c r="D964" s="97"/>
      <c r="E964" s="97"/>
    </row>
    <row r="965" ht="15.75" customHeight="1">
      <c r="A965" s="97"/>
      <c r="B965" s="97"/>
      <c r="C965" s="97"/>
      <c r="D965" s="97"/>
      <c r="E965" s="97"/>
    </row>
    <row r="966" ht="15.75" customHeight="1">
      <c r="A966" s="97"/>
      <c r="B966" s="97"/>
      <c r="C966" s="97"/>
      <c r="D966" s="97"/>
      <c r="E966" s="97"/>
    </row>
    <row r="967" ht="15.75" customHeight="1">
      <c r="A967" s="97"/>
      <c r="B967" s="97"/>
      <c r="C967" s="97"/>
      <c r="D967" s="97"/>
      <c r="E967" s="97"/>
    </row>
    <row r="968" ht="15.75" customHeight="1">
      <c r="A968" s="97"/>
      <c r="B968" s="97"/>
      <c r="C968" s="97"/>
      <c r="D968" s="97"/>
      <c r="E968" s="97"/>
    </row>
    <row r="969" ht="15.75" customHeight="1">
      <c r="A969" s="97"/>
      <c r="B969" s="97"/>
      <c r="C969" s="97"/>
      <c r="D969" s="97"/>
      <c r="E969" s="97"/>
    </row>
    <row r="970" ht="15.75" customHeight="1">
      <c r="A970" s="97"/>
      <c r="B970" s="97"/>
      <c r="C970" s="97"/>
      <c r="D970" s="97"/>
      <c r="E970" s="97"/>
    </row>
    <row r="971" ht="15.75" customHeight="1">
      <c r="A971" s="97"/>
      <c r="B971" s="97"/>
      <c r="C971" s="97"/>
      <c r="D971" s="97"/>
      <c r="E971" s="97"/>
    </row>
    <row r="972" ht="15.75" customHeight="1">
      <c r="A972" s="97"/>
      <c r="B972" s="97"/>
      <c r="C972" s="97"/>
      <c r="D972" s="97"/>
      <c r="E972" s="97"/>
    </row>
    <row r="973" ht="15.75" customHeight="1">
      <c r="A973" s="97"/>
      <c r="B973" s="97"/>
      <c r="C973" s="97"/>
      <c r="D973" s="97"/>
      <c r="E973" s="97"/>
    </row>
    <row r="974" ht="15.75" customHeight="1">
      <c r="A974" s="97"/>
      <c r="B974" s="97"/>
      <c r="C974" s="97"/>
      <c r="D974" s="97"/>
      <c r="E974" s="97"/>
    </row>
    <row r="975" ht="15.75" customHeight="1">
      <c r="A975" s="97"/>
      <c r="B975" s="97"/>
      <c r="C975" s="97"/>
      <c r="D975" s="97"/>
      <c r="E975" s="97"/>
    </row>
    <row r="976" ht="15.75" customHeight="1">
      <c r="A976" s="97"/>
      <c r="B976" s="97"/>
      <c r="C976" s="97"/>
      <c r="D976" s="97"/>
      <c r="E976" s="97"/>
    </row>
    <row r="977" ht="15.75" customHeight="1">
      <c r="A977" s="97"/>
      <c r="B977" s="97"/>
      <c r="C977" s="97"/>
      <c r="D977" s="97"/>
      <c r="E977" s="97"/>
    </row>
    <row r="978" ht="15.75" customHeight="1">
      <c r="A978" s="97"/>
      <c r="B978" s="97"/>
      <c r="C978" s="97"/>
      <c r="D978" s="97"/>
      <c r="E978" s="97"/>
    </row>
    <row r="979" ht="15.75" customHeight="1">
      <c r="A979" s="97"/>
      <c r="B979" s="97"/>
      <c r="C979" s="97"/>
      <c r="D979" s="97"/>
      <c r="E979" s="97"/>
    </row>
    <row r="980" ht="15.75" customHeight="1">
      <c r="A980" s="97"/>
      <c r="B980" s="97"/>
      <c r="C980" s="97"/>
      <c r="D980" s="97"/>
      <c r="E980" s="97"/>
    </row>
    <row r="981" ht="15.75" customHeight="1">
      <c r="A981" s="97"/>
      <c r="B981" s="97"/>
      <c r="C981" s="97"/>
      <c r="D981" s="97"/>
      <c r="E981" s="97"/>
    </row>
    <row r="982" ht="15.75" customHeight="1">
      <c r="A982" s="97"/>
      <c r="B982" s="97"/>
      <c r="C982" s="97"/>
      <c r="D982" s="97"/>
      <c r="E982" s="97"/>
    </row>
    <row r="983" ht="15.75" customHeight="1">
      <c r="A983" s="97"/>
      <c r="B983" s="97"/>
      <c r="C983" s="97"/>
      <c r="D983" s="97"/>
      <c r="E983" s="97"/>
    </row>
    <row r="984" ht="15.75" customHeight="1">
      <c r="A984" s="97"/>
      <c r="B984" s="97"/>
      <c r="C984" s="97"/>
      <c r="D984" s="97"/>
      <c r="E984" s="97"/>
    </row>
    <row r="985" ht="15.75" customHeight="1">
      <c r="A985" s="97"/>
      <c r="B985" s="97"/>
      <c r="C985" s="97"/>
      <c r="D985" s="97"/>
      <c r="E985" s="97"/>
    </row>
    <row r="986" ht="15.75" customHeight="1">
      <c r="A986" s="97"/>
      <c r="B986" s="97"/>
      <c r="C986" s="97"/>
      <c r="D986" s="97"/>
      <c r="E986" s="97"/>
    </row>
    <row r="987" ht="15.75" customHeight="1">
      <c r="A987" s="97"/>
      <c r="B987" s="97"/>
      <c r="C987" s="97"/>
      <c r="D987" s="97"/>
      <c r="E987" s="97"/>
    </row>
    <row r="988" ht="15.75" customHeight="1">
      <c r="A988" s="97"/>
      <c r="B988" s="97"/>
      <c r="C988" s="97"/>
      <c r="D988" s="97"/>
      <c r="E988" s="97"/>
    </row>
    <row r="989" ht="15.75" customHeight="1">
      <c r="A989" s="97"/>
      <c r="B989" s="97"/>
      <c r="C989" s="97"/>
      <c r="D989" s="97"/>
      <c r="E989" s="97"/>
    </row>
    <row r="990" ht="15.75" customHeight="1">
      <c r="A990" s="97"/>
      <c r="B990" s="97"/>
      <c r="C990" s="97"/>
      <c r="D990" s="97"/>
      <c r="E990" s="97"/>
    </row>
    <row r="991" ht="15.75" customHeight="1">
      <c r="A991" s="97"/>
      <c r="B991" s="97"/>
      <c r="C991" s="97"/>
      <c r="D991" s="97"/>
      <c r="E991" s="97"/>
    </row>
    <row r="992" ht="15.75" customHeight="1">
      <c r="A992" s="97"/>
      <c r="B992" s="97"/>
      <c r="C992" s="97"/>
      <c r="D992" s="97"/>
      <c r="E992" s="97"/>
    </row>
    <row r="993" ht="15.75" customHeight="1">
      <c r="A993" s="97"/>
      <c r="B993" s="97"/>
      <c r="C993" s="97"/>
      <c r="D993" s="97"/>
      <c r="E993" s="97"/>
    </row>
    <row r="994" ht="15.75" customHeight="1">
      <c r="A994" s="97"/>
      <c r="B994" s="97"/>
      <c r="C994" s="97"/>
      <c r="D994" s="97"/>
      <c r="E994" s="97"/>
    </row>
  </sheetData>
  <mergeCells count="12">
    <mergeCell ref="A36:D36"/>
    <mergeCell ref="A37:D37"/>
    <mergeCell ref="A39:E39"/>
    <mergeCell ref="A47:D47"/>
    <mergeCell ref="A48:D48"/>
    <mergeCell ref="A5:E5"/>
    <mergeCell ref="A12:D12"/>
    <mergeCell ref="A13:D13"/>
    <mergeCell ref="A15:E15"/>
    <mergeCell ref="A19:D19"/>
    <mergeCell ref="A20:D20"/>
    <mergeCell ref="A22:E22"/>
  </mergeCells>
  <printOptions/>
  <pageMargins bottom="0.787401575" footer="0.0" header="0.0" left="0.511811024" right="0.511811024" top="0.7874015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57"/>
    <col customWidth="1" min="2" max="2" width="13.71"/>
    <col customWidth="1" min="3" max="12" width="13.29"/>
    <col customWidth="1" min="13" max="13" width="34.14"/>
    <col customWidth="1" min="14" max="14" width="30.71"/>
    <col customWidth="1" min="15" max="26" width="8.71"/>
  </cols>
  <sheetData>
    <row r="1" ht="120.0" customHeight="1">
      <c r="A1" s="1" t="s">
        <v>68</v>
      </c>
      <c r="L1" s="1"/>
      <c r="M1" s="1"/>
      <c r="N1" s="1"/>
    </row>
    <row r="2">
      <c r="A2" s="1"/>
      <c r="B2" s="1"/>
      <c r="C2" s="1"/>
      <c r="D2" s="1"/>
      <c r="E2" s="1"/>
      <c r="F2" s="1"/>
      <c r="G2" s="1"/>
      <c r="H2" s="1"/>
      <c r="I2" s="1"/>
      <c r="J2" s="1"/>
      <c r="K2" s="1"/>
      <c r="L2" s="1"/>
      <c r="M2" s="1"/>
      <c r="N2" s="1"/>
    </row>
    <row r="3">
      <c r="A3" s="3" t="s">
        <v>69</v>
      </c>
      <c r="B3" s="1"/>
      <c r="C3" s="1"/>
      <c r="D3" s="1"/>
      <c r="E3" s="1"/>
      <c r="F3" s="1"/>
      <c r="G3" s="1"/>
      <c r="H3" s="1"/>
      <c r="I3" s="1"/>
      <c r="J3" s="1"/>
      <c r="K3" s="1"/>
      <c r="L3" s="1"/>
      <c r="M3" s="1"/>
      <c r="N3" s="1"/>
    </row>
    <row r="4">
      <c r="A4" s="1"/>
      <c r="B4" s="1"/>
      <c r="C4" s="1"/>
      <c r="D4" s="1"/>
      <c r="E4" s="1"/>
      <c r="F4" s="1"/>
      <c r="G4" s="1"/>
      <c r="H4" s="1"/>
      <c r="I4" s="1"/>
      <c r="J4" s="1"/>
      <c r="K4" s="1"/>
      <c r="L4" s="1"/>
      <c r="M4" s="1"/>
      <c r="N4" s="1"/>
    </row>
    <row r="5" ht="15.0" customHeight="1">
      <c r="A5" s="24" t="str">
        <f>'Orçamento de fórmulas'!$B$4</f>
        <v>FTNEA 01
(Padrão adulto)
Código BR: 404944</v>
      </c>
      <c r="B5" s="6" t="s">
        <v>2</v>
      </c>
      <c r="C5" s="6" t="s">
        <v>3</v>
      </c>
      <c r="D5" s="6" t="s">
        <v>4</v>
      </c>
      <c r="E5" s="6" t="s">
        <v>5</v>
      </c>
      <c r="F5" s="6" t="s">
        <v>6</v>
      </c>
      <c r="G5" s="6" t="s">
        <v>7</v>
      </c>
      <c r="H5" s="6" t="s">
        <v>8</v>
      </c>
      <c r="I5" s="6" t="s">
        <v>9</v>
      </c>
      <c r="J5" s="6" t="s">
        <v>10</v>
      </c>
      <c r="K5" s="6" t="s">
        <v>11</v>
      </c>
      <c r="L5" s="7" t="s">
        <v>12</v>
      </c>
      <c r="M5" s="7" t="s">
        <v>13</v>
      </c>
      <c r="N5" s="7" t="s">
        <v>14</v>
      </c>
    </row>
    <row r="6" ht="15.0" customHeight="1">
      <c r="A6" s="6" t="s">
        <v>15</v>
      </c>
      <c r="B6" s="25" t="s">
        <v>70</v>
      </c>
      <c r="C6" s="25" t="s">
        <v>71</v>
      </c>
      <c r="D6" s="25" t="s">
        <v>72</v>
      </c>
      <c r="E6" s="25" t="s">
        <v>73</v>
      </c>
      <c r="F6" s="25" t="s">
        <v>74</v>
      </c>
      <c r="G6" s="25" t="s">
        <v>75</v>
      </c>
      <c r="H6" s="25" t="s">
        <v>76</v>
      </c>
      <c r="I6" s="9"/>
      <c r="J6" s="9"/>
      <c r="K6" s="9"/>
      <c r="L6" s="11"/>
      <c r="M6" s="11"/>
      <c r="N6" s="11"/>
    </row>
    <row r="7" ht="15.0" customHeight="1">
      <c r="A7" s="6" t="s">
        <v>21</v>
      </c>
      <c r="B7" s="25"/>
      <c r="C7" s="25"/>
      <c r="D7" s="25"/>
      <c r="E7" s="26" t="s">
        <v>77</v>
      </c>
      <c r="F7" s="27" t="s">
        <v>78</v>
      </c>
      <c r="G7" s="12" t="s">
        <v>79</v>
      </c>
      <c r="H7" s="12" t="s">
        <v>80</v>
      </c>
      <c r="I7" s="9"/>
      <c r="J7" s="9"/>
      <c r="K7" s="9"/>
      <c r="L7" s="11"/>
      <c r="M7" s="11"/>
      <c r="N7" s="11"/>
    </row>
    <row r="8" ht="15.0" customHeight="1">
      <c r="A8" s="13" t="str">
        <f>'Orçamento de fórmulas'!$C$4</f>
        <v>FÓRMULA PADRÃO PARA NUTRIÇÃO ENTERAL E ORAL. Aplicação no âmbito da SES/DF: indicada para indivíduos em terapia nutricional enteral via sondas ou ostomias. Características Adicionais: fórmula polimérica, sem adição de sacarose, isento de glúten, com quantidade não significativa de lactose (menor que 500mg por 100 ml do alimento pronto para o consumo); sem fibras; normocalórica (densidade energética entre 0,9 kcal por ml e 1,2 kcal por ml) e normoprotéica (teor proteico maior ou igual a 10% e menor que 20% do valor energético total - de fonte animal e/ou vegetal). Forma de apresentação: pó (gramas).</v>
      </c>
      <c r="B8" s="28">
        <v>0.014</v>
      </c>
      <c r="C8" s="29">
        <v>0.067</v>
      </c>
      <c r="D8" s="29">
        <v>0.05773</v>
      </c>
      <c r="E8" s="29">
        <v>0.1578</v>
      </c>
      <c r="F8" s="29">
        <v>27.9</v>
      </c>
      <c r="G8" s="30">
        <v>0.1192</v>
      </c>
      <c r="H8" s="30">
        <v>0.1663648</v>
      </c>
      <c r="I8" s="30"/>
      <c r="J8" s="30"/>
      <c r="K8" s="31"/>
      <c r="L8" s="17">
        <f>IFERROR(MEDIAN($B8:$K8),"-")</f>
        <v>0.1192</v>
      </c>
      <c r="M8" s="17">
        <f>IFERROR(L8*(1-50%),"-")</f>
        <v>0.0596</v>
      </c>
      <c r="N8" s="17">
        <f>IFERROR(L8*(1+50%),"-")</f>
        <v>0.1788</v>
      </c>
    </row>
    <row r="9" ht="15.0" customHeight="1">
      <c r="A9" s="6" t="s">
        <v>24</v>
      </c>
      <c r="B9" s="16" t="str">
        <f t="shared" ref="B9:K9" si="1">IFERROR(IF(B8&gt;$N8,"Não válido",IF(B8&lt;$M8,"Não válido",B8)),"-")</f>
        <v>Não válido</v>
      </c>
      <c r="C9" s="16">
        <f t="shared" si="1"/>
        <v>0.067</v>
      </c>
      <c r="D9" s="16" t="str">
        <f t="shared" si="1"/>
        <v>Não válido</v>
      </c>
      <c r="E9" s="16">
        <f t="shared" si="1"/>
        <v>0.1578</v>
      </c>
      <c r="F9" s="16" t="str">
        <f t="shared" si="1"/>
        <v>Não válido</v>
      </c>
      <c r="G9" s="16">
        <f t="shared" si="1"/>
        <v>0.1192</v>
      </c>
      <c r="H9" s="16">
        <f t="shared" si="1"/>
        <v>0.1663648</v>
      </c>
      <c r="I9" s="16" t="str">
        <f t="shared" si="1"/>
        <v>Não válido</v>
      </c>
      <c r="J9" s="16" t="str">
        <f t="shared" si="1"/>
        <v>Não válido</v>
      </c>
      <c r="K9" s="16" t="str">
        <f t="shared" si="1"/>
        <v>Não válido</v>
      </c>
      <c r="L9" s="1"/>
      <c r="M9" s="1"/>
      <c r="N9" s="1"/>
    </row>
    <row r="10" ht="15.0" customHeight="1">
      <c r="A10" s="18" t="s">
        <v>25</v>
      </c>
      <c r="B10" s="17">
        <f>IFERROR(MIN(B9:K9),"-")</f>
        <v>0.067</v>
      </c>
      <c r="C10" s="1"/>
      <c r="D10" s="1"/>
      <c r="E10" s="1"/>
      <c r="F10" s="1"/>
      <c r="G10" s="1"/>
      <c r="H10" s="1"/>
      <c r="I10" s="1"/>
      <c r="J10" s="1"/>
      <c r="K10" s="1"/>
      <c r="L10" s="1"/>
      <c r="M10" s="1"/>
      <c r="N10" s="1"/>
    </row>
    <row r="11" ht="15.0" customHeight="1">
      <c r="A11" s="18" t="s">
        <v>26</v>
      </c>
      <c r="B11" s="17">
        <f>IFERROR(MEDIAN(B9:K9),"-")</f>
        <v>0.1385</v>
      </c>
      <c r="C11" s="1"/>
      <c r="D11" s="1"/>
      <c r="E11" s="1"/>
      <c r="F11" s="1"/>
      <c r="G11" s="1"/>
      <c r="H11" s="1"/>
      <c r="I11" s="1"/>
      <c r="J11" s="1"/>
      <c r="K11" s="1"/>
      <c r="L11" s="1"/>
      <c r="M11" s="1"/>
      <c r="N11" s="1"/>
    </row>
    <row r="12" ht="15.0" customHeight="1">
      <c r="A12" s="18" t="s">
        <v>27</v>
      </c>
      <c r="B12" s="17">
        <f>IFERROR(AVERAGE(B9:K9),"-")</f>
        <v>0.1275912</v>
      </c>
      <c r="C12" s="1"/>
      <c r="D12" s="1"/>
      <c r="E12" s="1"/>
      <c r="F12" s="1"/>
      <c r="G12" s="1"/>
      <c r="H12" s="1"/>
      <c r="I12" s="1"/>
      <c r="J12" s="1"/>
      <c r="K12" s="1"/>
      <c r="L12" s="1"/>
      <c r="M12" s="1"/>
      <c r="N12" s="1"/>
    </row>
    <row r="13" ht="15.0" customHeight="1">
      <c r="A13" s="18" t="s">
        <v>28</v>
      </c>
      <c r="B13" s="17">
        <f>IFERROR(MAX(B9:K9),"-")</f>
        <v>0.1663648</v>
      </c>
      <c r="C13" s="1"/>
      <c r="D13" s="1"/>
      <c r="E13" s="1"/>
      <c r="F13" s="1"/>
      <c r="G13" s="1"/>
      <c r="H13" s="1"/>
      <c r="I13" s="1"/>
      <c r="J13" s="1"/>
      <c r="K13" s="1"/>
      <c r="L13" s="1"/>
      <c r="M13" s="1"/>
      <c r="N13" s="1"/>
    </row>
    <row r="14" ht="15.0" customHeight="1">
      <c r="A14" s="1"/>
      <c r="B14" s="1"/>
      <c r="C14" s="1"/>
      <c r="D14" s="1"/>
      <c r="E14" s="1"/>
      <c r="F14" s="1"/>
      <c r="G14" s="1"/>
      <c r="H14" s="1"/>
      <c r="I14" s="1"/>
      <c r="J14" s="1"/>
      <c r="K14" s="1"/>
      <c r="L14" s="1"/>
      <c r="M14" s="1"/>
      <c r="N14" s="1"/>
    </row>
    <row r="15" ht="15.0" customHeight="1">
      <c r="A15" s="24" t="str">
        <f>'Orçamento de fórmulas'!B5</f>
        <v>FTNEA 02
(Padrão adulto com fibras)
Código BR: 445958
</v>
      </c>
      <c r="B15" s="6" t="s">
        <v>2</v>
      </c>
      <c r="C15" s="6" t="s">
        <v>3</v>
      </c>
      <c r="D15" s="6" t="s">
        <v>4</v>
      </c>
      <c r="E15" s="6" t="s">
        <v>5</v>
      </c>
      <c r="F15" s="6" t="s">
        <v>6</v>
      </c>
      <c r="G15" s="6" t="s">
        <v>7</v>
      </c>
      <c r="H15" s="6" t="s">
        <v>8</v>
      </c>
      <c r="I15" s="6" t="s">
        <v>9</v>
      </c>
      <c r="J15" s="6" t="s">
        <v>10</v>
      </c>
      <c r="K15" s="6" t="s">
        <v>11</v>
      </c>
      <c r="L15" s="7" t="s">
        <v>12</v>
      </c>
      <c r="M15" s="7" t="s">
        <v>13</v>
      </c>
      <c r="N15" s="7" t="s">
        <v>14</v>
      </c>
    </row>
    <row r="16" ht="15.0" customHeight="1">
      <c r="A16" s="6" t="s">
        <v>15</v>
      </c>
      <c r="B16" s="25" t="s">
        <v>81</v>
      </c>
      <c r="C16" s="25" t="s">
        <v>82</v>
      </c>
      <c r="D16" s="25" t="s">
        <v>83</v>
      </c>
      <c r="E16" s="25" t="s">
        <v>84</v>
      </c>
      <c r="F16" s="25" t="s">
        <v>85</v>
      </c>
      <c r="G16" s="25" t="s">
        <v>75</v>
      </c>
      <c r="H16" s="25" t="s">
        <v>76</v>
      </c>
      <c r="I16" s="8" t="s">
        <v>86</v>
      </c>
      <c r="J16" s="9"/>
      <c r="K16" s="9"/>
      <c r="L16" s="11"/>
      <c r="M16" s="11"/>
      <c r="N16" s="11"/>
    </row>
    <row r="17" ht="15.0" customHeight="1">
      <c r="A17" s="6" t="s">
        <v>21</v>
      </c>
      <c r="B17" s="32"/>
      <c r="C17" s="25"/>
      <c r="D17" s="25"/>
      <c r="E17" s="26" t="s">
        <v>77</v>
      </c>
      <c r="F17" s="25"/>
      <c r="G17" s="12" t="s">
        <v>79</v>
      </c>
      <c r="H17" s="12" t="s">
        <v>80</v>
      </c>
      <c r="I17" s="12" t="s">
        <v>87</v>
      </c>
      <c r="J17" s="9"/>
      <c r="K17" s="9"/>
      <c r="L17" s="11"/>
      <c r="M17" s="11"/>
      <c r="N17" s="11"/>
    </row>
    <row r="18" ht="15.0" customHeight="1">
      <c r="A18" s="13" t="str">
        <f>'Orçamento de fórmulas'!C5</f>
        <v>FÓRMULA PADRÃO PARA NUTRIÇÃO ENTERAL E ORAL. Aplicação no âmbito da SES/DF: indicada para indivíduos em terapia nutricional enteral via sondas ou ostomias. Características Adicionais: sem adição de sacarose, isento de glúten; com quantidade não significativa de lactose (menor que 500mg por 100ml do produto pronto para consumo); com fibras; normocalórica (densidade energética entre 0,9 kcal por ml e 1,2 kcal por ml) e normoprotéica (teor proteico maior ou igual a 10% e menor que 20% do valor energético total - de fonte animal e/ou vegetal). Forma de apresentação: líquida (mililitros).</v>
      </c>
      <c r="B18" s="33" t="s">
        <v>36</v>
      </c>
      <c r="C18" s="29">
        <v>0.09</v>
      </c>
      <c r="D18" s="29">
        <v>0.02182</v>
      </c>
      <c r="E18" s="29">
        <v>0.0623</v>
      </c>
      <c r="F18" s="29">
        <v>0.024</v>
      </c>
      <c r="G18" s="30">
        <v>0.0587</v>
      </c>
      <c r="H18" s="30">
        <v>0.0919463</v>
      </c>
      <c r="I18" s="30">
        <v>0.0538</v>
      </c>
      <c r="J18" s="31"/>
      <c r="K18" s="31"/>
      <c r="L18" s="17">
        <f>IFERROR(MEDIAN($B18:$K18),"-")</f>
        <v>0.0587</v>
      </c>
      <c r="M18" s="17">
        <f>IFERROR(L18*(1-50%),"-")</f>
        <v>0.02935</v>
      </c>
      <c r="N18" s="17">
        <f>IFERROR(L18*(1+50%),"-")</f>
        <v>0.08805</v>
      </c>
    </row>
    <row r="19" ht="15.0" customHeight="1">
      <c r="A19" s="6" t="s">
        <v>24</v>
      </c>
      <c r="B19" s="16" t="str">
        <f t="shared" ref="B19:K19" si="2">IFERROR(IF(B18&gt;$N18,"Não válido",IF(B18&lt;$M18,"Não válido",B18)),"-")</f>
        <v>Não válido</v>
      </c>
      <c r="C19" s="16" t="str">
        <f t="shared" si="2"/>
        <v>Não válido</v>
      </c>
      <c r="D19" s="16" t="str">
        <f t="shared" si="2"/>
        <v>Não válido</v>
      </c>
      <c r="E19" s="16">
        <f t="shared" si="2"/>
        <v>0.0623</v>
      </c>
      <c r="F19" s="16" t="str">
        <f t="shared" si="2"/>
        <v>Não válido</v>
      </c>
      <c r="G19" s="16">
        <f t="shared" si="2"/>
        <v>0.0587</v>
      </c>
      <c r="H19" s="16" t="str">
        <f t="shared" si="2"/>
        <v>Não válido</v>
      </c>
      <c r="I19" s="16">
        <f t="shared" si="2"/>
        <v>0.0538</v>
      </c>
      <c r="J19" s="16" t="str">
        <f t="shared" si="2"/>
        <v>Não válido</v>
      </c>
      <c r="K19" s="16" t="str">
        <f t="shared" si="2"/>
        <v>Não válido</v>
      </c>
      <c r="L19" s="1"/>
      <c r="M19" s="1"/>
      <c r="N19" s="1"/>
    </row>
    <row r="20" ht="15.0" customHeight="1">
      <c r="A20" s="18" t="s">
        <v>25</v>
      </c>
      <c r="B20" s="17">
        <f>IFERROR(MIN(B19:K19),"-")</f>
        <v>0.0538</v>
      </c>
      <c r="C20" s="1"/>
      <c r="D20" s="1"/>
      <c r="E20" s="1"/>
      <c r="F20" s="1"/>
      <c r="G20" s="1"/>
      <c r="H20" s="1"/>
      <c r="I20" s="1"/>
      <c r="J20" s="1"/>
      <c r="K20" s="1"/>
      <c r="L20" s="1"/>
      <c r="M20" s="1"/>
      <c r="N20" s="1"/>
    </row>
    <row r="21" ht="15.0" customHeight="1">
      <c r="A21" s="18" t="s">
        <v>26</v>
      </c>
      <c r="B21" s="17">
        <f>IFERROR(MEDIAN(B19:K19),"-")</f>
        <v>0.0587</v>
      </c>
      <c r="C21" s="1"/>
      <c r="D21" s="1"/>
      <c r="E21" s="1"/>
      <c r="F21" s="1"/>
      <c r="G21" s="1"/>
      <c r="H21" s="1"/>
      <c r="I21" s="1"/>
      <c r="J21" s="1"/>
      <c r="K21" s="1"/>
      <c r="L21" s="1"/>
      <c r="M21" s="1"/>
      <c r="N21" s="1"/>
    </row>
    <row r="22" ht="15.0" customHeight="1">
      <c r="A22" s="18" t="s">
        <v>27</v>
      </c>
      <c r="B22" s="17">
        <f>IFERROR(AVERAGE(B19:K19),"-")</f>
        <v>0.05826666667</v>
      </c>
      <c r="C22" s="1"/>
      <c r="D22" s="1"/>
      <c r="E22" s="1"/>
      <c r="F22" s="1"/>
      <c r="G22" s="1"/>
      <c r="H22" s="1"/>
      <c r="I22" s="1"/>
      <c r="J22" s="1"/>
      <c r="K22" s="1"/>
      <c r="L22" s="1"/>
      <c r="M22" s="1"/>
      <c r="N22" s="1"/>
    </row>
    <row r="23" ht="15.0" customHeight="1">
      <c r="A23" s="18" t="s">
        <v>28</v>
      </c>
      <c r="B23" s="17">
        <f>IFERROR(MAX(B19:K19),"-")</f>
        <v>0.0623</v>
      </c>
      <c r="C23" s="1"/>
      <c r="D23" s="1"/>
      <c r="E23" s="1"/>
      <c r="F23" s="1"/>
      <c r="G23" s="1"/>
      <c r="H23" s="1"/>
      <c r="I23" s="1"/>
      <c r="J23" s="1"/>
      <c r="K23" s="1"/>
      <c r="L23" s="1"/>
      <c r="M23" s="1"/>
      <c r="N23" s="1"/>
    </row>
    <row r="24" ht="15.0" customHeight="1">
      <c r="A24" s="1"/>
      <c r="B24" s="1"/>
      <c r="C24" s="1"/>
      <c r="D24" s="1"/>
      <c r="E24" s="1"/>
      <c r="F24" s="1"/>
      <c r="G24" s="1"/>
      <c r="H24" s="1"/>
      <c r="I24" s="1"/>
      <c r="J24" s="1"/>
      <c r="K24" s="1"/>
      <c r="L24" s="1"/>
      <c r="M24" s="1"/>
      <c r="N24" s="1"/>
    </row>
    <row r="25" ht="15.0" customHeight="1">
      <c r="A25" s="24" t="str">
        <f>'Orçamento de fórmulas'!B6</f>
        <v>FTNEA 03
(Padrão adulto com fibras, sistema fechado)
Código BR: 404426</v>
      </c>
      <c r="B25" s="6" t="s">
        <v>2</v>
      </c>
      <c r="C25" s="6" t="s">
        <v>3</v>
      </c>
      <c r="D25" s="6" t="s">
        <v>4</v>
      </c>
      <c r="E25" s="6" t="s">
        <v>5</v>
      </c>
      <c r="F25" s="6" t="s">
        <v>6</v>
      </c>
      <c r="G25" s="6" t="s">
        <v>7</v>
      </c>
      <c r="H25" s="6" t="s">
        <v>8</v>
      </c>
      <c r="I25" s="6" t="s">
        <v>9</v>
      </c>
      <c r="J25" s="6" t="s">
        <v>10</v>
      </c>
      <c r="K25" s="6" t="s">
        <v>11</v>
      </c>
      <c r="L25" s="7" t="s">
        <v>12</v>
      </c>
      <c r="M25" s="7" t="s">
        <v>13</v>
      </c>
      <c r="N25" s="7" t="s">
        <v>14</v>
      </c>
    </row>
    <row r="26" ht="15.0" customHeight="1">
      <c r="A26" s="6" t="s">
        <v>15</v>
      </c>
      <c r="B26" s="25" t="s">
        <v>88</v>
      </c>
      <c r="C26" s="25" t="s">
        <v>89</v>
      </c>
      <c r="D26" s="25" t="s">
        <v>90</v>
      </c>
      <c r="E26" s="25" t="s">
        <v>91</v>
      </c>
      <c r="F26" s="25" t="s">
        <v>75</v>
      </c>
      <c r="G26" s="25"/>
      <c r="H26" s="34"/>
      <c r="I26" s="34"/>
      <c r="J26" s="9"/>
      <c r="K26" s="9"/>
      <c r="L26" s="11"/>
      <c r="M26" s="11"/>
      <c r="N26" s="11"/>
    </row>
    <row r="27" ht="15.0" customHeight="1">
      <c r="A27" s="6" t="s">
        <v>21</v>
      </c>
      <c r="B27" s="32"/>
      <c r="C27" s="25"/>
      <c r="D27" s="25"/>
      <c r="E27" s="26" t="s">
        <v>77</v>
      </c>
      <c r="F27" s="12" t="s">
        <v>79</v>
      </c>
      <c r="G27" s="8"/>
      <c r="H27" s="35"/>
      <c r="I27" s="36"/>
      <c r="J27" s="9"/>
      <c r="K27" s="9"/>
      <c r="L27" s="11"/>
      <c r="M27" s="11"/>
      <c r="N27" s="11"/>
    </row>
    <row r="28" ht="15.0" customHeight="1">
      <c r="A28" s="13" t="str">
        <f>'Orçamento de fórmulas'!C6</f>
        <v>FÓRMULA PADRÃO PARA NUTRIÇÃO ENTERAL E ORAL (SISTEMA FECHADO). Aplicação no âmbito da SES/DF: indicada para indivíduos em terapia nutricional enteral via sondas ou ostomias para administração na modalidade sistema fechado. Características Adicionais: sem adição de sacarose, isento de glúten, com quantidade não significativa de lactose (menor que 500mg por 100ml do produto pronto para consumo); com fibras; normocalórica (densidade energética entre 0,9 kcal por ml e 1,2 kcal por ml) e normoprotéica (teor proteico maior ou igual a 10% e menor que 20% do valor energético total - de fonte animal e/ou vegetal). Forma de apresentação: líquida (mililitro).</v>
      </c>
      <c r="B28" s="33" t="s">
        <v>36</v>
      </c>
      <c r="C28" s="29" t="s">
        <v>36</v>
      </c>
      <c r="D28" s="29">
        <v>0.0238</v>
      </c>
      <c r="E28" s="29">
        <v>0.0384</v>
      </c>
      <c r="F28" s="30">
        <v>0.0372</v>
      </c>
      <c r="G28" s="30"/>
      <c r="H28" s="31"/>
      <c r="I28" s="31"/>
      <c r="J28" s="31"/>
      <c r="K28" s="31"/>
      <c r="L28" s="17">
        <f>IFERROR(MEDIAN($B28:$K28),"-")</f>
        <v>0.0372</v>
      </c>
      <c r="M28" s="17">
        <f>IFERROR(L28*(1-50%),"-")</f>
        <v>0.0186</v>
      </c>
      <c r="N28" s="17">
        <f>IFERROR(L28*(1+50%),"-")</f>
        <v>0.0558</v>
      </c>
    </row>
    <row r="29" ht="15.0" customHeight="1">
      <c r="A29" s="6" t="s">
        <v>24</v>
      </c>
      <c r="B29" s="16" t="str">
        <f t="shared" ref="B29:K29" si="3">IFERROR(IF(B28&gt;$N28,"Não válido",IF(B28&lt;$M28,"Não válido",B28)),"-")</f>
        <v>Não válido</v>
      </c>
      <c r="C29" s="16" t="str">
        <f t="shared" si="3"/>
        <v>Não válido</v>
      </c>
      <c r="D29" s="16">
        <f t="shared" si="3"/>
        <v>0.0238</v>
      </c>
      <c r="E29" s="16">
        <f t="shared" si="3"/>
        <v>0.0384</v>
      </c>
      <c r="F29" s="16">
        <f t="shared" si="3"/>
        <v>0.0372</v>
      </c>
      <c r="G29" s="16" t="str">
        <f t="shared" si="3"/>
        <v>Não válido</v>
      </c>
      <c r="H29" s="16" t="str">
        <f t="shared" si="3"/>
        <v>Não válido</v>
      </c>
      <c r="I29" s="16" t="str">
        <f t="shared" si="3"/>
        <v>Não válido</v>
      </c>
      <c r="J29" s="16" t="str">
        <f t="shared" si="3"/>
        <v>Não válido</v>
      </c>
      <c r="K29" s="16" t="str">
        <f t="shared" si="3"/>
        <v>Não válido</v>
      </c>
      <c r="L29" s="1"/>
      <c r="M29" s="1"/>
      <c r="N29" s="1"/>
    </row>
    <row r="30" ht="15.0" customHeight="1">
      <c r="A30" s="18" t="s">
        <v>25</v>
      </c>
      <c r="B30" s="17">
        <f>IFERROR(MIN(B29:K29),"-")</f>
        <v>0.0238</v>
      </c>
      <c r="C30" s="1"/>
      <c r="D30" s="1"/>
      <c r="E30" s="1"/>
      <c r="F30" s="1"/>
      <c r="G30" s="1"/>
      <c r="H30" s="1"/>
      <c r="I30" s="1"/>
      <c r="J30" s="1"/>
      <c r="K30" s="1"/>
      <c r="L30" s="1"/>
      <c r="M30" s="1"/>
      <c r="N30" s="1"/>
    </row>
    <row r="31" ht="15.0" customHeight="1">
      <c r="A31" s="18" t="s">
        <v>26</v>
      </c>
      <c r="B31" s="17">
        <f>IFERROR(MEDIAN(B29:K29),"-")</f>
        <v>0.0372</v>
      </c>
      <c r="C31" s="1"/>
      <c r="D31" s="1"/>
      <c r="E31" s="1"/>
      <c r="F31" s="1"/>
      <c r="G31" s="1"/>
      <c r="H31" s="1"/>
      <c r="I31" s="1"/>
      <c r="J31" s="1"/>
      <c r="K31" s="1"/>
      <c r="L31" s="1"/>
      <c r="M31" s="1"/>
      <c r="N31" s="1"/>
    </row>
    <row r="32" ht="15.0" customHeight="1">
      <c r="A32" s="18" t="s">
        <v>27</v>
      </c>
      <c r="B32" s="17">
        <f>IFERROR(AVERAGE(B29:K29),"-")</f>
        <v>0.03313333333</v>
      </c>
      <c r="C32" s="1"/>
      <c r="D32" s="1"/>
      <c r="E32" s="1"/>
      <c r="F32" s="1"/>
      <c r="G32" s="1"/>
      <c r="H32" s="1"/>
      <c r="I32" s="1"/>
      <c r="J32" s="1"/>
      <c r="K32" s="1"/>
      <c r="L32" s="1"/>
      <c r="M32" s="1"/>
      <c r="N32" s="1"/>
    </row>
    <row r="33" ht="15.0" customHeight="1">
      <c r="A33" s="18" t="s">
        <v>28</v>
      </c>
      <c r="B33" s="17">
        <f>IFERROR(MAX(B29:K29),"-")</f>
        <v>0.0384</v>
      </c>
      <c r="C33" s="1"/>
      <c r="D33" s="1"/>
      <c r="E33" s="1"/>
      <c r="F33" s="1"/>
      <c r="G33" s="1"/>
      <c r="H33" s="1"/>
      <c r="I33" s="1"/>
      <c r="J33" s="1"/>
      <c r="K33" s="1"/>
      <c r="L33" s="1"/>
      <c r="M33" s="1"/>
      <c r="N33" s="1"/>
    </row>
    <row r="34" ht="15.0" customHeight="1">
      <c r="A34" s="1"/>
      <c r="B34" s="1"/>
      <c r="C34" s="1"/>
      <c r="D34" s="1"/>
      <c r="E34" s="1"/>
      <c r="F34" s="1"/>
      <c r="G34" s="1"/>
      <c r="H34" s="1"/>
      <c r="I34" s="1"/>
      <c r="J34" s="1"/>
      <c r="K34" s="1"/>
      <c r="L34" s="1"/>
      <c r="M34" s="1"/>
      <c r="N34" s="1"/>
    </row>
    <row r="35" ht="15.0" customHeight="1">
      <c r="A35" s="24" t="str">
        <f>'Orçamento de fórmulas'!B7</f>
        <v>FTNEA 04
(Hipercalórica)
Código BR: 461709</v>
      </c>
      <c r="B35" s="6" t="s">
        <v>2</v>
      </c>
      <c r="C35" s="6" t="s">
        <v>3</v>
      </c>
      <c r="D35" s="6" t="s">
        <v>4</v>
      </c>
      <c r="E35" s="6" t="s">
        <v>5</v>
      </c>
      <c r="F35" s="6" t="s">
        <v>6</v>
      </c>
      <c r="G35" s="6" t="s">
        <v>7</v>
      </c>
      <c r="H35" s="6" t="s">
        <v>8</v>
      </c>
      <c r="I35" s="6" t="s">
        <v>9</v>
      </c>
      <c r="J35" s="6" t="s">
        <v>10</v>
      </c>
      <c r="K35" s="6" t="s">
        <v>11</v>
      </c>
      <c r="L35" s="7" t="s">
        <v>12</v>
      </c>
      <c r="M35" s="7" t="s">
        <v>13</v>
      </c>
      <c r="N35" s="7" t="s">
        <v>14</v>
      </c>
    </row>
    <row r="36" ht="15.0" customHeight="1">
      <c r="A36" s="6" t="s">
        <v>15</v>
      </c>
      <c r="B36" s="25" t="s">
        <v>92</v>
      </c>
      <c r="C36" s="25" t="s">
        <v>93</v>
      </c>
      <c r="D36" s="25" t="s">
        <v>94</v>
      </c>
      <c r="E36" s="25" t="s">
        <v>95</v>
      </c>
      <c r="F36" s="8" t="s">
        <v>86</v>
      </c>
      <c r="G36" s="9"/>
      <c r="H36" s="10"/>
      <c r="I36" s="10"/>
      <c r="J36" s="10"/>
      <c r="K36" s="10"/>
      <c r="L36" s="11"/>
      <c r="M36" s="11"/>
      <c r="N36" s="11"/>
    </row>
    <row r="37" ht="15.0" customHeight="1">
      <c r="A37" s="6" t="s">
        <v>21</v>
      </c>
      <c r="B37" s="37"/>
      <c r="C37" s="25"/>
      <c r="D37" s="25"/>
      <c r="E37" s="26" t="s">
        <v>77</v>
      </c>
      <c r="F37" s="12" t="s">
        <v>87</v>
      </c>
      <c r="G37" s="9"/>
      <c r="H37" s="10"/>
      <c r="I37" s="10"/>
      <c r="J37" s="10"/>
      <c r="K37" s="10"/>
      <c r="L37" s="11"/>
      <c r="M37" s="11"/>
      <c r="N37" s="11"/>
    </row>
    <row r="38" ht="15.0" customHeight="1">
      <c r="A38" s="13" t="str">
        <f>'Orçamento de fórmulas'!C7</f>
        <v>FÓRMULA MODIFICADA PARA NUTRIÇÃO ENTERAL E ORAL. Aplicação no âmbito da SES/DF. Aplicação no âmbito da SES/DF: indicada para indivíduos em terapia nutricional enteral via sondas ou ostomias. Características Adicionais: sem adição de sacarose; isento de glúten; com quantidade não significativa de lactose (menor que 500mg por 100ml do produto pronto para consumo); com ou sem fibras, hipercalórica (densidade energética maior ou igual a 1,5kcal/ml) e normoprotéica (teor proteico maior ou igual a 10% e menor que 20% do valor energético total - de fonte animal e/ou vegetal). Forma de apresentação: líquida (mililitros).</v>
      </c>
      <c r="B38" s="28">
        <v>0.0141</v>
      </c>
      <c r="C38" s="29">
        <v>0.0182</v>
      </c>
      <c r="D38" s="29">
        <v>0.0269</v>
      </c>
      <c r="E38" s="29" t="s">
        <v>36</v>
      </c>
      <c r="F38" s="29">
        <v>0.0336</v>
      </c>
      <c r="G38" s="31"/>
      <c r="H38" s="31"/>
      <c r="I38" s="31"/>
      <c r="J38" s="31"/>
      <c r="K38" s="31"/>
      <c r="L38" s="17">
        <f>IFERROR(MEDIAN($B38:$K38),"-")</f>
        <v>0.02255</v>
      </c>
      <c r="M38" s="17">
        <f>IFERROR(L38*(1-50%),"-")</f>
        <v>0.011275</v>
      </c>
      <c r="N38" s="17">
        <f>IFERROR(L38*(1+50%),"-")</f>
        <v>0.033825</v>
      </c>
    </row>
    <row r="39" ht="15.0" customHeight="1">
      <c r="A39" s="6" t="s">
        <v>24</v>
      </c>
      <c r="B39" s="16">
        <f t="shared" ref="B39:K39" si="4">IFERROR(IF(B38&gt;$N38,"Não válido",IF(B38&lt;$M38,"Não válido",B38)),"-")</f>
        <v>0.0141</v>
      </c>
      <c r="C39" s="16">
        <f t="shared" si="4"/>
        <v>0.0182</v>
      </c>
      <c r="D39" s="16">
        <f t="shared" si="4"/>
        <v>0.0269</v>
      </c>
      <c r="E39" s="16" t="str">
        <f t="shared" si="4"/>
        <v>Não válido</v>
      </c>
      <c r="F39" s="16">
        <f t="shared" si="4"/>
        <v>0.0336</v>
      </c>
      <c r="G39" s="16" t="str">
        <f t="shared" si="4"/>
        <v>Não válido</v>
      </c>
      <c r="H39" s="16" t="str">
        <f t="shared" si="4"/>
        <v>Não válido</v>
      </c>
      <c r="I39" s="16" t="str">
        <f t="shared" si="4"/>
        <v>Não válido</v>
      </c>
      <c r="J39" s="16" t="str">
        <f t="shared" si="4"/>
        <v>Não válido</v>
      </c>
      <c r="K39" s="16" t="str">
        <f t="shared" si="4"/>
        <v>Não válido</v>
      </c>
      <c r="L39" s="1"/>
      <c r="M39" s="1"/>
      <c r="N39" s="1"/>
    </row>
    <row r="40" ht="15.0" customHeight="1">
      <c r="A40" s="18" t="s">
        <v>25</v>
      </c>
      <c r="B40" s="17">
        <f>IFERROR(MIN(B39:K39),"-")</f>
        <v>0.0141</v>
      </c>
      <c r="C40" s="1"/>
      <c r="D40" s="1"/>
      <c r="E40" s="1"/>
      <c r="F40" s="1"/>
      <c r="G40" s="1"/>
      <c r="H40" s="1"/>
      <c r="I40" s="1"/>
      <c r="J40" s="1"/>
      <c r="K40" s="1"/>
      <c r="L40" s="1"/>
      <c r="M40" s="1"/>
      <c r="N40" s="1"/>
    </row>
    <row r="41" ht="15.0" customHeight="1">
      <c r="A41" s="18" t="s">
        <v>26</v>
      </c>
      <c r="B41" s="17">
        <f>IFERROR(MEDIAN(B39:K39),"-")</f>
        <v>0.02255</v>
      </c>
      <c r="C41" s="1"/>
      <c r="D41" s="1"/>
      <c r="E41" s="1"/>
      <c r="F41" s="1"/>
      <c r="G41" s="1"/>
      <c r="H41" s="1"/>
      <c r="I41" s="1"/>
      <c r="J41" s="1"/>
      <c r="K41" s="1"/>
      <c r="L41" s="1"/>
      <c r="M41" s="1"/>
      <c r="N41" s="1"/>
    </row>
    <row r="42" ht="15.0" customHeight="1">
      <c r="A42" s="18" t="s">
        <v>27</v>
      </c>
      <c r="B42" s="17">
        <f>IFERROR(AVERAGE(B39:K39),"-")</f>
        <v>0.0232</v>
      </c>
      <c r="C42" s="1"/>
      <c r="D42" s="1"/>
      <c r="E42" s="1"/>
      <c r="F42" s="1"/>
      <c r="G42" s="1"/>
      <c r="H42" s="1"/>
      <c r="I42" s="1"/>
      <c r="J42" s="1"/>
      <c r="K42" s="1"/>
      <c r="L42" s="1"/>
      <c r="M42" s="1"/>
      <c r="N42" s="1"/>
    </row>
    <row r="43" ht="15.0" customHeight="1">
      <c r="A43" s="18" t="s">
        <v>28</v>
      </c>
      <c r="B43" s="17">
        <f>IFERROR(MAX(B39:K39),"-")</f>
        <v>0.0336</v>
      </c>
      <c r="C43" s="1"/>
      <c r="D43" s="1"/>
      <c r="E43" s="1"/>
      <c r="F43" s="1"/>
      <c r="G43" s="1"/>
      <c r="H43" s="1"/>
      <c r="I43" s="1"/>
      <c r="J43" s="1"/>
      <c r="K43" s="1"/>
      <c r="L43" s="1"/>
      <c r="M43" s="1"/>
      <c r="N43" s="1"/>
    </row>
    <row r="44" ht="15.0" customHeight="1">
      <c r="A44" s="1"/>
      <c r="B44" s="1"/>
      <c r="C44" s="1"/>
      <c r="D44" s="1"/>
      <c r="E44" s="1"/>
      <c r="F44" s="1"/>
      <c r="G44" s="1"/>
      <c r="H44" s="1"/>
      <c r="I44" s="1"/>
      <c r="J44" s="1"/>
      <c r="K44" s="1"/>
      <c r="L44" s="1"/>
      <c r="M44" s="1"/>
      <c r="N44" s="1"/>
    </row>
    <row r="45" ht="15.0" customHeight="1">
      <c r="A45" s="24" t="str">
        <f>'Orçamento de fórmulas'!B8</f>
        <v>FTNEA 05
(Hipercalórica, sistema fechado)
Código BR: 404435</v>
      </c>
      <c r="B45" s="6" t="s">
        <v>2</v>
      </c>
      <c r="C45" s="6" t="s">
        <v>3</v>
      </c>
      <c r="D45" s="6" t="s">
        <v>4</v>
      </c>
      <c r="E45" s="6" t="s">
        <v>5</v>
      </c>
      <c r="F45" s="6" t="s">
        <v>6</v>
      </c>
      <c r="G45" s="6" t="s">
        <v>7</v>
      </c>
      <c r="H45" s="6" t="s">
        <v>8</v>
      </c>
      <c r="I45" s="6" t="s">
        <v>9</v>
      </c>
      <c r="J45" s="6" t="s">
        <v>10</v>
      </c>
      <c r="K45" s="6" t="s">
        <v>11</v>
      </c>
      <c r="L45" s="7" t="s">
        <v>12</v>
      </c>
      <c r="M45" s="7" t="s">
        <v>13</v>
      </c>
      <c r="N45" s="7" t="s">
        <v>14</v>
      </c>
    </row>
    <row r="46" ht="15.0" customHeight="1">
      <c r="A46" s="6" t="s">
        <v>15</v>
      </c>
      <c r="B46" s="25" t="s">
        <v>96</v>
      </c>
      <c r="C46" s="25" t="s">
        <v>97</v>
      </c>
      <c r="D46" s="25" t="s">
        <v>98</v>
      </c>
      <c r="E46" s="25" t="s">
        <v>99</v>
      </c>
      <c r="F46" s="25" t="s">
        <v>100</v>
      </c>
      <c r="G46" s="8" t="s">
        <v>86</v>
      </c>
      <c r="H46" s="9"/>
      <c r="I46" s="9"/>
      <c r="J46" s="9"/>
      <c r="K46" s="9"/>
      <c r="L46" s="11"/>
      <c r="M46" s="11"/>
      <c r="N46" s="11"/>
    </row>
    <row r="47" ht="15.0" customHeight="1">
      <c r="A47" s="6" t="s">
        <v>21</v>
      </c>
      <c r="B47" s="38"/>
      <c r="C47" s="25"/>
      <c r="D47" s="25"/>
      <c r="E47" s="26" t="s">
        <v>77</v>
      </c>
      <c r="F47" s="26" t="s">
        <v>101</v>
      </c>
      <c r="G47" s="12" t="s">
        <v>87</v>
      </c>
      <c r="H47" s="9"/>
      <c r="I47" s="9"/>
      <c r="J47" s="9"/>
      <c r="K47" s="9"/>
      <c r="L47" s="11"/>
      <c r="M47" s="11"/>
      <c r="N47" s="11"/>
    </row>
    <row r="48" ht="15.0" customHeight="1">
      <c r="A48" s="13" t="str">
        <f>'Orçamento de fórmulas'!C8</f>
        <v>FÓRMULA MODIFICADA PARA NUTRIÇÃO ENTERAL E ORAL (SISTEMA FECHADO), Aplicação no âmbito da SES/DF. Aplicação no âmbito da SES/DF: indicada para indivíduos em terapia nutricional enteral via sondas ou ostomias para administração na modalidade sistema fechado. Características Adicionais: sem adição de sacarose; isento de glúten, com quantidade não significativa de lactose (menor que 500mg por 100ml do produto pronto para consumo); com ou sem fibras, hipercalórica (densidade energética maior ou igual a 1,5kcal/ml) e normoprotéica (teor proteico maior ou igual a 10% e menor que 20% do valor energético total - de fonte animal e/ou vegetal). Forma de apresentação: líquida (mililitro).</v>
      </c>
      <c r="B48" s="28">
        <v>0.0247</v>
      </c>
      <c r="C48" s="29" t="s">
        <v>36</v>
      </c>
      <c r="D48" s="29">
        <v>0.0274</v>
      </c>
      <c r="E48" s="29" t="s">
        <v>36</v>
      </c>
      <c r="F48" s="29">
        <v>0.041379</v>
      </c>
      <c r="G48" s="29">
        <v>0.0336</v>
      </c>
      <c r="H48" s="31"/>
      <c r="I48" s="31"/>
      <c r="J48" s="31"/>
      <c r="K48" s="31"/>
      <c r="L48" s="17">
        <f>IFERROR(MEDIAN($B48:$K48),"-")</f>
        <v>0.0305</v>
      </c>
      <c r="M48" s="17">
        <f>IFERROR(L48*(1-50%),"-")</f>
        <v>0.01525</v>
      </c>
      <c r="N48" s="17">
        <f>IFERROR(L48*(1+50%),"-")</f>
        <v>0.04575</v>
      </c>
    </row>
    <row r="49" ht="15.0" customHeight="1">
      <c r="A49" s="6" t="s">
        <v>24</v>
      </c>
      <c r="B49" s="16">
        <f t="shared" ref="B49:K49" si="5">IFERROR(IF(B48&gt;$N48,"Não válido",IF(B48&lt;$M48,"Não válido",B48)),"-")</f>
        <v>0.0247</v>
      </c>
      <c r="C49" s="16" t="str">
        <f t="shared" si="5"/>
        <v>Não válido</v>
      </c>
      <c r="D49" s="16">
        <f t="shared" si="5"/>
        <v>0.0274</v>
      </c>
      <c r="E49" s="16" t="str">
        <f t="shared" si="5"/>
        <v>Não válido</v>
      </c>
      <c r="F49" s="16">
        <f t="shared" si="5"/>
        <v>0.041379</v>
      </c>
      <c r="G49" s="16">
        <f t="shared" si="5"/>
        <v>0.0336</v>
      </c>
      <c r="H49" s="16" t="str">
        <f t="shared" si="5"/>
        <v>Não válido</v>
      </c>
      <c r="I49" s="16" t="str">
        <f t="shared" si="5"/>
        <v>Não válido</v>
      </c>
      <c r="J49" s="16" t="str">
        <f t="shared" si="5"/>
        <v>Não válido</v>
      </c>
      <c r="K49" s="16" t="str">
        <f t="shared" si="5"/>
        <v>Não válido</v>
      </c>
      <c r="L49" s="1"/>
      <c r="M49" s="1"/>
      <c r="N49" s="1"/>
    </row>
    <row r="50" ht="15.0" customHeight="1">
      <c r="A50" s="18" t="s">
        <v>25</v>
      </c>
      <c r="B50" s="17">
        <f>IFERROR(MIN(B49:K49),"-")</f>
        <v>0.0247</v>
      </c>
      <c r="C50" s="1"/>
      <c r="D50" s="1"/>
      <c r="E50" s="1"/>
      <c r="F50" s="1"/>
      <c r="G50" s="1"/>
      <c r="H50" s="1"/>
      <c r="I50" s="1"/>
      <c r="J50" s="1"/>
      <c r="K50" s="1"/>
      <c r="L50" s="1"/>
      <c r="M50" s="1"/>
      <c r="N50" s="1"/>
    </row>
    <row r="51" ht="15.0" customHeight="1">
      <c r="A51" s="18" t="s">
        <v>26</v>
      </c>
      <c r="B51" s="17">
        <f>IFERROR(MEDIAN(B49:K49),"-")</f>
        <v>0.0305</v>
      </c>
      <c r="C51" s="1"/>
      <c r="D51" s="1"/>
      <c r="E51" s="1"/>
      <c r="F51" s="1"/>
      <c r="G51" s="1"/>
      <c r="H51" s="1"/>
      <c r="I51" s="1"/>
      <c r="J51" s="1"/>
      <c r="K51" s="1"/>
      <c r="L51" s="1"/>
      <c r="M51" s="1"/>
      <c r="N51" s="1"/>
    </row>
    <row r="52" ht="15.0" customHeight="1">
      <c r="A52" s="18" t="s">
        <v>27</v>
      </c>
      <c r="B52" s="17">
        <f>IFERROR(AVERAGE(B49:K49),"-")</f>
        <v>0.03176975</v>
      </c>
      <c r="C52" s="1"/>
      <c r="D52" s="1"/>
      <c r="E52" s="1"/>
      <c r="F52" s="1"/>
      <c r="G52" s="1"/>
      <c r="H52" s="1"/>
      <c r="I52" s="1"/>
      <c r="J52" s="1"/>
      <c r="K52" s="1"/>
      <c r="L52" s="1"/>
      <c r="M52" s="1"/>
      <c r="N52" s="1"/>
    </row>
    <row r="53" ht="15.0" customHeight="1">
      <c r="A53" s="18" t="s">
        <v>28</v>
      </c>
      <c r="B53" s="17">
        <f>IFERROR(MAX(B49:K49),"-")</f>
        <v>0.041379</v>
      </c>
      <c r="C53" s="1"/>
      <c r="D53" s="1"/>
      <c r="E53" s="1"/>
      <c r="F53" s="1"/>
      <c r="G53" s="1"/>
      <c r="H53" s="1"/>
      <c r="I53" s="1"/>
      <c r="J53" s="1"/>
      <c r="K53" s="1"/>
      <c r="L53" s="1"/>
      <c r="M53" s="1"/>
      <c r="N53" s="1"/>
    </row>
    <row r="54" ht="15.0" customHeight="1">
      <c r="A54" s="1"/>
      <c r="B54" s="1"/>
      <c r="C54" s="1"/>
      <c r="D54" s="1"/>
      <c r="E54" s="1"/>
      <c r="F54" s="1"/>
      <c r="G54" s="1"/>
      <c r="H54" s="1"/>
      <c r="I54" s="1"/>
      <c r="J54" s="1"/>
      <c r="K54" s="1"/>
      <c r="L54" s="1"/>
      <c r="M54" s="1"/>
      <c r="N54" s="1"/>
    </row>
    <row r="55" ht="15.0" customHeight="1">
      <c r="A55" s="39" t="str">
        <f>'Orçamento de fórmulas'!B9</f>
        <v>FTNEA 06
(Hiperprotéico)
Código BR: 404966</v>
      </c>
      <c r="B55" s="6" t="s">
        <v>2</v>
      </c>
      <c r="C55" s="6" t="s">
        <v>3</v>
      </c>
      <c r="D55" s="6" t="s">
        <v>4</v>
      </c>
      <c r="E55" s="6" t="s">
        <v>5</v>
      </c>
      <c r="F55" s="6" t="s">
        <v>6</v>
      </c>
      <c r="G55" s="6" t="s">
        <v>7</v>
      </c>
      <c r="H55" s="6" t="s">
        <v>8</v>
      </c>
      <c r="I55" s="6" t="s">
        <v>9</v>
      </c>
      <c r="J55" s="6" t="s">
        <v>10</v>
      </c>
      <c r="K55" s="6" t="s">
        <v>11</v>
      </c>
      <c r="L55" s="7" t="s">
        <v>12</v>
      </c>
      <c r="M55" s="7" t="s">
        <v>13</v>
      </c>
      <c r="N55" s="7" t="s">
        <v>14</v>
      </c>
    </row>
    <row r="56" ht="15.0" customHeight="1">
      <c r="A56" s="6" t="s">
        <v>15</v>
      </c>
      <c r="B56" s="25" t="s">
        <v>102</v>
      </c>
      <c r="C56" s="25" t="s">
        <v>103</v>
      </c>
      <c r="D56" s="25" t="s">
        <v>104</v>
      </c>
      <c r="E56" s="25" t="s">
        <v>105</v>
      </c>
      <c r="F56" s="25" t="s">
        <v>100</v>
      </c>
      <c r="G56" s="25"/>
      <c r="H56" s="9"/>
      <c r="I56" s="9"/>
      <c r="J56" s="9"/>
      <c r="K56" s="9"/>
      <c r="L56" s="11"/>
      <c r="M56" s="11"/>
      <c r="N56" s="11"/>
    </row>
    <row r="57" ht="15.0" customHeight="1">
      <c r="A57" s="6" t="s">
        <v>21</v>
      </c>
      <c r="B57" s="38"/>
      <c r="C57" s="25"/>
      <c r="D57" s="25"/>
      <c r="E57" s="26" t="s">
        <v>77</v>
      </c>
      <c r="F57" s="26" t="s">
        <v>101</v>
      </c>
      <c r="G57" s="25"/>
      <c r="H57" s="9"/>
      <c r="I57" s="9"/>
      <c r="J57" s="9"/>
      <c r="K57" s="9"/>
      <c r="L57" s="11"/>
      <c r="M57" s="11"/>
      <c r="N57" s="11"/>
    </row>
    <row r="58" ht="15.0" customHeight="1">
      <c r="A58" s="13" t="str">
        <f>'Orçamento de fórmulas'!C9</f>
        <v>FÓRMULA MODIFICADA PARA NUTRIÇÃO ENTERAL E ORAL. Aplicação no âmbito da SES/DF: indicada para indivíduos em terapia nutricional enteral via sondas ou ostomias. Características Adicionais: sem adição de sacarose, fibras, arginina e glutamina; isenta de lactose e glúten; com densidade energética a partir de 0,9 kcal por ml e hiperproteica (teor proteico maior ou igual a 20% do valor energético total - de fonte animal e/ou vegetal). Forma de apresentação: líquida (mililitros).</v>
      </c>
      <c r="B58" s="28">
        <v>0.0199</v>
      </c>
      <c r="C58" s="29" t="s">
        <v>36</v>
      </c>
      <c r="D58" s="29">
        <v>0.08</v>
      </c>
      <c r="E58" s="29">
        <v>0.1705</v>
      </c>
      <c r="F58" s="29">
        <v>0.1494949</v>
      </c>
      <c r="G58" s="40"/>
      <c r="H58" s="31"/>
      <c r="I58" s="31"/>
      <c r="J58" s="31"/>
      <c r="K58" s="31"/>
      <c r="L58" s="17">
        <f>IFERROR(MEDIAN($B58:$K58),"-")</f>
        <v>0.11474745</v>
      </c>
      <c r="M58" s="17">
        <f>IFERROR(L58*(1-50%),"-")</f>
        <v>0.057373725</v>
      </c>
      <c r="N58" s="17">
        <f>IFERROR(L58*(1+50%),"-")</f>
        <v>0.172121175</v>
      </c>
    </row>
    <row r="59" ht="15.0" customHeight="1">
      <c r="A59" s="6" t="s">
        <v>24</v>
      </c>
      <c r="B59" s="16" t="str">
        <f t="shared" ref="B59:K59" si="6">IFERROR(IF(B58&gt;$N58,"Não válido",IF(B58&lt;$M58,"Não válido",B58)),"-")</f>
        <v>Não válido</v>
      </c>
      <c r="C59" s="16" t="str">
        <f t="shared" si="6"/>
        <v>Não válido</v>
      </c>
      <c r="D59" s="16">
        <f t="shared" si="6"/>
        <v>0.08</v>
      </c>
      <c r="E59" s="16">
        <f t="shared" si="6"/>
        <v>0.1705</v>
      </c>
      <c r="F59" s="16">
        <f t="shared" si="6"/>
        <v>0.1494949</v>
      </c>
      <c r="G59" s="16" t="str">
        <f t="shared" si="6"/>
        <v>Não válido</v>
      </c>
      <c r="H59" s="16" t="str">
        <f t="shared" si="6"/>
        <v>Não válido</v>
      </c>
      <c r="I59" s="16" t="str">
        <f t="shared" si="6"/>
        <v>Não válido</v>
      </c>
      <c r="J59" s="16" t="str">
        <f t="shared" si="6"/>
        <v>Não válido</v>
      </c>
      <c r="K59" s="16" t="str">
        <f t="shared" si="6"/>
        <v>Não válido</v>
      </c>
      <c r="L59" s="1"/>
      <c r="M59" s="1"/>
      <c r="N59" s="1"/>
    </row>
    <row r="60" ht="15.0" customHeight="1">
      <c r="A60" s="18" t="s">
        <v>25</v>
      </c>
      <c r="B60" s="17">
        <f>IFERROR(MIN(B59:K59),"-")</f>
        <v>0.08</v>
      </c>
      <c r="C60" s="1"/>
      <c r="D60" s="1"/>
      <c r="E60" s="1"/>
      <c r="F60" s="1"/>
      <c r="G60" s="1"/>
      <c r="H60" s="1"/>
      <c r="I60" s="1"/>
      <c r="J60" s="1"/>
      <c r="K60" s="1"/>
      <c r="L60" s="1"/>
      <c r="M60" s="1"/>
      <c r="N60" s="1"/>
    </row>
    <row r="61" ht="15.0" customHeight="1">
      <c r="A61" s="18" t="s">
        <v>26</v>
      </c>
      <c r="B61" s="17">
        <f>IFERROR(MEDIAN(B59:K59),"-")</f>
        <v>0.1494949</v>
      </c>
      <c r="C61" s="1"/>
      <c r="D61" s="1"/>
      <c r="E61" s="1"/>
      <c r="F61" s="1"/>
      <c r="G61" s="1"/>
      <c r="H61" s="1"/>
      <c r="I61" s="1"/>
      <c r="J61" s="1"/>
      <c r="K61" s="1"/>
      <c r="L61" s="1"/>
      <c r="M61" s="1"/>
      <c r="N61" s="1"/>
    </row>
    <row r="62" ht="15.0" customHeight="1">
      <c r="A62" s="18" t="s">
        <v>27</v>
      </c>
      <c r="B62" s="17">
        <f>IFERROR(AVERAGE(B59:K59),"-")</f>
        <v>0.1333316333</v>
      </c>
      <c r="C62" s="1"/>
      <c r="D62" s="1"/>
      <c r="E62" s="1"/>
      <c r="F62" s="1"/>
      <c r="G62" s="1"/>
      <c r="H62" s="1"/>
      <c r="I62" s="1"/>
      <c r="J62" s="1"/>
      <c r="K62" s="1"/>
      <c r="L62" s="1"/>
      <c r="M62" s="1"/>
      <c r="N62" s="1"/>
    </row>
    <row r="63" ht="15.0" customHeight="1">
      <c r="A63" s="18" t="s">
        <v>28</v>
      </c>
      <c r="B63" s="17">
        <f>IFERROR(MAX(B59:K59),"-")</f>
        <v>0.1705</v>
      </c>
      <c r="C63" s="1"/>
      <c r="D63" s="1"/>
      <c r="E63" s="1"/>
      <c r="F63" s="1"/>
      <c r="G63" s="1"/>
      <c r="H63" s="1"/>
      <c r="I63" s="1"/>
      <c r="J63" s="1"/>
      <c r="K63" s="1"/>
      <c r="L63" s="1"/>
      <c r="M63" s="1"/>
      <c r="N63" s="1"/>
    </row>
    <row r="64" ht="15.0" customHeight="1">
      <c r="A64" s="1"/>
      <c r="B64" s="1"/>
      <c r="C64" s="1"/>
      <c r="D64" s="1"/>
      <c r="E64" s="1"/>
      <c r="F64" s="1"/>
      <c r="G64" s="1"/>
      <c r="H64" s="1"/>
      <c r="I64" s="1"/>
      <c r="J64" s="1"/>
      <c r="K64" s="1"/>
      <c r="L64" s="1"/>
      <c r="M64" s="1"/>
      <c r="N64" s="1"/>
    </row>
    <row r="65" ht="15.0" customHeight="1">
      <c r="A65" s="39" t="str">
        <f>'Orçamento de fórmulas'!B10</f>
        <v>FTNEA 07
(Hiperprotéico,
sistema fechado)
Código BR: 404432</v>
      </c>
      <c r="B65" s="6" t="s">
        <v>2</v>
      </c>
      <c r="C65" s="6" t="s">
        <v>3</v>
      </c>
      <c r="D65" s="6" t="s">
        <v>4</v>
      </c>
      <c r="E65" s="6" t="s">
        <v>5</v>
      </c>
      <c r="F65" s="6" t="s">
        <v>6</v>
      </c>
      <c r="G65" s="6" t="s">
        <v>7</v>
      </c>
      <c r="H65" s="6" t="s">
        <v>8</v>
      </c>
      <c r="I65" s="6" t="s">
        <v>9</v>
      </c>
      <c r="J65" s="6" t="s">
        <v>10</v>
      </c>
      <c r="K65" s="6" t="s">
        <v>11</v>
      </c>
      <c r="L65" s="7" t="s">
        <v>12</v>
      </c>
      <c r="M65" s="7" t="s">
        <v>13</v>
      </c>
      <c r="N65" s="7" t="s">
        <v>14</v>
      </c>
    </row>
    <row r="66" ht="15.0" customHeight="1">
      <c r="A66" s="6" t="s">
        <v>15</v>
      </c>
      <c r="B66" s="25" t="s">
        <v>106</v>
      </c>
      <c r="C66" s="25" t="s">
        <v>107</v>
      </c>
      <c r="D66" s="25" t="s">
        <v>108</v>
      </c>
      <c r="E66" s="25" t="s">
        <v>109</v>
      </c>
      <c r="F66" s="25" t="s">
        <v>110</v>
      </c>
      <c r="G66" s="9"/>
      <c r="H66" s="9"/>
      <c r="I66" s="9"/>
      <c r="J66" s="9"/>
      <c r="K66" s="9"/>
      <c r="L66" s="11"/>
      <c r="M66" s="11"/>
      <c r="N66" s="11"/>
    </row>
    <row r="67" ht="15.0" customHeight="1">
      <c r="A67" s="6" t="s">
        <v>21</v>
      </c>
      <c r="B67" s="38"/>
      <c r="C67" s="25"/>
      <c r="D67" s="25"/>
      <c r="E67" s="26" t="s">
        <v>77</v>
      </c>
      <c r="F67" s="26" t="s">
        <v>111</v>
      </c>
      <c r="G67" s="9"/>
      <c r="H67" s="9"/>
      <c r="I67" s="9"/>
      <c r="J67" s="9"/>
      <c r="K67" s="9"/>
      <c r="L67" s="11"/>
      <c r="M67" s="11"/>
      <c r="N67" s="11"/>
    </row>
    <row r="68" ht="15.0" customHeight="1">
      <c r="A68" s="13" t="str">
        <f>'Orçamento de fórmulas'!C10</f>
        <v>FÓRMULA MODIFICADA PARA NUTRIÇÃO ENTERAL E ORAL (SISTEMA FECHADO), Aplicação no âmbito da SES/DF. Aplicação no âmbito da SES/DF: indicada para indivíduos em terapia nutricional enteral via sondas ou ostomias para administração na modalidade sistema fechado. Características Adicionais: sem adição de sacarose; isento de glúten, com quantidade não significativa de lactose (menor que 500mg por 100ml do produto pronto para consumo); com ou sem fibras, hipercalórica (densidade energética maior ou igual a 1,2kcal/ml) e hiperprotéica (teor proteico maior ou igual a 20% do valor energético total - de fonte animal e/ou vegetal). Forma de apresentação: líquida (mililitro).</v>
      </c>
      <c r="B68" s="28">
        <v>0.05458</v>
      </c>
      <c r="C68" s="29" t="s">
        <v>36</v>
      </c>
      <c r="D68" s="29">
        <v>0.0279</v>
      </c>
      <c r="E68" s="29">
        <v>0.1705</v>
      </c>
      <c r="F68" s="29">
        <v>0.05</v>
      </c>
      <c r="G68" s="31"/>
      <c r="H68" s="31"/>
      <c r="I68" s="31"/>
      <c r="J68" s="31"/>
      <c r="K68" s="31"/>
      <c r="L68" s="17">
        <f>IFERROR(MEDIAN($B68:$K68),"-")</f>
        <v>0.05229</v>
      </c>
      <c r="M68" s="17">
        <f>IFERROR(L68*(1-50%),"-")</f>
        <v>0.026145</v>
      </c>
      <c r="N68" s="17">
        <f>IFERROR(L68*(1+50%),"-")</f>
        <v>0.078435</v>
      </c>
    </row>
    <row r="69" ht="15.0" customHeight="1">
      <c r="A69" s="6" t="s">
        <v>24</v>
      </c>
      <c r="B69" s="16">
        <f t="shared" ref="B69:K69" si="7">IFERROR(IF(B68&gt;$N68,"Não válido",IF(B68&lt;$M68,"Não válido",B68)),"-")</f>
        <v>0.05458</v>
      </c>
      <c r="C69" s="16" t="str">
        <f t="shared" si="7"/>
        <v>Não válido</v>
      </c>
      <c r="D69" s="16">
        <f t="shared" si="7"/>
        <v>0.0279</v>
      </c>
      <c r="E69" s="16" t="str">
        <f t="shared" si="7"/>
        <v>Não válido</v>
      </c>
      <c r="F69" s="16">
        <f t="shared" si="7"/>
        <v>0.05</v>
      </c>
      <c r="G69" s="16" t="str">
        <f t="shared" si="7"/>
        <v>Não válido</v>
      </c>
      <c r="H69" s="16" t="str">
        <f t="shared" si="7"/>
        <v>Não válido</v>
      </c>
      <c r="I69" s="16" t="str">
        <f t="shared" si="7"/>
        <v>Não válido</v>
      </c>
      <c r="J69" s="16" t="str">
        <f t="shared" si="7"/>
        <v>Não válido</v>
      </c>
      <c r="K69" s="16" t="str">
        <f t="shared" si="7"/>
        <v>Não válido</v>
      </c>
      <c r="L69" s="1"/>
      <c r="M69" s="1"/>
      <c r="N69" s="1"/>
    </row>
    <row r="70" ht="15.0" customHeight="1">
      <c r="A70" s="18" t="s">
        <v>25</v>
      </c>
      <c r="B70" s="17">
        <f>IFERROR(MIN(B69:K69),"-")</f>
        <v>0.0279</v>
      </c>
      <c r="C70" s="1"/>
      <c r="D70" s="1"/>
      <c r="E70" s="1"/>
      <c r="F70" s="1"/>
      <c r="G70" s="1"/>
      <c r="H70" s="1"/>
      <c r="I70" s="1"/>
      <c r="J70" s="1"/>
      <c r="K70" s="1"/>
      <c r="L70" s="1"/>
      <c r="M70" s="1"/>
      <c r="N70" s="1"/>
    </row>
    <row r="71" ht="15.0" customHeight="1">
      <c r="A71" s="18" t="s">
        <v>26</v>
      </c>
      <c r="B71" s="17">
        <f>IFERROR(MEDIAN(B69:K69),"-")</f>
        <v>0.05</v>
      </c>
      <c r="C71" s="1"/>
      <c r="D71" s="1"/>
      <c r="E71" s="1"/>
      <c r="F71" s="1"/>
      <c r="G71" s="1"/>
      <c r="H71" s="1"/>
      <c r="I71" s="1"/>
      <c r="J71" s="1"/>
      <c r="K71" s="1"/>
      <c r="L71" s="1"/>
      <c r="M71" s="1"/>
      <c r="N71" s="1"/>
    </row>
    <row r="72" ht="15.0" customHeight="1">
      <c r="A72" s="18" t="s">
        <v>27</v>
      </c>
      <c r="B72" s="17">
        <f>IFERROR(AVERAGE(B69:K69),"-")</f>
        <v>0.04416</v>
      </c>
      <c r="C72" s="1"/>
      <c r="D72" s="1"/>
      <c r="E72" s="1"/>
      <c r="F72" s="1"/>
      <c r="G72" s="1"/>
      <c r="H72" s="1"/>
      <c r="I72" s="1"/>
      <c r="J72" s="1"/>
      <c r="K72" s="1"/>
      <c r="L72" s="1"/>
      <c r="M72" s="1"/>
      <c r="N72" s="1"/>
    </row>
    <row r="73" ht="15.0" customHeight="1">
      <c r="A73" s="18" t="s">
        <v>28</v>
      </c>
      <c r="B73" s="17">
        <f>IFERROR(MAX(B69:K69),"-")</f>
        <v>0.05458</v>
      </c>
      <c r="C73" s="1"/>
      <c r="D73" s="1"/>
      <c r="E73" s="1"/>
      <c r="F73" s="1"/>
      <c r="G73" s="1"/>
      <c r="H73" s="1"/>
      <c r="I73" s="1"/>
      <c r="J73" s="1"/>
      <c r="K73" s="1"/>
      <c r="L73" s="1"/>
      <c r="M73" s="1"/>
      <c r="N73" s="1"/>
    </row>
    <row r="74" ht="15.0" customHeight="1">
      <c r="A74" s="1"/>
      <c r="B74" s="1"/>
      <c r="C74" s="1"/>
      <c r="D74" s="1"/>
      <c r="E74" s="1"/>
      <c r="F74" s="1"/>
      <c r="G74" s="1"/>
      <c r="H74" s="1"/>
      <c r="I74" s="1"/>
      <c r="J74" s="1"/>
      <c r="K74" s="1"/>
      <c r="L74" s="1"/>
      <c r="M74" s="1"/>
      <c r="N74" s="1"/>
    </row>
    <row r="75" ht="15.0" customHeight="1">
      <c r="A75" s="39" t="str">
        <f>'Orçamento de fórmulas'!B11</f>
        <v>FTNEA 08
(Semi-elementar)
Código BR: 447099</v>
      </c>
      <c r="B75" s="6" t="s">
        <v>2</v>
      </c>
      <c r="C75" s="6" t="s">
        <v>3</v>
      </c>
      <c r="D75" s="6" t="s">
        <v>4</v>
      </c>
      <c r="E75" s="6" t="s">
        <v>5</v>
      </c>
      <c r="F75" s="6" t="s">
        <v>6</v>
      </c>
      <c r="G75" s="6" t="s">
        <v>7</v>
      </c>
      <c r="H75" s="6" t="s">
        <v>8</v>
      </c>
      <c r="I75" s="6" t="s">
        <v>9</v>
      </c>
      <c r="J75" s="6" t="s">
        <v>10</v>
      </c>
      <c r="K75" s="6" t="s">
        <v>11</v>
      </c>
      <c r="L75" s="7" t="s">
        <v>12</v>
      </c>
      <c r="M75" s="7" t="s">
        <v>13</v>
      </c>
      <c r="N75" s="7" t="s">
        <v>14</v>
      </c>
    </row>
    <row r="76" ht="15.0" customHeight="1">
      <c r="A76" s="6" t="s">
        <v>15</v>
      </c>
      <c r="B76" s="25" t="s">
        <v>112</v>
      </c>
      <c r="C76" s="25" t="s">
        <v>113</v>
      </c>
      <c r="D76" s="25" t="s">
        <v>114</v>
      </c>
      <c r="E76" s="25" t="s">
        <v>115</v>
      </c>
      <c r="F76" s="9"/>
      <c r="G76" s="9"/>
      <c r="H76" s="9"/>
      <c r="I76" s="9"/>
      <c r="J76" s="9"/>
      <c r="K76" s="9"/>
      <c r="L76" s="11"/>
      <c r="M76" s="11"/>
      <c r="N76" s="11"/>
    </row>
    <row r="77" ht="15.0" customHeight="1">
      <c r="A77" s="6" t="s">
        <v>21</v>
      </c>
      <c r="B77" s="38"/>
      <c r="C77" s="25"/>
      <c r="D77" s="25"/>
      <c r="E77" s="26" t="s">
        <v>77</v>
      </c>
      <c r="F77" s="9"/>
      <c r="G77" s="9"/>
      <c r="H77" s="9"/>
      <c r="I77" s="9"/>
      <c r="J77" s="9"/>
      <c r="K77" s="9"/>
      <c r="L77" s="11"/>
      <c r="M77" s="11"/>
      <c r="N77" s="11"/>
    </row>
    <row r="78" ht="15.0" customHeight="1">
      <c r="A78" s="13" t="str">
        <f>'Orçamento de fórmulas'!C11</f>
        <v>FÓRMULA MODIFICADA PARA NUTRIÇÃO ENTERAL E ORAL. Aplicação no âmbito da SES/DF: indicada para pacientes com síndromes disabsortivas. Características Adicionais: fórmula oligomérica, isento de glúten, sem fibras, sem adição de sacarose, isenta de lactose, de densidade energética maior ou igual a 0,9 kcal/ml e quantidade de proteínas maior ou igual a 10% do valor energético total. Forma de apresentação: líquida (mililitros).</v>
      </c>
      <c r="B78" s="28">
        <v>0.1</v>
      </c>
      <c r="C78" s="29" t="s">
        <v>36</v>
      </c>
      <c r="D78" s="29">
        <v>0.1011</v>
      </c>
      <c r="E78" s="29">
        <v>0.1248</v>
      </c>
      <c r="F78" s="40"/>
      <c r="G78" s="31"/>
      <c r="H78" s="31"/>
      <c r="I78" s="31"/>
      <c r="J78" s="31"/>
      <c r="K78" s="31"/>
      <c r="L78" s="17">
        <f>IFERROR(MEDIAN($B78:$K78),"-")</f>
        <v>0.1011</v>
      </c>
      <c r="M78" s="17">
        <f>IFERROR(L78*(1-50%),"-")</f>
        <v>0.05055</v>
      </c>
      <c r="N78" s="17">
        <f>IFERROR(L78*(1+50%),"-")</f>
        <v>0.15165</v>
      </c>
    </row>
    <row r="79" ht="15.0" customHeight="1">
      <c r="A79" s="6" t="s">
        <v>24</v>
      </c>
      <c r="B79" s="16">
        <f t="shared" ref="B79:K79" si="8">IFERROR(IF(B78&gt;$N78,"Não válido",IF(B78&lt;$M78,"Não válido",B78)),"-")</f>
        <v>0.1</v>
      </c>
      <c r="C79" s="16" t="str">
        <f t="shared" si="8"/>
        <v>Não válido</v>
      </c>
      <c r="D79" s="16">
        <f t="shared" si="8"/>
        <v>0.1011</v>
      </c>
      <c r="E79" s="16">
        <f t="shared" si="8"/>
        <v>0.1248</v>
      </c>
      <c r="F79" s="16" t="str">
        <f t="shared" si="8"/>
        <v>Não válido</v>
      </c>
      <c r="G79" s="16" t="str">
        <f t="shared" si="8"/>
        <v>Não válido</v>
      </c>
      <c r="H79" s="16" t="str">
        <f t="shared" si="8"/>
        <v>Não válido</v>
      </c>
      <c r="I79" s="16" t="str">
        <f t="shared" si="8"/>
        <v>Não válido</v>
      </c>
      <c r="J79" s="16" t="str">
        <f t="shared" si="8"/>
        <v>Não válido</v>
      </c>
      <c r="K79" s="16" t="str">
        <f t="shared" si="8"/>
        <v>Não válido</v>
      </c>
      <c r="L79" s="1"/>
      <c r="M79" s="1"/>
      <c r="N79" s="1"/>
    </row>
    <row r="80" ht="15.0" customHeight="1">
      <c r="A80" s="18" t="s">
        <v>25</v>
      </c>
      <c r="B80" s="17">
        <f>IFERROR(MIN(B79:K79),"-")</f>
        <v>0.1</v>
      </c>
      <c r="C80" s="1"/>
      <c r="D80" s="1"/>
      <c r="E80" s="1"/>
      <c r="F80" s="1"/>
      <c r="G80" s="1"/>
      <c r="H80" s="1"/>
      <c r="I80" s="1"/>
      <c r="J80" s="1"/>
      <c r="K80" s="1"/>
      <c r="L80" s="1"/>
      <c r="M80" s="1"/>
      <c r="N80" s="1"/>
    </row>
    <row r="81" ht="15.0" customHeight="1">
      <c r="A81" s="18" t="s">
        <v>26</v>
      </c>
      <c r="B81" s="17">
        <f>IFERROR(MEDIAN(B79:K79),"-")</f>
        <v>0.1011</v>
      </c>
      <c r="C81" s="1"/>
      <c r="D81" s="1"/>
      <c r="E81" s="1"/>
      <c r="F81" s="1"/>
      <c r="G81" s="1"/>
      <c r="H81" s="1"/>
      <c r="I81" s="1"/>
      <c r="J81" s="1"/>
      <c r="K81" s="1"/>
      <c r="L81" s="1"/>
      <c r="M81" s="1"/>
      <c r="N81" s="1"/>
    </row>
    <row r="82" ht="15.0" customHeight="1">
      <c r="A82" s="18" t="s">
        <v>27</v>
      </c>
      <c r="B82" s="17">
        <f>IFERROR(AVERAGE(B79:K79),"-")</f>
        <v>0.1086333333</v>
      </c>
      <c r="C82" s="1"/>
      <c r="D82" s="1"/>
      <c r="E82" s="1"/>
      <c r="F82" s="1"/>
      <c r="G82" s="1"/>
      <c r="H82" s="1"/>
      <c r="I82" s="1"/>
      <c r="J82" s="1"/>
      <c r="K82" s="1"/>
      <c r="L82" s="1"/>
      <c r="M82" s="1"/>
      <c r="N82" s="1"/>
    </row>
    <row r="83" ht="15.0" customHeight="1">
      <c r="A83" s="18" t="s">
        <v>28</v>
      </c>
      <c r="B83" s="17">
        <f>IFERROR(MAX(B79:K79),"-")</f>
        <v>0.1248</v>
      </c>
      <c r="C83" s="1"/>
      <c r="D83" s="1"/>
      <c r="E83" s="1"/>
      <c r="F83" s="1"/>
      <c r="G83" s="1"/>
      <c r="H83" s="1"/>
      <c r="I83" s="1"/>
      <c r="J83" s="1"/>
      <c r="K83" s="1"/>
      <c r="L83" s="1"/>
      <c r="M83" s="1"/>
      <c r="N83" s="1"/>
    </row>
    <row r="84" ht="15.0" customHeight="1">
      <c r="A84" s="1"/>
      <c r="B84" s="1"/>
      <c r="C84" s="1"/>
      <c r="D84" s="1"/>
      <c r="E84" s="1"/>
      <c r="F84" s="1"/>
      <c r="G84" s="1"/>
      <c r="H84" s="1"/>
      <c r="I84" s="1"/>
      <c r="J84" s="1"/>
      <c r="K84" s="1"/>
      <c r="L84" s="1"/>
      <c r="M84" s="1"/>
      <c r="N84" s="1"/>
    </row>
    <row r="85" ht="15.0" customHeight="1">
      <c r="A85" s="41" t="str">
        <f>'Orçamento de fórmulas'!B12</f>
        <v>FTNEA 09
(Semi-elementar,
sistema fechado)
Código BR: 405019</v>
      </c>
      <c r="B85" s="6" t="s">
        <v>2</v>
      </c>
      <c r="C85" s="6" t="s">
        <v>3</v>
      </c>
      <c r="D85" s="6" t="s">
        <v>4</v>
      </c>
      <c r="E85" s="6" t="s">
        <v>5</v>
      </c>
      <c r="F85" s="6" t="s">
        <v>6</v>
      </c>
      <c r="G85" s="6" t="s">
        <v>7</v>
      </c>
      <c r="H85" s="6" t="s">
        <v>8</v>
      </c>
      <c r="I85" s="6" t="s">
        <v>9</v>
      </c>
      <c r="J85" s="6" t="s">
        <v>10</v>
      </c>
      <c r="K85" s="6" t="s">
        <v>11</v>
      </c>
      <c r="L85" s="7" t="s">
        <v>12</v>
      </c>
      <c r="M85" s="7" t="s">
        <v>13</v>
      </c>
      <c r="N85" s="7" t="s">
        <v>14</v>
      </c>
    </row>
    <row r="86" ht="15.0" customHeight="1">
      <c r="A86" s="6" t="s">
        <v>15</v>
      </c>
      <c r="B86" s="25" t="s">
        <v>116</v>
      </c>
      <c r="C86" s="25" t="s">
        <v>117</v>
      </c>
      <c r="D86" s="25" t="s">
        <v>118</v>
      </c>
      <c r="E86" s="25" t="s">
        <v>119</v>
      </c>
      <c r="F86" s="25"/>
      <c r="G86" s="9"/>
      <c r="H86" s="9"/>
      <c r="I86" s="9"/>
      <c r="J86" s="9"/>
      <c r="K86" s="9"/>
      <c r="L86" s="11"/>
      <c r="M86" s="11"/>
      <c r="N86" s="11"/>
    </row>
    <row r="87" ht="15.0" customHeight="1">
      <c r="A87" s="6" t="s">
        <v>21</v>
      </c>
      <c r="B87" s="38"/>
      <c r="C87" s="25"/>
      <c r="D87" s="25"/>
      <c r="E87" s="26" t="s">
        <v>77</v>
      </c>
      <c r="F87" s="25"/>
      <c r="G87" s="9"/>
      <c r="H87" s="9"/>
      <c r="I87" s="9"/>
      <c r="J87" s="9"/>
      <c r="K87" s="9"/>
      <c r="L87" s="11"/>
      <c r="M87" s="11"/>
      <c r="N87" s="11"/>
    </row>
    <row r="88" ht="15.0" customHeight="1">
      <c r="A88" s="13" t="str">
        <f>'Orçamento de fórmulas'!C12</f>
        <v>FÓRMULA MODIFICADA PARA NUTRIÇÃO ENTERAL E ORAL (SISTEMA FECHADO). Aplicação no âmbito da SES/DF: indicada para pacientes com distúrbios disabsortivos para administração na modalidade sistema fechado. Características Adicionais: fórmula oligomérica, isento de glúten, sem fibras, sem adição de sacarose, isenta de lactose, de densidade energética maior ou igual a 0,9 kcal/ml e quantidade de proteínas maior ou igual a 20% do valor energético total. Forma de apresentação: líquida.</v>
      </c>
      <c r="B88" s="28">
        <v>0.118</v>
      </c>
      <c r="C88" s="29" t="s">
        <v>36</v>
      </c>
      <c r="D88" s="29">
        <v>0.1647</v>
      </c>
      <c r="E88" s="29" t="s">
        <v>36</v>
      </c>
      <c r="F88" s="40"/>
      <c r="G88" s="31"/>
      <c r="H88" s="31"/>
      <c r="I88" s="31"/>
      <c r="J88" s="31"/>
      <c r="K88" s="31"/>
      <c r="L88" s="17">
        <f>IFERROR(MEDIAN($B88:$K88),"-")</f>
        <v>0.14135</v>
      </c>
      <c r="M88" s="17">
        <f>IFERROR(L88*(1-50%),"-")</f>
        <v>0.070675</v>
      </c>
      <c r="N88" s="17">
        <f>IFERROR(L88*(1+50%),"-")</f>
        <v>0.212025</v>
      </c>
    </row>
    <row r="89" ht="15.0" customHeight="1">
      <c r="A89" s="6" t="s">
        <v>24</v>
      </c>
      <c r="B89" s="16">
        <f t="shared" ref="B89:K89" si="9">IFERROR(IF(B88&gt;$N88,"Não válido",IF(B88&lt;$M88,"Não válido",B88)),"-")</f>
        <v>0.118</v>
      </c>
      <c r="C89" s="16" t="str">
        <f t="shared" si="9"/>
        <v>Não válido</v>
      </c>
      <c r="D89" s="16">
        <f t="shared" si="9"/>
        <v>0.1647</v>
      </c>
      <c r="E89" s="16" t="str">
        <f t="shared" si="9"/>
        <v>Não válido</v>
      </c>
      <c r="F89" s="16" t="str">
        <f t="shared" si="9"/>
        <v>Não válido</v>
      </c>
      <c r="G89" s="16" t="str">
        <f t="shared" si="9"/>
        <v>Não válido</v>
      </c>
      <c r="H89" s="16" t="str">
        <f t="shared" si="9"/>
        <v>Não válido</v>
      </c>
      <c r="I89" s="16" t="str">
        <f t="shared" si="9"/>
        <v>Não válido</v>
      </c>
      <c r="J89" s="16" t="str">
        <f t="shared" si="9"/>
        <v>Não válido</v>
      </c>
      <c r="K89" s="16" t="str">
        <f t="shared" si="9"/>
        <v>Não válido</v>
      </c>
      <c r="L89" s="1"/>
      <c r="M89" s="1"/>
      <c r="N89" s="1"/>
    </row>
    <row r="90" ht="15.0" customHeight="1">
      <c r="A90" s="18" t="s">
        <v>25</v>
      </c>
      <c r="B90" s="17">
        <f>IFERROR(MIN(B89:K89),"-")</f>
        <v>0.118</v>
      </c>
      <c r="C90" s="1"/>
      <c r="D90" s="1"/>
      <c r="E90" s="1"/>
      <c r="F90" s="1"/>
      <c r="G90" s="1"/>
      <c r="H90" s="1"/>
      <c r="I90" s="1"/>
      <c r="J90" s="1"/>
      <c r="K90" s="1"/>
      <c r="L90" s="1"/>
      <c r="M90" s="1"/>
      <c r="N90" s="1"/>
    </row>
    <row r="91" ht="15.0" customHeight="1">
      <c r="A91" s="18" t="s">
        <v>26</v>
      </c>
      <c r="B91" s="17">
        <f>IFERROR(MEDIAN(B89:K89),"-")</f>
        <v>0.14135</v>
      </c>
      <c r="C91" s="1"/>
      <c r="D91" s="1"/>
      <c r="E91" s="1"/>
      <c r="F91" s="1"/>
      <c r="G91" s="1"/>
      <c r="H91" s="1"/>
      <c r="I91" s="1"/>
      <c r="J91" s="1"/>
      <c r="K91" s="1"/>
      <c r="L91" s="1"/>
      <c r="M91" s="1"/>
      <c r="N91" s="1"/>
    </row>
    <row r="92" ht="15.0" customHeight="1">
      <c r="A92" s="18" t="s">
        <v>27</v>
      </c>
      <c r="B92" s="17">
        <f>IFERROR(AVERAGE(B89:K89),"-")</f>
        <v>0.14135</v>
      </c>
      <c r="C92" s="1"/>
      <c r="D92" s="1"/>
      <c r="E92" s="1"/>
      <c r="F92" s="1"/>
      <c r="G92" s="1"/>
      <c r="H92" s="1"/>
      <c r="I92" s="1"/>
      <c r="J92" s="1"/>
      <c r="K92" s="1"/>
      <c r="L92" s="1"/>
      <c r="M92" s="1"/>
      <c r="N92" s="1"/>
    </row>
    <row r="93" ht="15.0" customHeight="1">
      <c r="A93" s="18" t="s">
        <v>28</v>
      </c>
      <c r="B93" s="17">
        <f>IFERROR(MAX(B89:K89),"-")</f>
        <v>0.1647</v>
      </c>
      <c r="C93" s="1"/>
      <c r="D93" s="1"/>
      <c r="E93" s="1"/>
      <c r="F93" s="1"/>
      <c r="G93" s="1"/>
      <c r="H93" s="1"/>
      <c r="I93" s="1"/>
      <c r="J93" s="1"/>
      <c r="K93" s="1"/>
      <c r="L93" s="1"/>
      <c r="M93" s="1"/>
      <c r="N93" s="1"/>
    </row>
    <row r="94" ht="15.0" customHeight="1">
      <c r="A94" s="1"/>
      <c r="B94" s="1"/>
      <c r="C94" s="1"/>
      <c r="D94" s="1"/>
      <c r="E94" s="1"/>
      <c r="F94" s="1"/>
      <c r="G94" s="1"/>
      <c r="H94" s="1"/>
      <c r="I94" s="1"/>
      <c r="J94" s="1"/>
      <c r="K94" s="1"/>
      <c r="L94" s="1"/>
      <c r="M94" s="1"/>
      <c r="N94" s="1"/>
    </row>
    <row r="95" ht="15.0" customHeight="1">
      <c r="A95" s="3" t="s">
        <v>120</v>
      </c>
      <c r="B95" s="1"/>
      <c r="C95" s="1"/>
      <c r="D95" s="1"/>
      <c r="E95" s="1"/>
      <c r="F95" s="1"/>
      <c r="G95" s="1"/>
      <c r="H95" s="1"/>
      <c r="I95" s="1"/>
      <c r="J95" s="1"/>
      <c r="K95" s="1"/>
      <c r="L95" s="1"/>
      <c r="M95" s="1"/>
      <c r="N95" s="1"/>
    </row>
    <row r="96" ht="15.0" customHeight="1">
      <c r="A96" s="1"/>
      <c r="B96" s="1"/>
      <c r="C96" s="1"/>
      <c r="D96" s="1"/>
      <c r="E96" s="1"/>
      <c r="F96" s="1"/>
      <c r="G96" s="1"/>
      <c r="H96" s="1"/>
      <c r="I96" s="1"/>
      <c r="J96" s="1"/>
      <c r="K96" s="1"/>
      <c r="L96" s="1"/>
      <c r="M96" s="1"/>
      <c r="N96" s="1"/>
    </row>
    <row r="97" ht="15.0" customHeight="1">
      <c r="A97" s="24" t="str">
        <f>'Orçamento de fórmulas'!B13</f>
        <v>FEA 10
(Hepatopatia)
Código BR: 405013</v>
      </c>
      <c r="B97" s="6" t="s">
        <v>2</v>
      </c>
      <c r="C97" s="6" t="s">
        <v>3</v>
      </c>
      <c r="D97" s="6" t="s">
        <v>4</v>
      </c>
      <c r="E97" s="6" t="s">
        <v>5</v>
      </c>
      <c r="F97" s="6" t="s">
        <v>6</v>
      </c>
      <c r="G97" s="6" t="s">
        <v>7</v>
      </c>
      <c r="H97" s="6" t="s">
        <v>8</v>
      </c>
      <c r="I97" s="6" t="s">
        <v>9</v>
      </c>
      <c r="J97" s="6" t="s">
        <v>10</v>
      </c>
      <c r="K97" s="6" t="s">
        <v>11</v>
      </c>
      <c r="L97" s="7" t="s">
        <v>12</v>
      </c>
      <c r="M97" s="7" t="s">
        <v>13</v>
      </c>
      <c r="N97" s="7" t="s">
        <v>14</v>
      </c>
    </row>
    <row r="98" ht="15.0" customHeight="1">
      <c r="A98" s="6" t="s">
        <v>15</v>
      </c>
      <c r="B98" s="25" t="s">
        <v>121</v>
      </c>
      <c r="C98" s="25" t="s">
        <v>122</v>
      </c>
      <c r="D98" s="25" t="s">
        <v>123</v>
      </c>
      <c r="E98" s="25" t="s">
        <v>124</v>
      </c>
      <c r="F98" s="25" t="s">
        <v>75</v>
      </c>
      <c r="G98" s="25" t="s">
        <v>100</v>
      </c>
      <c r="H98" s="25"/>
      <c r="I98" s="9"/>
      <c r="J98" s="9"/>
      <c r="K98" s="9"/>
      <c r="L98" s="11"/>
      <c r="M98" s="11"/>
      <c r="N98" s="11"/>
    </row>
    <row r="99" ht="15.0" customHeight="1">
      <c r="A99" s="6" t="s">
        <v>21</v>
      </c>
      <c r="B99" s="38"/>
      <c r="C99" s="25"/>
      <c r="D99" s="25"/>
      <c r="E99" s="26" t="s">
        <v>77</v>
      </c>
      <c r="F99" s="12" t="s">
        <v>79</v>
      </c>
      <c r="G99" s="26" t="s">
        <v>101</v>
      </c>
      <c r="H99" s="9"/>
      <c r="I99" s="9"/>
      <c r="J99" s="9"/>
      <c r="K99" s="9"/>
      <c r="L99" s="11"/>
      <c r="M99" s="11"/>
      <c r="N99" s="11"/>
    </row>
    <row r="100" ht="15.0" customHeight="1">
      <c r="A100" s="13" t="str">
        <f>'Orçamento de fórmulas'!C13</f>
        <v>FÓRMULA MODIFICADA PARA NUTRIÇÃO ENTERAL E ORAL. Aplicação de uso na SES/DF: indicada para pacientes hepatopatas em risco de encefalopatia hepática. Características Adicionais: hipossódica (quantidade de sódio inferior ou igual a 50mg/100 kcal), de densidade energética superior a 1,2 kcal por ml na diluição padrão e normoproteica (teor proteico maior ou igual a 10% e menor que 20% do valor energético total). Forma de apresentação: pó (gramas).</v>
      </c>
      <c r="B100" s="28" t="s">
        <v>36</v>
      </c>
      <c r="C100" s="29" t="s">
        <v>36</v>
      </c>
      <c r="D100" s="29" t="s">
        <v>36</v>
      </c>
      <c r="E100" s="29">
        <v>0.3768</v>
      </c>
      <c r="F100" s="29">
        <v>0.2652</v>
      </c>
      <c r="G100" s="29">
        <v>0.2842419</v>
      </c>
      <c r="H100" s="31"/>
      <c r="I100" s="31"/>
      <c r="J100" s="31"/>
      <c r="K100" s="31"/>
      <c r="L100" s="17">
        <f>IFERROR(MEDIAN($B100:$K100),"-")</f>
        <v>0.2842419</v>
      </c>
      <c r="M100" s="17">
        <f>IFERROR(L100*(1-50%),"-")</f>
        <v>0.14212095</v>
      </c>
      <c r="N100" s="17">
        <f>IFERROR(L100*(1+50%),"-")</f>
        <v>0.42636285</v>
      </c>
    </row>
    <row r="101" ht="15.0" customHeight="1">
      <c r="A101" s="6" t="s">
        <v>24</v>
      </c>
      <c r="B101" s="16" t="str">
        <f t="shared" ref="B101:K101" si="10">IFERROR(IF(B100&gt;$N100,"Não válido",IF(B100&lt;$M100,"Não válido",B100)),"-")</f>
        <v>Não válido</v>
      </c>
      <c r="C101" s="16" t="str">
        <f t="shared" si="10"/>
        <v>Não válido</v>
      </c>
      <c r="D101" s="16" t="str">
        <f t="shared" si="10"/>
        <v>Não válido</v>
      </c>
      <c r="E101" s="16">
        <f t="shared" si="10"/>
        <v>0.3768</v>
      </c>
      <c r="F101" s="16">
        <f t="shared" si="10"/>
        <v>0.2652</v>
      </c>
      <c r="G101" s="16">
        <f t="shared" si="10"/>
        <v>0.2842419</v>
      </c>
      <c r="H101" s="16" t="str">
        <f t="shared" si="10"/>
        <v>Não válido</v>
      </c>
      <c r="I101" s="16" t="str">
        <f t="shared" si="10"/>
        <v>Não válido</v>
      </c>
      <c r="J101" s="16" t="str">
        <f t="shared" si="10"/>
        <v>Não válido</v>
      </c>
      <c r="K101" s="16" t="str">
        <f t="shared" si="10"/>
        <v>Não válido</v>
      </c>
      <c r="L101" s="1"/>
      <c r="M101" s="1"/>
      <c r="N101" s="1"/>
    </row>
    <row r="102" ht="15.0" customHeight="1">
      <c r="A102" s="18" t="s">
        <v>25</v>
      </c>
      <c r="B102" s="17">
        <f>IFERROR(MIN(B101:K101),"-")</f>
        <v>0.2652</v>
      </c>
      <c r="C102" s="1"/>
      <c r="D102" s="1"/>
      <c r="E102" s="1"/>
      <c r="F102" s="1"/>
      <c r="G102" s="1"/>
      <c r="H102" s="1"/>
      <c r="I102" s="1"/>
      <c r="J102" s="1"/>
      <c r="K102" s="1"/>
      <c r="L102" s="1"/>
      <c r="M102" s="1"/>
      <c r="N102" s="1"/>
    </row>
    <row r="103" ht="15.0" customHeight="1">
      <c r="A103" s="18" t="s">
        <v>26</v>
      </c>
      <c r="B103" s="17">
        <f>IFERROR(MEDIAN(B101:K101),"-")</f>
        <v>0.2842419</v>
      </c>
      <c r="C103" s="1"/>
      <c r="D103" s="1"/>
      <c r="E103" s="1"/>
      <c r="F103" s="1"/>
      <c r="G103" s="1"/>
      <c r="H103" s="1"/>
      <c r="I103" s="1"/>
      <c r="J103" s="1"/>
      <c r="K103" s="1"/>
      <c r="L103" s="1"/>
      <c r="M103" s="1"/>
      <c r="N103" s="1"/>
    </row>
    <row r="104" ht="15.0" customHeight="1">
      <c r="A104" s="18" t="s">
        <v>27</v>
      </c>
      <c r="B104" s="17">
        <f>IFERROR(AVERAGE(B101:K101),"-")</f>
        <v>0.3087473</v>
      </c>
      <c r="C104" s="1"/>
      <c r="D104" s="1"/>
      <c r="E104" s="1"/>
      <c r="F104" s="1"/>
      <c r="G104" s="1"/>
      <c r="H104" s="1"/>
      <c r="I104" s="1"/>
      <c r="J104" s="1"/>
      <c r="K104" s="1"/>
      <c r="L104" s="1"/>
      <c r="M104" s="1"/>
      <c r="N104" s="1"/>
    </row>
    <row r="105" ht="15.0" customHeight="1">
      <c r="A105" s="18" t="s">
        <v>28</v>
      </c>
      <c r="B105" s="17">
        <f>IFERROR(MAX(B101:K101),"-")</f>
        <v>0.3768</v>
      </c>
      <c r="C105" s="1"/>
      <c r="D105" s="1"/>
      <c r="E105" s="1"/>
      <c r="F105" s="1"/>
      <c r="G105" s="1"/>
      <c r="H105" s="1"/>
      <c r="I105" s="1"/>
      <c r="J105" s="1"/>
      <c r="K105" s="1"/>
      <c r="L105" s="1"/>
      <c r="M105" s="1"/>
      <c r="N105" s="1"/>
    </row>
    <row r="106" ht="15.0" customHeight="1">
      <c r="A106" s="1"/>
      <c r="B106" s="1"/>
      <c r="C106" s="1"/>
      <c r="D106" s="1"/>
      <c r="E106" s="1"/>
      <c r="F106" s="1"/>
      <c r="G106" s="1"/>
      <c r="H106" s="1"/>
      <c r="I106" s="1"/>
      <c r="J106" s="1"/>
      <c r="K106" s="1"/>
      <c r="L106" s="1"/>
      <c r="M106" s="1"/>
      <c r="N106" s="1"/>
    </row>
    <row r="107" ht="15.0" customHeight="1">
      <c r="A107" s="24" t="str">
        <f>'Orçamento de fórmulas'!B14</f>
        <v>FEA 11
(Imunomoduladora)
Código BR: 438115</v>
      </c>
      <c r="B107" s="6" t="s">
        <v>2</v>
      </c>
      <c r="C107" s="6" t="s">
        <v>3</v>
      </c>
      <c r="D107" s="6" t="s">
        <v>4</v>
      </c>
      <c r="E107" s="6" t="s">
        <v>5</v>
      </c>
      <c r="F107" s="6" t="s">
        <v>6</v>
      </c>
      <c r="G107" s="6" t="s">
        <v>7</v>
      </c>
      <c r="H107" s="6" t="s">
        <v>8</v>
      </c>
      <c r="I107" s="6" t="s">
        <v>9</v>
      </c>
      <c r="J107" s="6" t="s">
        <v>10</v>
      </c>
      <c r="K107" s="6" t="s">
        <v>11</v>
      </c>
      <c r="L107" s="7" t="s">
        <v>12</v>
      </c>
      <c r="M107" s="7" t="s">
        <v>13</v>
      </c>
      <c r="N107" s="7" t="s">
        <v>14</v>
      </c>
    </row>
    <row r="108" ht="15.0" customHeight="1">
      <c r="A108" s="6" t="s">
        <v>15</v>
      </c>
      <c r="B108" s="25" t="s">
        <v>125</v>
      </c>
      <c r="C108" s="25" t="s">
        <v>126</v>
      </c>
      <c r="D108" s="25" t="s">
        <v>127</v>
      </c>
      <c r="E108" s="25" t="s">
        <v>128</v>
      </c>
      <c r="F108" s="25" t="s">
        <v>75</v>
      </c>
      <c r="G108" s="25" t="s">
        <v>100</v>
      </c>
      <c r="H108" s="42"/>
      <c r="I108" s="42"/>
      <c r="J108" s="9"/>
      <c r="K108" s="9"/>
      <c r="L108" s="11"/>
      <c r="M108" s="11"/>
      <c r="N108" s="11"/>
    </row>
    <row r="109" ht="15.0" customHeight="1">
      <c r="A109" s="6" t="s">
        <v>21</v>
      </c>
      <c r="B109" s="38"/>
      <c r="C109" s="25"/>
      <c r="D109" s="25"/>
      <c r="E109" s="26" t="s">
        <v>77</v>
      </c>
      <c r="F109" s="12" t="s">
        <v>79</v>
      </c>
      <c r="G109" s="26" t="s">
        <v>101</v>
      </c>
      <c r="H109" s="42"/>
      <c r="I109" s="42"/>
      <c r="J109" s="9"/>
      <c r="K109" s="9"/>
      <c r="L109" s="11"/>
      <c r="M109" s="11"/>
      <c r="N109" s="11"/>
    </row>
    <row r="110" ht="15.0" customHeight="1">
      <c r="A110" s="13" t="str">
        <f>'Orçamento de fórmulas'!C14</f>
        <v>FÓRMULA MODIFICADA PARA NUTRIÇÃO ENTERAL E ORAL. Aplicação no âmbito da SES/DF: indicada para pacientes imunossuprimidos. Características Adicionais: fórmula polimérica ou oligomérica, adicionada dos seguintes nutrientes imunomoduladores: ômega 3, arginina e nucleotídeos, com quantidade não significativa de lactose (menor que 500mg por 100 ml do alimento pronto para o consumo), com ou sem adição de sacarose, com ou sem fibras, densidade energética maior ou igual a 0,9 kcal por ml, hiperprotéica (teor proteico maior ou igual a 20% do valor energético total). Forma de apresentação: pó.</v>
      </c>
      <c r="B110" s="28">
        <v>0.12629</v>
      </c>
      <c r="C110" s="29" t="s">
        <v>36</v>
      </c>
      <c r="D110" s="29">
        <v>0.14234</v>
      </c>
      <c r="E110" s="29">
        <v>0.3339</v>
      </c>
      <c r="F110" s="29">
        <v>0.2854</v>
      </c>
      <c r="G110" s="30">
        <v>0.3474775</v>
      </c>
      <c r="H110" s="31"/>
      <c r="I110" s="31"/>
      <c r="J110" s="31"/>
      <c r="K110" s="31"/>
      <c r="L110" s="17">
        <f>IFERROR(MEDIAN($B110:$K110),"-")</f>
        <v>0.2854</v>
      </c>
      <c r="M110" s="17">
        <f>IFERROR(L110*(1-50%),"-")</f>
        <v>0.1427</v>
      </c>
      <c r="N110" s="17">
        <f>IFERROR(L110*(1+50%),"-")</f>
        <v>0.4281</v>
      </c>
    </row>
    <row r="111" ht="15.0" customHeight="1">
      <c r="A111" s="6" t="s">
        <v>24</v>
      </c>
      <c r="B111" s="16" t="str">
        <f t="shared" ref="B111:K111" si="11">IFERROR(IF(B110&gt;$N110,"Não válido",IF(B110&lt;$M110,"Não válido",B110)),"-")</f>
        <v>Não válido</v>
      </c>
      <c r="C111" s="16" t="str">
        <f t="shared" si="11"/>
        <v>Não válido</v>
      </c>
      <c r="D111" s="16" t="str">
        <f t="shared" si="11"/>
        <v>Não válido</v>
      </c>
      <c r="E111" s="16">
        <f t="shared" si="11"/>
        <v>0.3339</v>
      </c>
      <c r="F111" s="16">
        <f t="shared" si="11"/>
        <v>0.2854</v>
      </c>
      <c r="G111" s="16">
        <f t="shared" si="11"/>
        <v>0.3474775</v>
      </c>
      <c r="H111" s="16" t="str">
        <f t="shared" si="11"/>
        <v>Não válido</v>
      </c>
      <c r="I111" s="16" t="str">
        <f t="shared" si="11"/>
        <v>Não válido</v>
      </c>
      <c r="J111" s="16" t="str">
        <f t="shared" si="11"/>
        <v>Não válido</v>
      </c>
      <c r="K111" s="16" t="str">
        <f t="shared" si="11"/>
        <v>Não válido</v>
      </c>
      <c r="L111" s="1"/>
      <c r="M111" s="1"/>
      <c r="N111" s="1"/>
    </row>
    <row r="112" ht="15.0" customHeight="1">
      <c r="A112" s="18" t="s">
        <v>25</v>
      </c>
      <c r="B112" s="17">
        <f>IFERROR(MIN(B111:K111),"-")</f>
        <v>0.2854</v>
      </c>
      <c r="C112" s="1"/>
      <c r="D112" s="1"/>
      <c r="E112" s="1"/>
      <c r="F112" s="1"/>
      <c r="G112" s="1"/>
      <c r="H112" s="1"/>
      <c r="I112" s="1"/>
      <c r="J112" s="1"/>
      <c r="K112" s="1"/>
      <c r="L112" s="1"/>
      <c r="M112" s="1"/>
      <c r="N112" s="1"/>
    </row>
    <row r="113" ht="15.0" customHeight="1">
      <c r="A113" s="18" t="s">
        <v>26</v>
      </c>
      <c r="B113" s="17">
        <f>IFERROR(MEDIAN(B111:K111),"-")</f>
        <v>0.3339</v>
      </c>
      <c r="C113" s="1"/>
      <c r="D113" s="1"/>
      <c r="E113" s="1"/>
      <c r="F113" s="1"/>
      <c r="G113" s="1"/>
      <c r="H113" s="1"/>
      <c r="I113" s="1"/>
      <c r="J113" s="1"/>
      <c r="K113" s="1"/>
      <c r="L113" s="1"/>
      <c r="M113" s="1"/>
      <c r="N113" s="1"/>
    </row>
    <row r="114" ht="15.0" customHeight="1">
      <c r="A114" s="18" t="s">
        <v>27</v>
      </c>
      <c r="B114" s="17">
        <f>IFERROR(AVERAGE(B111:K111),"-")</f>
        <v>0.3222591667</v>
      </c>
      <c r="C114" s="1"/>
      <c r="D114" s="1"/>
      <c r="E114" s="1"/>
      <c r="F114" s="1"/>
      <c r="G114" s="1"/>
      <c r="H114" s="1"/>
      <c r="I114" s="1"/>
      <c r="J114" s="1"/>
      <c r="K114" s="1"/>
      <c r="L114" s="1"/>
      <c r="M114" s="1"/>
      <c r="N114" s="1"/>
    </row>
    <row r="115" ht="15.0" customHeight="1">
      <c r="A115" s="18" t="s">
        <v>28</v>
      </c>
      <c r="B115" s="17">
        <f>IFERROR(MAX(B111:K111),"-")</f>
        <v>0.3474775</v>
      </c>
      <c r="C115" s="1"/>
      <c r="D115" s="1"/>
      <c r="E115" s="1"/>
      <c r="F115" s="1"/>
      <c r="G115" s="1"/>
      <c r="H115" s="1"/>
      <c r="I115" s="1"/>
      <c r="J115" s="1"/>
      <c r="K115" s="1"/>
      <c r="L115" s="1"/>
      <c r="M115" s="1"/>
      <c r="N115" s="1"/>
    </row>
    <row r="116" ht="15.0" customHeight="1">
      <c r="A116" s="1"/>
      <c r="B116" s="1"/>
      <c r="C116" s="1"/>
      <c r="D116" s="1"/>
      <c r="E116" s="1"/>
      <c r="F116" s="1"/>
      <c r="G116" s="1"/>
      <c r="H116" s="1"/>
      <c r="I116" s="1"/>
      <c r="J116" s="1"/>
      <c r="K116" s="1"/>
      <c r="L116" s="1"/>
      <c r="M116" s="1"/>
      <c r="N116" s="1"/>
    </row>
    <row r="117" ht="15.0" customHeight="1">
      <c r="A117" s="24" t="str">
        <f>'Orçamento de fórmulas'!B15</f>
        <v>FEA 12
(Doença
inflamatória
intestinal)
Código BR: 404934</v>
      </c>
      <c r="B117" s="6" t="s">
        <v>2</v>
      </c>
      <c r="C117" s="6" t="s">
        <v>3</v>
      </c>
      <c r="D117" s="6" t="s">
        <v>4</v>
      </c>
      <c r="E117" s="6" t="s">
        <v>5</v>
      </c>
      <c r="F117" s="6" t="s">
        <v>6</v>
      </c>
      <c r="G117" s="6" t="s">
        <v>7</v>
      </c>
      <c r="H117" s="6" t="s">
        <v>8</v>
      </c>
      <c r="I117" s="6" t="s">
        <v>9</v>
      </c>
      <c r="J117" s="6" t="s">
        <v>10</v>
      </c>
      <c r="K117" s="6" t="s">
        <v>11</v>
      </c>
      <c r="L117" s="7" t="s">
        <v>12</v>
      </c>
      <c r="M117" s="7" t="s">
        <v>13</v>
      </c>
      <c r="N117" s="7" t="s">
        <v>14</v>
      </c>
    </row>
    <row r="118" ht="15.0" customHeight="1">
      <c r="A118" s="6" t="s">
        <v>15</v>
      </c>
      <c r="B118" s="25" t="s">
        <v>129</v>
      </c>
      <c r="C118" s="25" t="s">
        <v>130</v>
      </c>
      <c r="D118" s="25" t="s">
        <v>131</v>
      </c>
      <c r="E118" s="25" t="s">
        <v>132</v>
      </c>
      <c r="F118" s="25" t="s">
        <v>76</v>
      </c>
      <c r="G118" s="25" t="s">
        <v>100</v>
      </c>
      <c r="H118" s="8" t="s">
        <v>86</v>
      </c>
      <c r="I118" s="9"/>
      <c r="J118" s="9"/>
      <c r="K118" s="9"/>
      <c r="L118" s="11"/>
      <c r="M118" s="11"/>
      <c r="N118" s="11"/>
    </row>
    <row r="119" ht="15.0" customHeight="1">
      <c r="A119" s="6" t="s">
        <v>21</v>
      </c>
      <c r="B119" s="38"/>
      <c r="C119" s="25"/>
      <c r="D119" s="25"/>
      <c r="E119" s="26" t="s">
        <v>77</v>
      </c>
      <c r="F119" s="12" t="s">
        <v>80</v>
      </c>
      <c r="G119" s="26" t="s">
        <v>101</v>
      </c>
      <c r="H119" s="12" t="s">
        <v>87</v>
      </c>
      <c r="I119" s="9"/>
      <c r="J119" s="9"/>
      <c r="K119" s="9"/>
      <c r="L119" s="11"/>
      <c r="M119" s="11"/>
      <c r="N119" s="11"/>
    </row>
    <row r="120" ht="15.0" customHeight="1">
      <c r="A120" s="13" t="str">
        <f>'Orçamento de fórmulas'!C15</f>
        <v>FÓRMULA MODIFICADA PARA NUTRIÇÃO ENTERAL E ORAL. Aplicação no âmbito da SES/DF: indicada para pacientes portadores de doenças inflamatórias intestinais em fase ativa. Características Adicionais: fórmula polimérica, isento de lactose, isenta de glúten, com ou sem adição de sacarose, com adição de triglicerídeos de cadeia média, com ou sem fibras, densidade energética maior ou igual a 0,9 kcal por ml e quantidade de proteínas maior ou igual a 10% do valor energético total. Forma de apresentação: pó.</v>
      </c>
      <c r="B120" s="28" t="s">
        <v>36</v>
      </c>
      <c r="C120" s="29" t="s">
        <v>36</v>
      </c>
      <c r="D120" s="29">
        <v>0.5643</v>
      </c>
      <c r="E120" s="29" t="s">
        <v>36</v>
      </c>
      <c r="F120" s="29">
        <v>2.439186</v>
      </c>
      <c r="G120" s="29">
        <v>1.7744164</v>
      </c>
      <c r="H120" s="30">
        <v>1.8774</v>
      </c>
      <c r="I120" s="31"/>
      <c r="J120" s="31"/>
      <c r="K120" s="31"/>
      <c r="L120" s="17">
        <f>IFERROR(MEDIAN($B120:$K120),"-")</f>
        <v>1.8259082</v>
      </c>
      <c r="M120" s="17">
        <f>IFERROR(L120*(1-50%),"-")</f>
        <v>0.9129541</v>
      </c>
      <c r="N120" s="17">
        <f>IFERROR(L120*(1+50%),"-")</f>
        <v>2.7388623</v>
      </c>
    </row>
    <row r="121" ht="15.0" customHeight="1">
      <c r="A121" s="6" t="s">
        <v>24</v>
      </c>
      <c r="B121" s="16" t="str">
        <f t="shared" ref="B121:K121" si="12">IFERROR(IF(B120&gt;$N120,"Não válido",IF(B120&lt;$M120,"Não válido",B120)),"-")</f>
        <v>Não válido</v>
      </c>
      <c r="C121" s="16" t="str">
        <f t="shared" si="12"/>
        <v>Não válido</v>
      </c>
      <c r="D121" s="16" t="str">
        <f t="shared" si="12"/>
        <v>Não válido</v>
      </c>
      <c r="E121" s="16" t="str">
        <f t="shared" si="12"/>
        <v>Não válido</v>
      </c>
      <c r="F121" s="16">
        <f t="shared" si="12"/>
        <v>2.439186</v>
      </c>
      <c r="G121" s="16">
        <f t="shared" si="12"/>
        <v>1.7744164</v>
      </c>
      <c r="H121" s="16">
        <f t="shared" si="12"/>
        <v>1.8774</v>
      </c>
      <c r="I121" s="16" t="str">
        <f t="shared" si="12"/>
        <v>Não válido</v>
      </c>
      <c r="J121" s="16" t="str">
        <f t="shared" si="12"/>
        <v>Não válido</v>
      </c>
      <c r="K121" s="16" t="str">
        <f t="shared" si="12"/>
        <v>Não válido</v>
      </c>
      <c r="L121" s="1"/>
      <c r="M121" s="1"/>
      <c r="N121" s="1"/>
    </row>
    <row r="122" ht="15.0" customHeight="1">
      <c r="A122" s="18" t="s">
        <v>25</v>
      </c>
      <c r="B122" s="17">
        <f>IFERROR(MIN(B121:K121),"-")</f>
        <v>1.7744164</v>
      </c>
      <c r="C122" s="1"/>
      <c r="D122" s="1"/>
      <c r="E122" s="1"/>
      <c r="F122" s="1"/>
      <c r="G122" s="1"/>
      <c r="H122" s="1"/>
      <c r="I122" s="1"/>
      <c r="J122" s="1"/>
      <c r="K122" s="1"/>
      <c r="L122" s="1"/>
      <c r="M122" s="1"/>
      <c r="N122" s="1"/>
    </row>
    <row r="123" ht="15.0" customHeight="1">
      <c r="A123" s="18" t="s">
        <v>26</v>
      </c>
      <c r="B123" s="17">
        <f>IFERROR(MEDIAN(B121:K121),"-")</f>
        <v>1.8774</v>
      </c>
      <c r="C123" s="1"/>
      <c r="D123" s="1"/>
      <c r="E123" s="1"/>
      <c r="F123" s="1"/>
      <c r="G123" s="1"/>
      <c r="H123" s="1"/>
      <c r="I123" s="1"/>
      <c r="J123" s="1"/>
      <c r="K123" s="1"/>
      <c r="L123" s="1"/>
      <c r="M123" s="1"/>
      <c r="N123" s="1"/>
    </row>
    <row r="124" ht="15.0" customHeight="1">
      <c r="A124" s="18" t="s">
        <v>27</v>
      </c>
      <c r="B124" s="17">
        <f>IFERROR(AVERAGE(B121:K121),"-")</f>
        <v>2.030334133</v>
      </c>
      <c r="C124" s="1"/>
      <c r="D124" s="1"/>
      <c r="E124" s="1"/>
      <c r="F124" s="1"/>
      <c r="G124" s="1"/>
      <c r="H124" s="1"/>
      <c r="I124" s="1"/>
      <c r="J124" s="1"/>
      <c r="K124" s="1"/>
      <c r="L124" s="1"/>
      <c r="M124" s="1"/>
      <c r="N124" s="1"/>
    </row>
    <row r="125" ht="15.0" customHeight="1">
      <c r="A125" s="18" t="s">
        <v>28</v>
      </c>
      <c r="B125" s="17">
        <f>IFERROR(MAX(B121:K121),"-")</f>
        <v>2.439186</v>
      </c>
      <c r="C125" s="1"/>
      <c r="D125" s="1"/>
      <c r="E125" s="1"/>
      <c r="F125" s="1"/>
      <c r="G125" s="1"/>
      <c r="H125" s="1"/>
      <c r="I125" s="1"/>
      <c r="J125" s="1"/>
      <c r="K125" s="1"/>
      <c r="L125" s="1"/>
      <c r="M125" s="1"/>
      <c r="N125" s="1"/>
    </row>
    <row r="126" ht="15.0" customHeight="1">
      <c r="A126" s="1"/>
      <c r="B126" s="1"/>
      <c r="C126" s="1"/>
      <c r="D126" s="1"/>
      <c r="E126" s="1"/>
      <c r="F126" s="1"/>
      <c r="G126" s="1"/>
      <c r="H126" s="1"/>
      <c r="I126" s="1"/>
      <c r="J126" s="1"/>
      <c r="K126" s="1"/>
      <c r="L126" s="1"/>
      <c r="M126" s="1"/>
      <c r="N126" s="1"/>
    </row>
    <row r="127" ht="15.0" customHeight="1">
      <c r="A127" s="24" t="str">
        <f>'Orçamento de fórmulas'!B16</f>
        <v>FEA 13
(Nefropatia
tratamento
Conservador)
Código BR: 435252</v>
      </c>
      <c r="B127" s="6" t="s">
        <v>2</v>
      </c>
      <c r="C127" s="6" t="s">
        <v>3</v>
      </c>
      <c r="D127" s="6" t="s">
        <v>4</v>
      </c>
      <c r="E127" s="6" t="s">
        <v>5</v>
      </c>
      <c r="F127" s="6" t="s">
        <v>6</v>
      </c>
      <c r="G127" s="6" t="s">
        <v>7</v>
      </c>
      <c r="H127" s="6" t="s">
        <v>8</v>
      </c>
      <c r="I127" s="6" t="s">
        <v>9</v>
      </c>
      <c r="J127" s="6" t="s">
        <v>10</v>
      </c>
      <c r="K127" s="6" t="s">
        <v>11</v>
      </c>
      <c r="L127" s="7" t="s">
        <v>12</v>
      </c>
      <c r="M127" s="7" t="s">
        <v>13</v>
      </c>
      <c r="N127" s="7" t="s">
        <v>14</v>
      </c>
    </row>
    <row r="128" ht="15.0" customHeight="1">
      <c r="A128" s="6" t="s">
        <v>15</v>
      </c>
      <c r="B128" s="25" t="s">
        <v>133</v>
      </c>
      <c r="C128" s="25" t="s">
        <v>134</v>
      </c>
      <c r="D128" s="25" t="s">
        <v>135</v>
      </c>
      <c r="E128" s="25" t="s">
        <v>136</v>
      </c>
      <c r="F128" s="25" t="s">
        <v>75</v>
      </c>
      <c r="G128" s="25" t="s">
        <v>100</v>
      </c>
      <c r="H128" s="9"/>
      <c r="I128" s="9"/>
      <c r="J128" s="9"/>
      <c r="K128" s="10"/>
      <c r="L128" s="11"/>
      <c r="M128" s="11"/>
      <c r="N128" s="11"/>
    </row>
    <row r="129" ht="15.0" customHeight="1">
      <c r="A129" s="6" t="s">
        <v>21</v>
      </c>
      <c r="B129" s="38"/>
      <c r="C129" s="25"/>
      <c r="D129" s="25"/>
      <c r="E129" s="26" t="s">
        <v>77</v>
      </c>
      <c r="F129" s="12" t="s">
        <v>79</v>
      </c>
      <c r="G129" s="26" t="s">
        <v>101</v>
      </c>
      <c r="H129" s="9"/>
      <c r="I129" s="9"/>
      <c r="J129" s="9"/>
      <c r="K129" s="10"/>
      <c r="L129" s="11"/>
      <c r="M129" s="11"/>
      <c r="N129" s="11"/>
    </row>
    <row r="130" ht="15.0" customHeight="1">
      <c r="A130" s="13" t="str">
        <f>'Orçamento de fórmulas'!C16</f>
        <v>FÓRMULA MODIFICADA PARA NUTRIÇÃO ENTERAL E ORAL. Aplicação no âmbito da SES/DF: fórmula para pacientes com função renal comprometida, em tratamento conservador. Características Adicionais: fórmula polimérica ou oligomérica, densidade energética superior a 1,2 kcal por ml; quantidade de proteína inferior a 10% do valor energético total; teores menores ou iguais a 100mg de sódio e 150mg de potássio por 100kcal do alimento pronto para o consumo. Forma de apresentação: líquida (mililitros).</v>
      </c>
      <c r="B130" s="28" t="s">
        <v>36</v>
      </c>
      <c r="C130" s="29" t="s">
        <v>36</v>
      </c>
      <c r="D130" s="29" t="s">
        <v>36</v>
      </c>
      <c r="E130" s="29">
        <v>0.2919</v>
      </c>
      <c r="F130" s="29">
        <v>0.2631</v>
      </c>
      <c r="G130" s="29">
        <v>0.2699184</v>
      </c>
      <c r="H130" s="31"/>
      <c r="I130" s="31"/>
      <c r="J130" s="31"/>
      <c r="K130" s="31"/>
      <c r="L130" s="17">
        <f>IFERROR(MEDIAN($B130:$K130),"-")</f>
        <v>0.2699184</v>
      </c>
      <c r="M130" s="17">
        <f>IFERROR(L130*(1-50%),"-")</f>
        <v>0.1349592</v>
      </c>
      <c r="N130" s="17">
        <f>IFERROR(L130*(1+50%),"-")</f>
        <v>0.4048776</v>
      </c>
    </row>
    <row r="131" ht="15.0" customHeight="1">
      <c r="A131" s="6" t="s">
        <v>24</v>
      </c>
      <c r="B131" s="16" t="str">
        <f t="shared" ref="B131:K131" si="13">IFERROR(IF(B130&gt;$N130,"Não válido",IF(B130&lt;$M130,"Não válido",B130)),"-")</f>
        <v>Não válido</v>
      </c>
      <c r="C131" s="16" t="str">
        <f t="shared" si="13"/>
        <v>Não válido</v>
      </c>
      <c r="D131" s="16" t="str">
        <f t="shared" si="13"/>
        <v>Não válido</v>
      </c>
      <c r="E131" s="16">
        <f t="shared" si="13"/>
        <v>0.2919</v>
      </c>
      <c r="F131" s="16">
        <f t="shared" si="13"/>
        <v>0.2631</v>
      </c>
      <c r="G131" s="16">
        <f t="shared" si="13"/>
        <v>0.2699184</v>
      </c>
      <c r="H131" s="16" t="str">
        <f t="shared" si="13"/>
        <v>Não válido</v>
      </c>
      <c r="I131" s="16" t="str">
        <f t="shared" si="13"/>
        <v>Não válido</v>
      </c>
      <c r="J131" s="16" t="str">
        <f t="shared" si="13"/>
        <v>Não válido</v>
      </c>
      <c r="K131" s="16" t="str">
        <f t="shared" si="13"/>
        <v>Não válido</v>
      </c>
      <c r="L131" s="16"/>
      <c r="M131" s="1"/>
      <c r="N131" s="1"/>
    </row>
    <row r="132" ht="15.0" customHeight="1">
      <c r="A132" s="18" t="s">
        <v>25</v>
      </c>
      <c r="B132" s="17">
        <f>IFERROR(MIN(B131:K131),"-")</f>
        <v>0.2631</v>
      </c>
      <c r="C132" s="1"/>
      <c r="D132" s="1"/>
      <c r="E132" s="1"/>
      <c r="F132" s="1"/>
      <c r="G132" s="1"/>
      <c r="H132" s="1"/>
      <c r="I132" s="1"/>
      <c r="J132" s="1"/>
      <c r="K132" s="1"/>
      <c r="L132" s="1"/>
      <c r="M132" s="1"/>
      <c r="N132" s="1"/>
    </row>
    <row r="133" ht="15.0" customHeight="1">
      <c r="A133" s="18" t="s">
        <v>26</v>
      </c>
      <c r="B133" s="17">
        <f>IFERROR(MEDIAN(B131:K131),"-")</f>
        <v>0.2699184</v>
      </c>
      <c r="C133" s="1"/>
      <c r="D133" s="1"/>
      <c r="E133" s="1"/>
      <c r="F133" s="1"/>
      <c r="G133" s="1"/>
      <c r="H133" s="1"/>
      <c r="I133" s="1"/>
      <c r="J133" s="1"/>
      <c r="K133" s="1"/>
      <c r="L133" s="1"/>
      <c r="M133" s="1"/>
      <c r="N133" s="1"/>
    </row>
    <row r="134" ht="15.0" customHeight="1">
      <c r="A134" s="18" t="s">
        <v>27</v>
      </c>
      <c r="B134" s="17">
        <f>IFERROR(AVERAGE(B131:K131),"-")</f>
        <v>0.2749728</v>
      </c>
      <c r="C134" s="1"/>
      <c r="D134" s="1"/>
      <c r="E134" s="1"/>
      <c r="F134" s="1"/>
      <c r="G134" s="1"/>
      <c r="H134" s="1"/>
      <c r="I134" s="1"/>
      <c r="J134" s="1"/>
      <c r="K134" s="1"/>
      <c r="L134" s="1"/>
      <c r="M134" s="1"/>
      <c r="N134" s="1"/>
    </row>
    <row r="135" ht="15.0" customHeight="1">
      <c r="A135" s="18" t="s">
        <v>28</v>
      </c>
      <c r="B135" s="17">
        <f>IFERROR(MAX(B131:K131),"-")</f>
        <v>0.2919</v>
      </c>
      <c r="C135" s="1"/>
      <c r="D135" s="1"/>
      <c r="E135" s="1"/>
      <c r="F135" s="1"/>
      <c r="G135" s="1"/>
      <c r="H135" s="1"/>
      <c r="I135" s="1"/>
      <c r="J135" s="1"/>
      <c r="K135" s="1"/>
      <c r="L135" s="1"/>
      <c r="M135" s="1"/>
      <c r="N135" s="1"/>
    </row>
    <row r="136" ht="15.0" customHeight="1">
      <c r="A136" s="1"/>
      <c r="B136" s="1"/>
      <c r="C136" s="1"/>
      <c r="D136" s="1"/>
      <c r="E136" s="1"/>
      <c r="F136" s="1"/>
      <c r="G136" s="1"/>
      <c r="H136" s="1"/>
      <c r="I136" s="1"/>
      <c r="J136" s="1"/>
      <c r="K136" s="1"/>
      <c r="L136" s="1"/>
      <c r="M136" s="1"/>
      <c r="N136" s="1"/>
    </row>
    <row r="137" ht="15.0" customHeight="1">
      <c r="A137" s="24" t="str">
        <f>'Orçamento de fórmulas'!B17</f>
        <v>FEA 14
(Nefropatia
dialítico)
Código BR: 404992
</v>
      </c>
      <c r="B137" s="6" t="s">
        <v>2</v>
      </c>
      <c r="C137" s="6" t="s">
        <v>3</v>
      </c>
      <c r="D137" s="6" t="s">
        <v>4</v>
      </c>
      <c r="E137" s="6" t="s">
        <v>5</v>
      </c>
      <c r="F137" s="6" t="s">
        <v>6</v>
      </c>
      <c r="G137" s="6" t="s">
        <v>7</v>
      </c>
      <c r="H137" s="6" t="s">
        <v>8</v>
      </c>
      <c r="I137" s="6" t="s">
        <v>9</v>
      </c>
      <c r="J137" s="6" t="s">
        <v>10</v>
      </c>
      <c r="K137" s="6" t="s">
        <v>11</v>
      </c>
      <c r="L137" s="7" t="s">
        <v>12</v>
      </c>
      <c r="M137" s="7" t="s">
        <v>13</v>
      </c>
      <c r="N137" s="7" t="s">
        <v>14</v>
      </c>
    </row>
    <row r="138" ht="15.0" customHeight="1">
      <c r="A138" s="6" t="s">
        <v>15</v>
      </c>
      <c r="B138" s="25" t="s">
        <v>137</v>
      </c>
      <c r="C138" s="25" t="s">
        <v>138</v>
      </c>
      <c r="D138" s="25" t="s">
        <v>139</v>
      </c>
      <c r="E138" s="25" t="s">
        <v>140</v>
      </c>
      <c r="F138" s="25" t="s">
        <v>75</v>
      </c>
      <c r="G138" s="25" t="s">
        <v>100</v>
      </c>
      <c r="H138" s="25"/>
      <c r="I138" s="9"/>
      <c r="J138" s="9"/>
      <c r="K138" s="10"/>
      <c r="L138" s="11"/>
      <c r="M138" s="11"/>
      <c r="N138" s="11"/>
    </row>
    <row r="139" ht="15.0" customHeight="1">
      <c r="A139" s="6" t="s">
        <v>21</v>
      </c>
      <c r="B139" s="38"/>
      <c r="C139" s="25"/>
      <c r="D139" s="25"/>
      <c r="E139" s="26" t="s">
        <v>77</v>
      </c>
      <c r="F139" s="12" t="s">
        <v>79</v>
      </c>
      <c r="G139" s="26" t="s">
        <v>101</v>
      </c>
      <c r="H139" s="25"/>
      <c r="I139" s="9"/>
      <c r="J139" s="9"/>
      <c r="K139" s="10"/>
      <c r="L139" s="11"/>
      <c r="M139" s="11"/>
      <c r="N139" s="11"/>
    </row>
    <row r="140" ht="15.0" customHeight="1">
      <c r="A140" s="13" t="str">
        <f>'Orçamento de fórmulas'!C17</f>
        <v>FÓRMULA MODIFICADA PARA NUTRIÇÃO ENTERAL OU ORAL. Aplicação no âmbito da SES/DF: indicada para portadores de doença renal crônica em tratamento dialítico. Características Adicionais: fórmula polimérica ou oligomérica, densidade calórica maior ou igual a 1.5 kcal por ml e quantidade de proteína maior ou igual a 15% do valor energético total, isento de glúten, teores menores ou iguais a 100mg de sódio, 125mg de potássio e 60mg de fósforo por 100kcal do alimento pronto para o consumo. Forma de apresentação: líquido (mililitro).</v>
      </c>
      <c r="B140" s="28" t="s">
        <v>36</v>
      </c>
      <c r="C140" s="29">
        <v>0.0599</v>
      </c>
      <c r="D140" s="29">
        <v>0.0435</v>
      </c>
      <c r="E140" s="29">
        <v>0.1635</v>
      </c>
      <c r="F140" s="29">
        <v>0.1235</v>
      </c>
      <c r="G140" s="29">
        <v>0.145357</v>
      </c>
      <c r="H140" s="40"/>
      <c r="I140" s="31"/>
      <c r="J140" s="31"/>
      <c r="K140" s="31"/>
      <c r="L140" s="17">
        <f>IFERROR(MEDIAN($B140:$K140),"-")</f>
        <v>0.1235</v>
      </c>
      <c r="M140" s="17">
        <f>IFERROR(L140*(1-50%),"-")</f>
        <v>0.06175</v>
      </c>
      <c r="N140" s="17">
        <f>IFERROR(L140*(1+50%),"-")</f>
        <v>0.18525</v>
      </c>
    </row>
    <row r="141" ht="15.0" customHeight="1">
      <c r="A141" s="6" t="s">
        <v>24</v>
      </c>
      <c r="B141" s="43" t="str">
        <f t="shared" ref="B141:K141" si="14">IFERROR(IF(B140&gt;$N140,"Não válido",IF(B140&lt;$M140,"Não válido",B140)),"-")</f>
        <v>Não válido</v>
      </c>
      <c r="C141" s="44" t="str">
        <f t="shared" si="14"/>
        <v>Não válido</v>
      </c>
      <c r="D141" s="44" t="str">
        <f t="shared" si="14"/>
        <v>Não válido</v>
      </c>
      <c r="E141" s="45">
        <f t="shared" si="14"/>
        <v>0.1635</v>
      </c>
      <c r="F141" s="45">
        <f t="shared" si="14"/>
        <v>0.1235</v>
      </c>
      <c r="G141" s="45">
        <f t="shared" si="14"/>
        <v>0.145357</v>
      </c>
      <c r="H141" s="45" t="str">
        <f t="shared" si="14"/>
        <v>Não válido</v>
      </c>
      <c r="I141" s="45" t="str">
        <f t="shared" si="14"/>
        <v>Não válido</v>
      </c>
      <c r="J141" s="45" t="str">
        <f t="shared" si="14"/>
        <v>Não válido</v>
      </c>
      <c r="K141" s="44" t="str">
        <f t="shared" si="14"/>
        <v>Não válido</v>
      </c>
      <c r="L141" s="1"/>
      <c r="M141" s="1"/>
      <c r="N141" s="1"/>
    </row>
    <row r="142" ht="15.0" customHeight="1">
      <c r="A142" s="18" t="s">
        <v>25</v>
      </c>
      <c r="B142" s="17">
        <f>IFERROR(MIN(B141:K141),"-")</f>
        <v>0.1235</v>
      </c>
      <c r="C142" s="1"/>
      <c r="D142" s="1"/>
      <c r="E142" s="1"/>
      <c r="F142" s="1"/>
      <c r="G142" s="1"/>
      <c r="H142" s="1"/>
      <c r="I142" s="1"/>
      <c r="J142" s="1"/>
      <c r="K142" s="1"/>
      <c r="L142" s="1"/>
      <c r="M142" s="1"/>
      <c r="N142" s="1"/>
    </row>
    <row r="143" ht="15.0" customHeight="1">
      <c r="A143" s="18" t="s">
        <v>26</v>
      </c>
      <c r="B143" s="17">
        <f>IFERROR(MEDIAN(B141:K141),"-")</f>
        <v>0.145357</v>
      </c>
      <c r="C143" s="1"/>
      <c r="D143" s="1"/>
      <c r="E143" s="1"/>
      <c r="F143" s="1"/>
      <c r="G143" s="1"/>
      <c r="H143" s="1"/>
      <c r="I143" s="1"/>
      <c r="J143" s="1"/>
      <c r="K143" s="1"/>
      <c r="L143" s="1"/>
      <c r="M143" s="1"/>
      <c r="N143" s="1"/>
    </row>
    <row r="144" ht="15.0" customHeight="1">
      <c r="A144" s="18" t="s">
        <v>27</v>
      </c>
      <c r="B144" s="17">
        <f>IFERROR(AVERAGE(B141:K141),"-")</f>
        <v>0.144119</v>
      </c>
      <c r="C144" s="1"/>
      <c r="D144" s="1"/>
      <c r="E144" s="1"/>
      <c r="F144" s="1"/>
      <c r="G144" s="1"/>
      <c r="H144" s="1"/>
      <c r="I144" s="1"/>
      <c r="J144" s="1"/>
      <c r="K144" s="1"/>
      <c r="L144" s="1"/>
      <c r="M144" s="1"/>
      <c r="N144" s="1"/>
    </row>
    <row r="145" ht="15.0" customHeight="1">
      <c r="A145" s="18" t="s">
        <v>28</v>
      </c>
      <c r="B145" s="17">
        <f>IFERROR(MAX(B141:K141),"-")</f>
        <v>0.1635</v>
      </c>
      <c r="C145" s="1"/>
      <c r="D145" s="1"/>
      <c r="E145" s="1"/>
      <c r="F145" s="1"/>
      <c r="G145" s="1"/>
      <c r="H145" s="1"/>
      <c r="I145" s="1"/>
      <c r="J145" s="1"/>
      <c r="K145" s="1"/>
      <c r="L145" s="1"/>
      <c r="M145" s="1"/>
      <c r="N145" s="1"/>
    </row>
    <row r="146" ht="15.0" customHeight="1">
      <c r="A146" s="1"/>
      <c r="B146" s="1"/>
      <c r="C146" s="1"/>
      <c r="D146" s="1"/>
      <c r="E146" s="1"/>
      <c r="F146" s="1"/>
      <c r="G146" s="1"/>
      <c r="H146" s="1"/>
      <c r="I146" s="1"/>
      <c r="J146" s="1"/>
      <c r="K146" s="1"/>
      <c r="L146" s="1"/>
      <c r="M146" s="1"/>
      <c r="N146" s="1"/>
    </row>
    <row r="147" ht="15.0" customHeight="1">
      <c r="A147" s="24" t="str">
        <f>'Orçamento de fórmulas'!B18</f>
        <v>FEA 15
(Lesão por pressão)
Código BR: 435237</v>
      </c>
      <c r="B147" s="6" t="s">
        <v>2</v>
      </c>
      <c r="C147" s="6" t="s">
        <v>3</v>
      </c>
      <c r="D147" s="6" t="s">
        <v>4</v>
      </c>
      <c r="E147" s="6" t="s">
        <v>5</v>
      </c>
      <c r="F147" s="6" t="s">
        <v>6</v>
      </c>
      <c r="G147" s="6" t="s">
        <v>7</v>
      </c>
      <c r="H147" s="6" t="s">
        <v>8</v>
      </c>
      <c r="I147" s="6" t="s">
        <v>9</v>
      </c>
      <c r="J147" s="6" t="s">
        <v>10</v>
      </c>
      <c r="K147" s="6" t="s">
        <v>11</v>
      </c>
      <c r="L147" s="7" t="s">
        <v>12</v>
      </c>
      <c r="M147" s="7" t="s">
        <v>13</v>
      </c>
      <c r="N147" s="7" t="s">
        <v>14</v>
      </c>
    </row>
    <row r="148" ht="15.0" customHeight="1">
      <c r="A148" s="6" t="s">
        <v>15</v>
      </c>
      <c r="B148" s="25" t="s">
        <v>141</v>
      </c>
      <c r="C148" s="25" t="s">
        <v>142</v>
      </c>
      <c r="D148" s="25" t="s">
        <v>143</v>
      </c>
      <c r="E148" s="25" t="s">
        <v>144</v>
      </c>
      <c r="F148" s="8" t="s">
        <v>86</v>
      </c>
      <c r="G148" s="8" t="s">
        <v>145</v>
      </c>
      <c r="H148" s="8" t="s">
        <v>146</v>
      </c>
      <c r="I148" s="8" t="s">
        <v>147</v>
      </c>
      <c r="J148" s="10"/>
      <c r="K148" s="10"/>
      <c r="L148" s="11"/>
      <c r="M148" s="11"/>
      <c r="N148" s="11"/>
    </row>
    <row r="149" ht="15.0" customHeight="1">
      <c r="A149" s="6" t="s">
        <v>21</v>
      </c>
      <c r="B149" s="38"/>
      <c r="C149" s="25"/>
      <c r="D149" s="25"/>
      <c r="E149" s="26" t="s">
        <v>77</v>
      </c>
      <c r="F149" s="12" t="s">
        <v>87</v>
      </c>
      <c r="G149" s="12" t="s">
        <v>101</v>
      </c>
      <c r="H149" s="19" t="s">
        <v>80</v>
      </c>
      <c r="I149" s="19" t="s">
        <v>79</v>
      </c>
      <c r="J149" s="10"/>
      <c r="K149" s="10"/>
      <c r="L149" s="11"/>
      <c r="M149" s="11"/>
      <c r="N149" s="11"/>
    </row>
    <row r="150" ht="15.0" customHeight="1">
      <c r="A150" s="13" t="str">
        <f>'Orçamento de fórmulas'!C18</f>
        <v>FÓRMULA MODIFICADA PARA NUTRIÇÃO ENTERAL E ORAL. Aplicação no âmbito da SES/DF: indicado para pacientes com lesões por pressão ou para cicatrização de feridas. Características Adicionais: fórmula polimérica ou oligomérica, acrescido de arginina, alto teor de vitamina A (maior ou igual a 60 mcg RE por 100 kcal), vitamina C (maior ou igual a 4,6 mg por 100 kcal), vitamina E (maior ou igual a 1 mg por 100 kcal), zinco ( maior ou igual a 0,7 mg por 100 kcal), cobre (maior ou igual a 90 mcg por 100 kcal) e selênio (maior ou igual a 3,4 mcg por 100 kcal), sem adição de sacarose, sem sabor, com ou sem fibras, de densidade energética maior ou igual a 0,9 Kcal por ml, quantidade de proteína maior ou igual a 20% do valor energético total. Forma de apresentação: líquido (mililitro).</v>
      </c>
      <c r="B150" s="28">
        <v>0.0468</v>
      </c>
      <c r="C150" s="29" t="s">
        <v>36</v>
      </c>
      <c r="D150" s="29">
        <v>0.0506</v>
      </c>
      <c r="E150" s="29" t="s">
        <v>36</v>
      </c>
      <c r="F150" s="29">
        <v>0.1204</v>
      </c>
      <c r="G150" s="30">
        <v>0.1574524</v>
      </c>
      <c r="H150" s="46">
        <v>0.2233723</v>
      </c>
      <c r="I150" s="30">
        <v>0.1185</v>
      </c>
      <c r="J150" s="31"/>
      <c r="K150" s="31"/>
      <c r="L150" s="17">
        <f>IFERROR(MEDIAN($B150:$K150),"-")</f>
        <v>0.11945</v>
      </c>
      <c r="M150" s="17">
        <f>IFERROR(L150*(1-50%),"-")</f>
        <v>0.059725</v>
      </c>
      <c r="N150" s="17">
        <f>IFERROR(L150*(1+50%),"-")</f>
        <v>0.179175</v>
      </c>
    </row>
    <row r="151" ht="15.0" customHeight="1">
      <c r="A151" s="6" t="s">
        <v>24</v>
      </c>
      <c r="B151" s="16" t="str">
        <f t="shared" ref="B151:I151" si="15">IFERROR(IF(B150&gt;$N150,"Não válido",IF(B150&lt;$M150,"Não válido",B150)),"-")</f>
        <v>Não válido</v>
      </c>
      <c r="C151" s="16" t="str">
        <f t="shared" si="15"/>
        <v>Não válido</v>
      </c>
      <c r="D151" s="16" t="str">
        <f t="shared" si="15"/>
        <v>Não válido</v>
      </c>
      <c r="E151" s="16" t="str">
        <f t="shared" si="15"/>
        <v>Não válido</v>
      </c>
      <c r="F151" s="16">
        <f t="shared" si="15"/>
        <v>0.1204</v>
      </c>
      <c r="G151" s="16">
        <f t="shared" si="15"/>
        <v>0.1574524</v>
      </c>
      <c r="H151" s="16" t="str">
        <f t="shared" si="15"/>
        <v>Não válido</v>
      </c>
      <c r="I151" s="16">
        <f t="shared" si="15"/>
        <v>0.1185</v>
      </c>
      <c r="J151" s="10" t="str">
        <f t="shared" ref="J151:K151" si="16">IFERROR(IF(J150&gt;$N150,"Não válido",IF(J150&lt;$M150,"Não válido","Válido")),"-")</f>
        <v>Não válido</v>
      </c>
      <c r="K151" s="10" t="str">
        <f t="shared" si="16"/>
        <v>Não válido</v>
      </c>
      <c r="L151" s="1"/>
      <c r="M151" s="1"/>
      <c r="N151" s="1"/>
    </row>
    <row r="152" ht="15.0" customHeight="1">
      <c r="A152" s="18" t="s">
        <v>25</v>
      </c>
      <c r="B152" s="17">
        <f>IFERROR(MIN(B151:K151),"-")</f>
        <v>0.1185</v>
      </c>
      <c r="C152" s="1"/>
      <c r="D152" s="1"/>
      <c r="E152" s="1"/>
      <c r="F152" s="1"/>
      <c r="G152" s="1"/>
      <c r="H152" s="1"/>
      <c r="I152" s="1"/>
      <c r="J152" s="1"/>
      <c r="K152" s="1"/>
      <c r="L152" s="1"/>
      <c r="M152" s="1"/>
      <c r="N152" s="1"/>
    </row>
    <row r="153" ht="15.0" customHeight="1">
      <c r="A153" s="18" t="s">
        <v>26</v>
      </c>
      <c r="B153" s="17">
        <f>IFERROR(MEDIAN(B151:K151),"-")</f>
        <v>0.1204</v>
      </c>
      <c r="C153" s="1"/>
      <c r="D153" s="1"/>
      <c r="E153" s="1"/>
      <c r="F153" s="1"/>
      <c r="G153" s="1"/>
      <c r="H153" s="1"/>
      <c r="I153" s="1"/>
      <c r="J153" s="1"/>
      <c r="K153" s="1"/>
      <c r="L153" s="1"/>
      <c r="M153" s="1"/>
      <c r="N153" s="1"/>
    </row>
    <row r="154" ht="15.0" customHeight="1">
      <c r="A154" s="18" t="s">
        <v>27</v>
      </c>
      <c r="B154" s="17">
        <f>IFERROR(AVERAGE(B151:K151),"-")</f>
        <v>0.1321174667</v>
      </c>
      <c r="C154" s="1"/>
      <c r="D154" s="1"/>
      <c r="E154" s="1"/>
      <c r="F154" s="1"/>
      <c r="G154" s="1"/>
      <c r="H154" s="1"/>
      <c r="I154" s="1"/>
      <c r="J154" s="1"/>
      <c r="K154" s="1"/>
      <c r="L154" s="1"/>
      <c r="M154" s="1"/>
      <c r="N154" s="1"/>
    </row>
    <row r="155" ht="15.0" customHeight="1">
      <c r="A155" s="18" t="s">
        <v>28</v>
      </c>
      <c r="B155" s="17">
        <f>IFERROR(MAX(B151:K151),"-")</f>
        <v>0.1574524</v>
      </c>
      <c r="C155" s="1"/>
      <c r="D155" s="1"/>
      <c r="E155" s="1"/>
      <c r="F155" s="1"/>
      <c r="G155" s="1"/>
      <c r="H155" s="1"/>
      <c r="I155" s="1"/>
      <c r="J155" s="1"/>
      <c r="K155" s="1"/>
      <c r="L155" s="1"/>
      <c r="M155" s="1"/>
      <c r="N155" s="1"/>
    </row>
    <row r="156" ht="15.0" customHeight="1">
      <c r="A156" s="1"/>
      <c r="B156" s="1"/>
      <c r="C156" s="1"/>
      <c r="D156" s="1"/>
      <c r="E156" s="1"/>
      <c r="F156" s="1"/>
      <c r="G156" s="1"/>
      <c r="H156" s="1"/>
      <c r="I156" s="1"/>
      <c r="J156" s="1"/>
      <c r="K156" s="1"/>
      <c r="L156" s="1"/>
      <c r="M156" s="1"/>
      <c r="N156" s="1"/>
    </row>
    <row r="157" ht="15.0" customHeight="1">
      <c r="A157" s="3" t="s">
        <v>148</v>
      </c>
      <c r="B157" s="1"/>
      <c r="C157" s="1"/>
      <c r="D157" s="1"/>
      <c r="E157" s="1"/>
      <c r="F157" s="1"/>
      <c r="G157" s="1"/>
      <c r="H157" s="1"/>
      <c r="I157" s="1"/>
      <c r="J157" s="1"/>
      <c r="K157" s="1"/>
      <c r="L157" s="1"/>
      <c r="M157" s="1"/>
      <c r="N157" s="1"/>
    </row>
    <row r="158" ht="15.0" customHeight="1">
      <c r="A158" s="1"/>
      <c r="B158" s="1"/>
      <c r="C158" s="1"/>
      <c r="D158" s="1"/>
      <c r="E158" s="1"/>
      <c r="F158" s="1"/>
      <c r="G158" s="1"/>
      <c r="H158" s="1"/>
      <c r="I158" s="1"/>
      <c r="J158" s="1"/>
      <c r="K158" s="1"/>
      <c r="L158" s="1"/>
      <c r="M158" s="1"/>
      <c r="N158" s="1"/>
    </row>
    <row r="159" ht="15.0" customHeight="1">
      <c r="A159" s="47" t="str">
        <f>'Orçamento de fórmulas'!B19</f>
        <v>FTNEI 16
(Padrão infantil 0 a
1 ano)
Código BR: 432316
</v>
      </c>
      <c r="B159" s="6" t="s">
        <v>2</v>
      </c>
      <c r="C159" s="6" t="s">
        <v>3</v>
      </c>
      <c r="D159" s="6" t="s">
        <v>4</v>
      </c>
      <c r="E159" s="6" t="s">
        <v>5</v>
      </c>
      <c r="F159" s="6" t="s">
        <v>6</v>
      </c>
      <c r="G159" s="6" t="s">
        <v>7</v>
      </c>
      <c r="H159" s="6" t="s">
        <v>8</v>
      </c>
      <c r="I159" s="6" t="s">
        <v>9</v>
      </c>
      <c r="J159" s="6" t="s">
        <v>10</v>
      </c>
      <c r="K159" s="6" t="s">
        <v>11</v>
      </c>
      <c r="L159" s="7" t="s">
        <v>12</v>
      </c>
      <c r="M159" s="7" t="s">
        <v>13</v>
      </c>
      <c r="N159" s="7" t="s">
        <v>14</v>
      </c>
    </row>
    <row r="160" ht="15.0" customHeight="1">
      <c r="A160" s="6" t="s">
        <v>15</v>
      </c>
      <c r="B160" s="25" t="s">
        <v>149</v>
      </c>
      <c r="C160" s="25" t="s">
        <v>150</v>
      </c>
      <c r="D160" s="25" t="s">
        <v>151</v>
      </c>
      <c r="E160" s="25" t="s">
        <v>152</v>
      </c>
      <c r="F160" s="25" t="s">
        <v>75</v>
      </c>
      <c r="G160" s="25" t="s">
        <v>100</v>
      </c>
      <c r="H160" s="9"/>
      <c r="I160" s="9"/>
      <c r="J160" s="9"/>
      <c r="K160" s="9"/>
      <c r="L160" s="11"/>
      <c r="M160" s="11"/>
      <c r="N160" s="11"/>
    </row>
    <row r="161" ht="15.0" customHeight="1">
      <c r="A161" s="6" t="s">
        <v>21</v>
      </c>
      <c r="B161" s="38"/>
      <c r="C161" s="25"/>
      <c r="D161" s="25"/>
      <c r="E161" s="26" t="s">
        <v>77</v>
      </c>
      <c r="F161" s="12" t="s">
        <v>79</v>
      </c>
      <c r="G161" s="26" t="s">
        <v>101</v>
      </c>
      <c r="H161" s="9"/>
      <c r="I161" s="9"/>
      <c r="J161" s="9"/>
      <c r="K161" s="9"/>
      <c r="L161" s="11"/>
      <c r="M161" s="11"/>
      <c r="N161" s="11"/>
    </row>
    <row r="162" ht="15.0" customHeight="1">
      <c r="A162" s="13" t="str">
        <f>'Orçamento de fórmulas'!C19</f>
        <v>FÓRMULA INFANTIL PARA LACTENTES E DE SEGUIMENTO PARA LACTENTES E CRIANÇA DE PRIMEIRA INFÂNCIA DESTINADA A NECESSIDADES DIETOTERÁPICAS ESPECÍFICAS. Aplicação âmbito da SES/DF: indicado para lactentes desde o nascimento, com necessidades calórica e proteica aumentadas. Características adicionais: à base de leite de vaca, densidade calórica maior ou igual a 1 kcal por ml. Sem adição de sacarose e isenta de glúten. Forma de apresentação: pó (gramas).</v>
      </c>
      <c r="B162" s="28" t="s">
        <v>36</v>
      </c>
      <c r="C162" s="29" t="s">
        <v>36</v>
      </c>
      <c r="D162" s="29">
        <v>0.28613</v>
      </c>
      <c r="E162" s="29">
        <v>0.4903</v>
      </c>
      <c r="F162" s="29">
        <v>0.3702</v>
      </c>
      <c r="G162" s="30">
        <v>0.3960713</v>
      </c>
      <c r="H162" s="31"/>
      <c r="I162" s="31"/>
      <c r="J162" s="31"/>
      <c r="K162" s="31"/>
      <c r="L162" s="17">
        <f>IFERROR(MEDIAN($B162:$K162),"-")</f>
        <v>0.38313565</v>
      </c>
      <c r="M162" s="17">
        <f>IFERROR(L162*(1-50%),"-")</f>
        <v>0.191567825</v>
      </c>
      <c r="N162" s="17">
        <f>IFERROR(L162*(1+50%),"-")</f>
        <v>0.574703475</v>
      </c>
    </row>
    <row r="163" ht="15.0" customHeight="1">
      <c r="A163" s="6" t="s">
        <v>24</v>
      </c>
      <c r="B163" s="16" t="str">
        <f t="shared" ref="B163:K163" si="17">IFERROR(IF(B162&gt;$N162,"Não válido",IF(B162&lt;$M162,"Não válido",B162)),"-")</f>
        <v>Não válido</v>
      </c>
      <c r="C163" s="16" t="str">
        <f t="shared" si="17"/>
        <v>Não válido</v>
      </c>
      <c r="D163" s="16">
        <f t="shared" si="17"/>
        <v>0.28613</v>
      </c>
      <c r="E163" s="16">
        <f t="shared" si="17"/>
        <v>0.4903</v>
      </c>
      <c r="F163" s="16">
        <f t="shared" si="17"/>
        <v>0.3702</v>
      </c>
      <c r="G163" s="16">
        <f t="shared" si="17"/>
        <v>0.3960713</v>
      </c>
      <c r="H163" s="16" t="str">
        <f t="shared" si="17"/>
        <v>Não válido</v>
      </c>
      <c r="I163" s="16" t="str">
        <f t="shared" si="17"/>
        <v>Não válido</v>
      </c>
      <c r="J163" s="16" t="str">
        <f t="shared" si="17"/>
        <v>Não válido</v>
      </c>
      <c r="K163" s="16" t="str">
        <f t="shared" si="17"/>
        <v>Não válido</v>
      </c>
      <c r="L163" s="1"/>
      <c r="M163" s="1"/>
      <c r="N163" s="1"/>
    </row>
    <row r="164" ht="15.0" customHeight="1">
      <c r="A164" s="18" t="s">
        <v>25</v>
      </c>
      <c r="B164" s="17">
        <f>IFERROR(MIN(B163:K163),"-")</f>
        <v>0.28613</v>
      </c>
      <c r="C164" s="1"/>
      <c r="D164" s="1"/>
      <c r="E164" s="1"/>
      <c r="F164" s="1"/>
      <c r="G164" s="1"/>
      <c r="H164" s="1"/>
      <c r="I164" s="1"/>
      <c r="J164" s="1"/>
      <c r="K164" s="1"/>
      <c r="L164" s="1"/>
      <c r="M164" s="1"/>
      <c r="N164" s="1"/>
    </row>
    <row r="165" ht="15.0" customHeight="1">
      <c r="A165" s="18" t="s">
        <v>26</v>
      </c>
      <c r="B165" s="17">
        <f>IFERROR(MEDIAN(B163:K163),"-")</f>
        <v>0.38313565</v>
      </c>
      <c r="C165" s="1"/>
      <c r="D165" s="1"/>
      <c r="E165" s="1"/>
      <c r="F165" s="1"/>
      <c r="G165" s="1"/>
      <c r="H165" s="1"/>
      <c r="I165" s="1"/>
      <c r="J165" s="1"/>
      <c r="K165" s="1"/>
      <c r="L165" s="1"/>
      <c r="M165" s="1"/>
      <c r="N165" s="1"/>
    </row>
    <row r="166" ht="15.0" customHeight="1">
      <c r="A166" s="18" t="s">
        <v>27</v>
      </c>
      <c r="B166" s="17">
        <f>IFERROR(AVERAGE(B163:K163),"-")</f>
        <v>0.385675325</v>
      </c>
      <c r="C166" s="1"/>
      <c r="D166" s="1"/>
      <c r="E166" s="1"/>
      <c r="F166" s="1"/>
      <c r="G166" s="1"/>
      <c r="H166" s="1"/>
      <c r="I166" s="1"/>
      <c r="J166" s="1"/>
      <c r="K166" s="1"/>
      <c r="L166" s="1"/>
      <c r="M166" s="1"/>
      <c r="N166" s="1"/>
    </row>
    <row r="167" ht="15.0" customHeight="1">
      <c r="A167" s="18" t="s">
        <v>28</v>
      </c>
      <c r="B167" s="17">
        <f>IFERROR(MAX(B163:K163),"-")</f>
        <v>0.4903</v>
      </c>
      <c r="C167" s="1"/>
      <c r="D167" s="1"/>
      <c r="E167" s="1"/>
      <c r="F167" s="1"/>
      <c r="G167" s="1"/>
      <c r="H167" s="1"/>
      <c r="I167" s="1"/>
      <c r="J167" s="1"/>
      <c r="K167" s="1"/>
      <c r="L167" s="1"/>
      <c r="M167" s="1"/>
      <c r="N167" s="1"/>
    </row>
    <row r="168" ht="15.0" customHeight="1">
      <c r="A168" s="1"/>
      <c r="B168" s="1"/>
      <c r="C168" s="1"/>
      <c r="D168" s="1"/>
      <c r="E168" s="1"/>
      <c r="F168" s="1"/>
      <c r="G168" s="1"/>
      <c r="H168" s="1"/>
      <c r="I168" s="1"/>
      <c r="J168" s="1"/>
      <c r="K168" s="1"/>
      <c r="L168" s="1"/>
      <c r="M168" s="1"/>
      <c r="N168" s="1"/>
    </row>
    <row r="169" ht="15.0" customHeight="1">
      <c r="A169" s="47" t="str">
        <f>'Orçamento de fórmulas'!B20</f>
        <v>FTNEI 17
(Padrão infantil
acima de 1 ano)
Código BR: 464185</v>
      </c>
      <c r="B169" s="6" t="s">
        <v>2</v>
      </c>
      <c r="C169" s="6" t="s">
        <v>3</v>
      </c>
      <c r="D169" s="6" t="s">
        <v>4</v>
      </c>
      <c r="E169" s="6" t="s">
        <v>5</v>
      </c>
      <c r="F169" s="6" t="s">
        <v>6</v>
      </c>
      <c r="G169" s="6" t="s">
        <v>7</v>
      </c>
      <c r="H169" s="6" t="s">
        <v>8</v>
      </c>
      <c r="I169" s="6" t="s">
        <v>9</v>
      </c>
      <c r="J169" s="6" t="s">
        <v>10</v>
      </c>
      <c r="K169" s="6" t="s">
        <v>11</v>
      </c>
      <c r="L169" s="7" t="s">
        <v>12</v>
      </c>
      <c r="M169" s="7" t="s">
        <v>13</v>
      </c>
      <c r="N169" s="7" t="s">
        <v>14</v>
      </c>
    </row>
    <row r="170" ht="15.0" customHeight="1">
      <c r="A170" s="6" t="s">
        <v>15</v>
      </c>
      <c r="B170" s="25" t="s">
        <v>153</v>
      </c>
      <c r="C170" s="25" t="s">
        <v>154</v>
      </c>
      <c r="D170" s="25" t="s">
        <v>155</v>
      </c>
      <c r="E170" s="25" t="s">
        <v>156</v>
      </c>
      <c r="F170" s="9"/>
      <c r="G170" s="9"/>
      <c r="H170" s="9"/>
      <c r="I170" s="9"/>
      <c r="J170" s="9"/>
      <c r="K170" s="9"/>
      <c r="L170" s="11"/>
      <c r="M170" s="11"/>
      <c r="N170" s="11"/>
    </row>
    <row r="171" ht="15.0" customHeight="1">
      <c r="A171" s="6" t="s">
        <v>21</v>
      </c>
      <c r="B171" s="38"/>
      <c r="C171" s="25"/>
      <c r="D171" s="25"/>
      <c r="E171" s="26" t="s">
        <v>77</v>
      </c>
      <c r="F171" s="9"/>
      <c r="G171" s="9"/>
      <c r="H171" s="9"/>
      <c r="I171" s="9"/>
      <c r="J171" s="9"/>
      <c r="K171" s="9"/>
      <c r="L171" s="11"/>
      <c r="M171" s="11"/>
      <c r="N171" s="11"/>
    </row>
    <row r="172" ht="15.0" customHeight="1">
      <c r="A172" s="13" t="str">
        <f>'Orçamento de fórmulas'!C20</f>
        <v>FÓRMULA PEDIÁTRICA PARA NUTRIÇÃO ENTERAL E ORAL. Aplicação no âmbito da SES/DF: indicada para crianças menores de 10 anos de idade em terapia nutricional enteral via sondas ou ostomias. Características Adicionais: fórmula polimérica, isenta de glúten, com quantidade não significativa de lactose (menor que 500mg por 100 ml do alimento pronto para o consumo), com ou sem adição de sacarose, sem fibras, densidade energética maior que 1 kcal por ml e quantidade de proteínas maior ou igual a 10% do valor energético total. Forma de apresentação: pó (gramas).</v>
      </c>
      <c r="B172" s="28" t="s">
        <v>36</v>
      </c>
      <c r="C172" s="29">
        <v>0.09</v>
      </c>
      <c r="D172" s="29">
        <v>0.13185</v>
      </c>
      <c r="E172" s="29">
        <v>0.1729</v>
      </c>
      <c r="F172" s="40"/>
      <c r="G172" s="31"/>
      <c r="H172" s="31"/>
      <c r="I172" s="31"/>
      <c r="J172" s="31"/>
      <c r="K172" s="31"/>
      <c r="L172" s="17">
        <f>IFERROR(MEDIAN($B172:$K172),"-")</f>
        <v>0.13185</v>
      </c>
      <c r="M172" s="17">
        <f>IFERROR(L172*(1-50%),"-")</f>
        <v>0.065925</v>
      </c>
      <c r="N172" s="17">
        <f>IFERROR(L172*(1+50%),"-")</f>
        <v>0.197775</v>
      </c>
    </row>
    <row r="173" ht="15.0" customHeight="1">
      <c r="A173" s="6" t="s">
        <v>24</v>
      </c>
      <c r="B173" s="16" t="str">
        <f t="shared" ref="B173:K173" si="18">IFERROR(IF(B172&gt;$N172,"Não válido",IF(B172&lt;$M172,"Não válido",B172)),"-")</f>
        <v>Não válido</v>
      </c>
      <c r="C173" s="16">
        <f t="shared" si="18"/>
        <v>0.09</v>
      </c>
      <c r="D173" s="16">
        <f t="shared" si="18"/>
        <v>0.13185</v>
      </c>
      <c r="E173" s="16">
        <f t="shared" si="18"/>
        <v>0.1729</v>
      </c>
      <c r="F173" s="16" t="str">
        <f t="shared" si="18"/>
        <v>Não válido</v>
      </c>
      <c r="G173" s="16" t="str">
        <f t="shared" si="18"/>
        <v>Não válido</v>
      </c>
      <c r="H173" s="16" t="str">
        <f t="shared" si="18"/>
        <v>Não válido</v>
      </c>
      <c r="I173" s="16" t="str">
        <f t="shared" si="18"/>
        <v>Não válido</v>
      </c>
      <c r="J173" s="16" t="str">
        <f t="shared" si="18"/>
        <v>Não válido</v>
      </c>
      <c r="K173" s="16" t="str">
        <f t="shared" si="18"/>
        <v>Não válido</v>
      </c>
      <c r="L173" s="1"/>
      <c r="M173" s="1"/>
      <c r="N173" s="1"/>
    </row>
    <row r="174" ht="15.0" customHeight="1">
      <c r="A174" s="18" t="s">
        <v>25</v>
      </c>
      <c r="B174" s="17">
        <f>IFERROR(MIN(B173:K173),"-")</f>
        <v>0.09</v>
      </c>
      <c r="C174" s="1"/>
      <c r="D174" s="1"/>
      <c r="E174" s="1"/>
      <c r="F174" s="1"/>
      <c r="G174" s="1"/>
      <c r="H174" s="1"/>
      <c r="I174" s="1"/>
      <c r="J174" s="1"/>
      <c r="K174" s="1"/>
      <c r="L174" s="1"/>
      <c r="M174" s="1"/>
      <c r="N174" s="1"/>
    </row>
    <row r="175" ht="15.0" customHeight="1">
      <c r="A175" s="18" t="s">
        <v>26</v>
      </c>
      <c r="B175" s="17">
        <f>IFERROR(MEDIAN(B173:K173),"-")</f>
        <v>0.13185</v>
      </c>
      <c r="C175" s="1"/>
      <c r="D175" s="1"/>
      <c r="E175" s="1"/>
      <c r="F175" s="1"/>
      <c r="G175" s="1"/>
      <c r="H175" s="1"/>
      <c r="I175" s="1"/>
      <c r="J175" s="1"/>
      <c r="K175" s="1"/>
      <c r="L175" s="1"/>
      <c r="M175" s="1"/>
      <c r="N175" s="1"/>
    </row>
    <row r="176" ht="15.0" customHeight="1">
      <c r="A176" s="18" t="s">
        <v>27</v>
      </c>
      <c r="B176" s="17">
        <f>IFERROR(AVERAGE(B173:K173),"-")</f>
        <v>0.1315833333</v>
      </c>
      <c r="C176" s="1"/>
      <c r="D176" s="1"/>
      <c r="E176" s="1"/>
      <c r="F176" s="1"/>
      <c r="G176" s="1"/>
      <c r="H176" s="1"/>
      <c r="I176" s="1"/>
      <c r="J176" s="1"/>
      <c r="K176" s="1"/>
      <c r="L176" s="1"/>
      <c r="M176" s="1"/>
      <c r="N176" s="1"/>
    </row>
    <row r="177" ht="15.0" customHeight="1">
      <c r="A177" s="18" t="s">
        <v>28</v>
      </c>
      <c r="B177" s="17">
        <f>IFERROR(MAX(B173:K173),"-")</f>
        <v>0.1729</v>
      </c>
      <c r="C177" s="1"/>
      <c r="D177" s="1"/>
      <c r="E177" s="1"/>
      <c r="F177" s="1"/>
      <c r="G177" s="1"/>
      <c r="H177" s="1"/>
      <c r="I177" s="1"/>
      <c r="J177" s="1"/>
      <c r="K177" s="1"/>
      <c r="L177" s="1"/>
      <c r="M177" s="1"/>
      <c r="N177" s="1"/>
    </row>
    <row r="178" ht="15.0" customHeight="1">
      <c r="A178" s="1"/>
      <c r="B178" s="1"/>
      <c r="C178" s="1"/>
      <c r="D178" s="1"/>
      <c r="E178" s="1"/>
      <c r="F178" s="1"/>
      <c r="G178" s="1"/>
      <c r="H178" s="1"/>
      <c r="I178" s="1"/>
      <c r="J178" s="1"/>
      <c r="K178" s="1"/>
      <c r="L178" s="1"/>
      <c r="M178" s="1"/>
      <c r="N178" s="1"/>
    </row>
    <row r="179" ht="15.0" customHeight="1">
      <c r="A179" s="47" t="str">
        <f>'Orçamento de fórmulas'!B21</f>
        <v>FTNEI 18
(Padrão infantil
acima de 1 ano,
sistema fechado)
Código BR: 403904</v>
      </c>
      <c r="B179" s="6" t="s">
        <v>2</v>
      </c>
      <c r="C179" s="6" t="s">
        <v>3</v>
      </c>
      <c r="D179" s="6" t="s">
        <v>4</v>
      </c>
      <c r="E179" s="6" t="s">
        <v>5</v>
      </c>
      <c r="F179" s="6" t="s">
        <v>6</v>
      </c>
      <c r="G179" s="6" t="s">
        <v>7</v>
      </c>
      <c r="H179" s="6" t="s">
        <v>8</v>
      </c>
      <c r="I179" s="6" t="s">
        <v>9</v>
      </c>
      <c r="J179" s="6" t="s">
        <v>10</v>
      </c>
      <c r="K179" s="6" t="s">
        <v>11</v>
      </c>
      <c r="L179" s="7" t="s">
        <v>12</v>
      </c>
      <c r="M179" s="7" t="s">
        <v>13</v>
      </c>
      <c r="N179" s="7" t="s">
        <v>14</v>
      </c>
    </row>
    <row r="180" ht="15.0" customHeight="1">
      <c r="A180" s="6" t="s">
        <v>15</v>
      </c>
      <c r="B180" s="25" t="s">
        <v>157</v>
      </c>
      <c r="C180" s="25" t="s">
        <v>158</v>
      </c>
      <c r="D180" s="25" t="s">
        <v>159</v>
      </c>
      <c r="E180" s="25" t="s">
        <v>160</v>
      </c>
      <c r="F180" s="25" t="s">
        <v>161</v>
      </c>
      <c r="G180" s="25" t="s">
        <v>162</v>
      </c>
      <c r="H180" s="9"/>
      <c r="I180" s="9"/>
      <c r="J180" s="9"/>
      <c r="K180" s="9"/>
      <c r="L180" s="11"/>
      <c r="M180" s="11"/>
      <c r="N180" s="11"/>
    </row>
    <row r="181" ht="15.0" customHeight="1">
      <c r="A181" s="6" t="s">
        <v>21</v>
      </c>
      <c r="B181" s="38"/>
      <c r="C181" s="25"/>
      <c r="D181" s="25"/>
      <c r="E181" s="26" t="s">
        <v>77</v>
      </c>
      <c r="F181" s="27" t="s">
        <v>111</v>
      </c>
      <c r="G181" s="25"/>
      <c r="H181" s="9"/>
      <c r="I181" s="9"/>
      <c r="J181" s="9"/>
      <c r="K181" s="9"/>
      <c r="L181" s="11"/>
      <c r="M181" s="11"/>
      <c r="N181" s="11"/>
    </row>
    <row r="182" ht="15.0" customHeight="1">
      <c r="A182" s="13" t="str">
        <f>'Orçamento de fórmulas'!C21</f>
        <v>FÓRMULA PEDIÁTRICA PARA NUTRIÇÃO ENTERAL OU ORAL (SISTEMA FECHADO). Aplicação no âmbito da SES/DF: indicada para crianças a partir de 1 ano de idade em terapia nutricional enteral via sondas ou ostomias para administração na modalidade sistema fechado. Fórmula polimérica, isenta de glúten, com ou sem adição de açúcar, com quantidade não significativa de lactose (menor que 500mg por 100 ml do alimento pronto para o consumo), densidade energética maior que 1 kcal por ml e proteína maior ou igual a 10% do valor energético total. Forma de apresentação: líquida (mililitro).</v>
      </c>
      <c r="B182" s="28" t="s">
        <v>36</v>
      </c>
      <c r="C182" s="29" t="s">
        <v>36</v>
      </c>
      <c r="D182" s="29">
        <v>0.07128</v>
      </c>
      <c r="E182" s="29" t="s">
        <v>36</v>
      </c>
      <c r="F182" s="29">
        <v>0.045</v>
      </c>
      <c r="G182" s="29">
        <v>0.09</v>
      </c>
      <c r="H182" s="31"/>
      <c r="I182" s="31"/>
      <c r="J182" s="31"/>
      <c r="K182" s="31"/>
      <c r="L182" s="17">
        <f>IFERROR(MEDIAN($B182:$K182),"-")</f>
        <v>0.07128</v>
      </c>
      <c r="M182" s="17">
        <f>IFERROR(L182*(1-50%),"-")</f>
        <v>0.03564</v>
      </c>
      <c r="N182" s="17">
        <f>IFERROR(L182*(1+50%),"-")</f>
        <v>0.10692</v>
      </c>
    </row>
    <row r="183" ht="15.0" customHeight="1">
      <c r="A183" s="6" t="s">
        <v>24</v>
      </c>
      <c r="B183" s="16" t="str">
        <f t="shared" ref="B183:K183" si="19">IFERROR(IF(B182&gt;$N182,"Não válido",IF(B182&lt;$M182,"Não válido",B182)),"-")</f>
        <v>Não válido</v>
      </c>
      <c r="C183" s="16" t="str">
        <f t="shared" si="19"/>
        <v>Não válido</v>
      </c>
      <c r="D183" s="16">
        <f t="shared" si="19"/>
        <v>0.07128</v>
      </c>
      <c r="E183" s="16" t="str">
        <f t="shared" si="19"/>
        <v>Não válido</v>
      </c>
      <c r="F183" s="16">
        <f t="shared" si="19"/>
        <v>0.045</v>
      </c>
      <c r="G183" s="16">
        <f t="shared" si="19"/>
        <v>0.09</v>
      </c>
      <c r="H183" s="16" t="str">
        <f t="shared" si="19"/>
        <v>Não válido</v>
      </c>
      <c r="I183" s="16" t="str">
        <f t="shared" si="19"/>
        <v>Não válido</v>
      </c>
      <c r="J183" s="16" t="str">
        <f t="shared" si="19"/>
        <v>Não válido</v>
      </c>
      <c r="K183" s="16" t="str">
        <f t="shared" si="19"/>
        <v>Não válido</v>
      </c>
      <c r="L183" s="1"/>
      <c r="M183" s="1"/>
      <c r="N183" s="1"/>
    </row>
    <row r="184" ht="15.0" customHeight="1">
      <c r="A184" s="18" t="s">
        <v>25</v>
      </c>
      <c r="B184" s="17">
        <f>IFERROR(MIN(B183:K183),"-")</f>
        <v>0.045</v>
      </c>
      <c r="C184" s="1"/>
      <c r="D184" s="1"/>
      <c r="E184" s="1"/>
      <c r="F184" s="1"/>
      <c r="G184" s="1"/>
      <c r="H184" s="1"/>
      <c r="I184" s="1"/>
      <c r="J184" s="1"/>
      <c r="K184" s="1"/>
      <c r="L184" s="1"/>
      <c r="M184" s="1"/>
      <c r="N184" s="1"/>
    </row>
    <row r="185" ht="15.0" customHeight="1">
      <c r="A185" s="18" t="s">
        <v>26</v>
      </c>
      <c r="B185" s="17">
        <f>IFERROR(MEDIAN(B183:K183),"-")</f>
        <v>0.07128</v>
      </c>
      <c r="C185" s="1"/>
      <c r="D185" s="1"/>
      <c r="E185" s="1"/>
      <c r="F185" s="1"/>
      <c r="G185" s="1"/>
      <c r="H185" s="1"/>
      <c r="I185" s="1"/>
      <c r="J185" s="1"/>
      <c r="K185" s="1"/>
      <c r="L185" s="1"/>
      <c r="M185" s="1"/>
      <c r="N185" s="1"/>
    </row>
    <row r="186" ht="15.0" customHeight="1">
      <c r="A186" s="18" t="s">
        <v>27</v>
      </c>
      <c r="B186" s="17">
        <f>IFERROR(AVERAGE(B183:K183),"-")</f>
        <v>0.06876</v>
      </c>
      <c r="C186" s="1"/>
      <c r="D186" s="1"/>
      <c r="E186" s="1"/>
      <c r="F186" s="1"/>
      <c r="G186" s="1"/>
      <c r="H186" s="1"/>
      <c r="I186" s="1"/>
      <c r="J186" s="1"/>
      <c r="K186" s="1"/>
      <c r="L186" s="1"/>
      <c r="M186" s="1"/>
      <c r="N186" s="1"/>
    </row>
    <row r="187" ht="15.0" customHeight="1">
      <c r="A187" s="18" t="s">
        <v>28</v>
      </c>
      <c r="B187" s="17">
        <f>IFERROR(MAX(B183:K183),"-")</f>
        <v>0.09</v>
      </c>
      <c r="C187" s="1"/>
      <c r="D187" s="1"/>
      <c r="E187" s="1"/>
      <c r="F187" s="1"/>
      <c r="G187" s="1"/>
      <c r="H187" s="1"/>
      <c r="I187" s="1"/>
      <c r="J187" s="1"/>
      <c r="K187" s="1"/>
      <c r="L187" s="1"/>
      <c r="M187" s="1"/>
      <c r="N187" s="1"/>
    </row>
    <row r="188" ht="15.0" customHeight="1">
      <c r="A188" s="48"/>
      <c r="B188" s="48"/>
      <c r="C188" s="48"/>
      <c r="D188" s="48"/>
      <c r="E188" s="48"/>
      <c r="F188" s="48"/>
      <c r="G188" s="48"/>
      <c r="H188" s="48"/>
      <c r="I188" s="48"/>
      <c r="J188" s="48"/>
      <c r="K188" s="48"/>
      <c r="L188" s="48"/>
      <c r="M188" s="48"/>
      <c r="N188" s="48"/>
    </row>
    <row r="189" ht="15.0" customHeight="1">
      <c r="A189" s="49" t="str">
        <f>'Orçamento de fórmulas'!B22</f>
        <v>FTNEI 19
(semi-elementar 1 a
10 anos)
Código BR: 405985</v>
      </c>
      <c r="B189" s="6" t="s">
        <v>2</v>
      </c>
      <c r="C189" s="6" t="s">
        <v>3</v>
      </c>
      <c r="D189" s="6" t="s">
        <v>4</v>
      </c>
      <c r="E189" s="6" t="s">
        <v>5</v>
      </c>
      <c r="F189" s="6" t="s">
        <v>6</v>
      </c>
      <c r="G189" s="6" t="s">
        <v>7</v>
      </c>
      <c r="H189" s="6" t="s">
        <v>8</v>
      </c>
      <c r="I189" s="6" t="s">
        <v>9</v>
      </c>
      <c r="J189" s="6" t="s">
        <v>10</v>
      </c>
      <c r="K189" s="6" t="s">
        <v>11</v>
      </c>
      <c r="L189" s="7" t="s">
        <v>12</v>
      </c>
      <c r="M189" s="7" t="s">
        <v>13</v>
      </c>
      <c r="N189" s="7" t="s">
        <v>14</v>
      </c>
    </row>
    <row r="190" ht="15.0" customHeight="1">
      <c r="A190" s="6" t="s">
        <v>15</v>
      </c>
      <c r="B190" s="25" t="s">
        <v>163</v>
      </c>
      <c r="C190" s="25" t="s">
        <v>164</v>
      </c>
      <c r="D190" s="25" t="s">
        <v>165</v>
      </c>
      <c r="E190" s="25" t="s">
        <v>166</v>
      </c>
      <c r="F190" s="25" t="s">
        <v>100</v>
      </c>
      <c r="G190" s="9"/>
      <c r="H190" s="9"/>
      <c r="I190" s="9"/>
      <c r="J190" s="9"/>
      <c r="K190" s="9"/>
      <c r="L190" s="11"/>
      <c r="M190" s="11"/>
      <c r="N190" s="11"/>
    </row>
    <row r="191" ht="15.0" customHeight="1">
      <c r="A191" s="6" t="s">
        <v>21</v>
      </c>
      <c r="B191" s="38"/>
      <c r="C191" s="25"/>
      <c r="D191" s="25"/>
      <c r="E191" s="26" t="s">
        <v>77</v>
      </c>
      <c r="F191" s="26" t="s">
        <v>101</v>
      </c>
      <c r="G191" s="9"/>
      <c r="H191" s="9"/>
      <c r="I191" s="9"/>
      <c r="J191" s="9"/>
      <c r="K191" s="9"/>
      <c r="L191" s="11"/>
      <c r="M191" s="11"/>
      <c r="N191" s="11"/>
    </row>
    <row r="192" ht="15.0" customHeight="1">
      <c r="A192" s="13" t="str">
        <f>'Orçamento de fórmulas'!C22</f>
        <v>FÓRMULA PEDIÁTRICA PARA NUTRIÇÃO ENTERAL E ORAL. Aplicação no âmbito da SES/DF: indicado para crianças menores de 10 anos de idade com síndromes disabsortivas. Características Adicionais: fórmula hidrolisada (à base de peptídeos), com ou sem adição de sacarose, com ou sem fibras, isenta de glúten, isenta de lactose, densidade energética maior ou igual a 1 kcal por ml e quantidade de proteínas maior ou igual a 10%% do valor energético total. Forma de apresentação: pó (gramas).</v>
      </c>
      <c r="B192" s="28" t="s">
        <v>36</v>
      </c>
      <c r="C192" s="29">
        <v>0.35</v>
      </c>
      <c r="D192" s="29" t="s">
        <v>36</v>
      </c>
      <c r="E192" s="29">
        <v>0.5384</v>
      </c>
      <c r="F192" s="29">
        <v>0.5364416</v>
      </c>
      <c r="G192" s="31"/>
      <c r="H192" s="31"/>
      <c r="I192" s="31"/>
      <c r="J192" s="31"/>
      <c r="K192" s="31"/>
      <c r="L192" s="17">
        <f>IFERROR(MEDIAN($B192:$K192),"-")</f>
        <v>0.5364416</v>
      </c>
      <c r="M192" s="17">
        <f>IFERROR(L192*(1-50%),"-")</f>
        <v>0.2682208</v>
      </c>
      <c r="N192" s="17">
        <f>IFERROR(L192*(1+50%),"-")</f>
        <v>0.8046624</v>
      </c>
    </row>
    <row r="193" ht="15.0" customHeight="1">
      <c r="A193" s="6" t="s">
        <v>24</v>
      </c>
      <c r="B193" s="16" t="str">
        <f t="shared" ref="B193:K193" si="20">IFERROR(IF(B192&gt;$N192,"Não válido",IF(B192&lt;$M192,"Não válido",B192)),"-")</f>
        <v>Não válido</v>
      </c>
      <c r="C193" s="16">
        <f t="shared" si="20"/>
        <v>0.35</v>
      </c>
      <c r="D193" s="16" t="str">
        <f t="shared" si="20"/>
        <v>Não válido</v>
      </c>
      <c r="E193" s="16">
        <f t="shared" si="20"/>
        <v>0.5384</v>
      </c>
      <c r="F193" s="16">
        <f t="shared" si="20"/>
        <v>0.5364416</v>
      </c>
      <c r="G193" s="16" t="str">
        <f t="shared" si="20"/>
        <v>Não válido</v>
      </c>
      <c r="H193" s="16" t="str">
        <f t="shared" si="20"/>
        <v>Não válido</v>
      </c>
      <c r="I193" s="16" t="str">
        <f t="shared" si="20"/>
        <v>Não válido</v>
      </c>
      <c r="J193" s="16" t="str">
        <f t="shared" si="20"/>
        <v>Não válido</v>
      </c>
      <c r="K193" s="16" t="str">
        <f t="shared" si="20"/>
        <v>Não válido</v>
      </c>
      <c r="L193" s="1"/>
      <c r="M193" s="1"/>
      <c r="N193" s="1"/>
    </row>
    <row r="194" ht="15.0" customHeight="1">
      <c r="A194" s="18" t="s">
        <v>25</v>
      </c>
      <c r="B194" s="17">
        <f>IFERROR(MIN(B193:K193),"-")</f>
        <v>0.35</v>
      </c>
      <c r="C194" s="1"/>
      <c r="D194" s="1"/>
      <c r="E194" s="1"/>
      <c r="F194" s="1"/>
      <c r="G194" s="1"/>
      <c r="H194" s="1"/>
      <c r="I194" s="1"/>
      <c r="J194" s="1"/>
      <c r="K194" s="1"/>
      <c r="L194" s="1"/>
      <c r="M194" s="1"/>
      <c r="N194" s="1"/>
    </row>
    <row r="195" ht="15.0" customHeight="1">
      <c r="A195" s="18" t="s">
        <v>26</v>
      </c>
      <c r="B195" s="17">
        <f>IFERROR(MEDIAN(B193:K193),"-")</f>
        <v>0.5364416</v>
      </c>
      <c r="C195" s="1"/>
      <c r="D195" s="1"/>
      <c r="E195" s="1"/>
      <c r="F195" s="1"/>
      <c r="G195" s="1"/>
      <c r="H195" s="1"/>
      <c r="I195" s="1"/>
      <c r="J195" s="1"/>
      <c r="K195" s="1"/>
      <c r="L195" s="1"/>
      <c r="M195" s="1"/>
      <c r="N195" s="1"/>
    </row>
    <row r="196" ht="15.0" customHeight="1">
      <c r="A196" s="18" t="s">
        <v>27</v>
      </c>
      <c r="B196" s="17">
        <f>IFERROR(AVERAGE(B193:K193),"-")</f>
        <v>0.4749472</v>
      </c>
      <c r="C196" s="1"/>
      <c r="D196" s="1"/>
      <c r="E196" s="1"/>
      <c r="F196" s="1"/>
      <c r="G196" s="1"/>
      <c r="H196" s="1"/>
      <c r="I196" s="1"/>
      <c r="J196" s="1"/>
      <c r="K196" s="1"/>
      <c r="L196" s="1"/>
      <c r="M196" s="1"/>
      <c r="N196" s="1"/>
    </row>
    <row r="197" ht="15.0" customHeight="1">
      <c r="A197" s="18" t="s">
        <v>28</v>
      </c>
      <c r="B197" s="17">
        <f>IFERROR(MAX(B193:K193),"-")</f>
        <v>0.5384</v>
      </c>
      <c r="C197" s="1"/>
      <c r="D197" s="1"/>
      <c r="E197" s="1"/>
      <c r="F197" s="1"/>
      <c r="G197" s="1"/>
      <c r="H197" s="1"/>
      <c r="I197" s="1"/>
      <c r="J197" s="1"/>
      <c r="K197" s="1"/>
      <c r="L197" s="1"/>
      <c r="M197" s="1"/>
      <c r="N197" s="1"/>
    </row>
    <row r="198" ht="15.0" customHeight="1"/>
    <row r="199" ht="15.0" customHeight="1">
      <c r="A199" s="41" t="str">
        <f>'Orçamento de fórmulas'!B23</f>
        <v>FTNEI 20
(cetogênica)
Código BR: 404934</v>
      </c>
      <c r="B199" s="6" t="s">
        <v>2</v>
      </c>
      <c r="C199" s="6" t="s">
        <v>3</v>
      </c>
      <c r="D199" s="6" t="s">
        <v>4</v>
      </c>
      <c r="E199" s="6" t="s">
        <v>5</v>
      </c>
      <c r="F199" s="6" t="s">
        <v>6</v>
      </c>
      <c r="G199" s="6" t="s">
        <v>7</v>
      </c>
      <c r="H199" s="6" t="s">
        <v>8</v>
      </c>
      <c r="I199" s="6" t="s">
        <v>9</v>
      </c>
      <c r="J199" s="6" t="s">
        <v>10</v>
      </c>
      <c r="K199" s="6" t="s">
        <v>11</v>
      </c>
      <c r="L199" s="7" t="s">
        <v>12</v>
      </c>
      <c r="M199" s="7" t="s">
        <v>13</v>
      </c>
      <c r="N199" s="7" t="s">
        <v>14</v>
      </c>
    </row>
    <row r="200" ht="15.0" customHeight="1">
      <c r="A200" s="6" t="s">
        <v>15</v>
      </c>
      <c r="B200" s="25" t="s">
        <v>167</v>
      </c>
      <c r="C200" s="25" t="s">
        <v>168</v>
      </c>
      <c r="D200" s="25" t="s">
        <v>169</v>
      </c>
      <c r="E200" s="25" t="s">
        <v>170</v>
      </c>
      <c r="F200" s="25" t="s">
        <v>171</v>
      </c>
      <c r="G200" s="25" t="s">
        <v>172</v>
      </c>
      <c r="H200" s="8" t="s">
        <v>173</v>
      </c>
      <c r="I200" s="8" t="s">
        <v>174</v>
      </c>
      <c r="J200" s="9"/>
      <c r="K200" s="10"/>
      <c r="L200" s="11"/>
      <c r="M200" s="11"/>
      <c r="N200" s="11"/>
    </row>
    <row r="201" ht="15.0" customHeight="1">
      <c r="A201" s="6" t="s">
        <v>21</v>
      </c>
      <c r="B201" s="38"/>
      <c r="C201" s="25"/>
      <c r="D201" s="25"/>
      <c r="E201" s="26" t="s">
        <v>77</v>
      </c>
      <c r="F201" s="50" t="s">
        <v>111</v>
      </c>
      <c r="G201" s="26" t="s">
        <v>175</v>
      </c>
      <c r="H201" s="26" t="s">
        <v>176</v>
      </c>
      <c r="I201" s="9"/>
      <c r="J201" s="9"/>
      <c r="K201" s="10"/>
      <c r="L201" s="11"/>
      <c r="M201" s="11"/>
      <c r="N201" s="11"/>
    </row>
    <row r="202" ht="15.0" customHeight="1">
      <c r="A202" s="13" t="str">
        <f>'Orçamento de fórmulas'!C23</f>
        <v>FÓRMULA PEDIÁTRICA PARA NUTRIÇÃO ENTERAL E ORAL. Aplicação no âmbito da SES/DF: indicado para crianças com epilepsia refratária a medicamentos e outras condições que requerem terapia nutricional com dieta cetogênica. Características adicionais: proporção de 4 (quatro) gramas de gorduras para 1 (um) grama de carboidratos e proteínas. Isento de glúten. Forma de apresentação: pó (gramas).</v>
      </c>
      <c r="B202" s="28"/>
      <c r="C202" s="29"/>
      <c r="D202" s="29"/>
      <c r="E202" s="29"/>
      <c r="F202" s="29">
        <v>5.0</v>
      </c>
      <c r="G202" s="29">
        <v>1.092</v>
      </c>
      <c r="H202" s="29">
        <v>1.5266</v>
      </c>
      <c r="I202" s="31"/>
      <c r="J202" s="31"/>
      <c r="K202" s="31"/>
      <c r="L202" s="17">
        <f>IFERROR(MEDIAN($B202:$K202),"-")</f>
        <v>1.5266</v>
      </c>
      <c r="M202" s="17">
        <f>IFERROR(L202*(1-50%),"-")</f>
        <v>0.7633</v>
      </c>
      <c r="N202" s="17">
        <f>IFERROR(L202*(1+50%),"-")</f>
        <v>2.2899</v>
      </c>
    </row>
    <row r="203" ht="15.0" customHeight="1">
      <c r="A203" s="6" t="s">
        <v>24</v>
      </c>
      <c r="B203" s="16" t="str">
        <f t="shared" ref="B203:I203" si="21">IFERROR(IF(B202&gt;$N202,"Não válido",IF(B202&lt;$M202,"Não válido",B202)),"-")</f>
        <v>Não válido</v>
      </c>
      <c r="C203" s="16" t="str">
        <f t="shared" si="21"/>
        <v>Não válido</v>
      </c>
      <c r="D203" s="16" t="str">
        <f t="shared" si="21"/>
        <v>Não válido</v>
      </c>
      <c r="E203" s="16" t="str">
        <f t="shared" si="21"/>
        <v>Não válido</v>
      </c>
      <c r="F203" s="16" t="str">
        <f t="shared" si="21"/>
        <v>Não válido</v>
      </c>
      <c r="G203" s="16">
        <f t="shared" si="21"/>
        <v>1.092</v>
      </c>
      <c r="H203" s="16">
        <f t="shared" si="21"/>
        <v>1.5266</v>
      </c>
      <c r="I203" s="16" t="str">
        <f t="shared" si="21"/>
        <v>Não válido</v>
      </c>
      <c r="J203" s="10" t="str">
        <f t="shared" ref="J203:K203" si="22">IFERROR(IF(J202&gt;$N202,"Não válido",IF(J202&lt;$M202,"Não válido","Válido")),"-")</f>
        <v>Não válido</v>
      </c>
      <c r="K203" s="10" t="str">
        <f t="shared" si="22"/>
        <v>Não válido</v>
      </c>
      <c r="L203" s="1"/>
      <c r="M203" s="1"/>
      <c r="N203" s="1"/>
    </row>
    <row r="204" ht="15.0" customHeight="1">
      <c r="A204" s="18" t="s">
        <v>25</v>
      </c>
      <c r="B204" s="17">
        <f>IFERROR(MIN(B203:K203),"-")</f>
        <v>1.092</v>
      </c>
      <c r="C204" s="1"/>
      <c r="D204" s="1"/>
      <c r="E204" s="1"/>
      <c r="F204" s="1"/>
      <c r="G204" s="1"/>
      <c r="H204" s="1"/>
      <c r="I204" s="1"/>
      <c r="J204" s="1"/>
      <c r="K204" s="1"/>
      <c r="L204" s="1"/>
      <c r="M204" s="1"/>
      <c r="N204" s="1"/>
    </row>
    <row r="205" ht="15.0" customHeight="1">
      <c r="A205" s="18" t="s">
        <v>26</v>
      </c>
      <c r="B205" s="17">
        <f>IFERROR(MEDIAN(B203:K203),"-")</f>
        <v>1.3093</v>
      </c>
      <c r="C205" s="1"/>
      <c r="D205" s="1"/>
      <c r="E205" s="1"/>
      <c r="F205" s="1"/>
      <c r="G205" s="1"/>
      <c r="H205" s="1"/>
      <c r="I205" s="1"/>
      <c r="J205" s="1"/>
      <c r="K205" s="1"/>
      <c r="L205" s="1"/>
      <c r="M205" s="1"/>
      <c r="N205" s="1"/>
    </row>
    <row r="206" ht="15.0" customHeight="1">
      <c r="A206" s="18" t="s">
        <v>27</v>
      </c>
      <c r="B206" s="17">
        <f>IFERROR(AVERAGE(B203:K203),"-")</f>
        <v>1.3093</v>
      </c>
      <c r="C206" s="1"/>
      <c r="D206" s="1"/>
      <c r="E206" s="1"/>
      <c r="F206" s="1"/>
      <c r="G206" s="1"/>
      <c r="H206" s="1"/>
      <c r="I206" s="1"/>
      <c r="J206" s="1"/>
      <c r="K206" s="1"/>
      <c r="L206" s="1"/>
      <c r="M206" s="1"/>
      <c r="N206" s="1"/>
    </row>
    <row r="207" ht="15.0" customHeight="1">
      <c r="A207" s="18" t="s">
        <v>28</v>
      </c>
      <c r="B207" s="17">
        <f>IFERROR(MAX(B203:K203),"-")</f>
        <v>1.5266</v>
      </c>
      <c r="C207" s="1"/>
      <c r="D207" s="1"/>
      <c r="E207" s="1"/>
      <c r="F207" s="1"/>
      <c r="G207" s="1"/>
      <c r="H207" s="1"/>
      <c r="I207" s="1"/>
      <c r="J207" s="1"/>
      <c r="K207" s="1"/>
      <c r="L207" s="1"/>
      <c r="M207" s="1"/>
      <c r="N207" s="1"/>
    </row>
    <row r="208" ht="15.0" customHeight="1">
      <c r="A208" s="1"/>
      <c r="B208" s="1"/>
      <c r="C208" s="1"/>
      <c r="D208" s="1"/>
      <c r="E208" s="1"/>
      <c r="F208" s="1"/>
      <c r="G208" s="1"/>
      <c r="H208" s="1"/>
      <c r="I208" s="1"/>
      <c r="J208" s="1"/>
      <c r="K208" s="1"/>
      <c r="L208" s="1"/>
      <c r="M208" s="1"/>
      <c r="N208" s="1"/>
    </row>
    <row r="209" ht="15.0" customHeight="1">
      <c r="A209" s="3" t="s">
        <v>177</v>
      </c>
      <c r="B209" s="1"/>
      <c r="C209" s="1"/>
      <c r="D209" s="1"/>
      <c r="E209" s="1"/>
      <c r="F209" s="1"/>
      <c r="G209" s="1"/>
      <c r="H209" s="1"/>
      <c r="I209" s="1"/>
      <c r="J209" s="1"/>
      <c r="K209" s="1"/>
      <c r="L209" s="1"/>
      <c r="M209" s="1"/>
      <c r="N209" s="1"/>
    </row>
    <row r="210" ht="15.0" customHeight="1">
      <c r="A210" s="1"/>
      <c r="B210" s="1"/>
      <c r="C210" s="1"/>
      <c r="D210" s="1"/>
      <c r="E210" s="1"/>
      <c r="F210" s="1"/>
      <c r="G210" s="1"/>
      <c r="H210" s="1"/>
      <c r="I210" s="1"/>
      <c r="J210" s="1"/>
      <c r="K210" s="1"/>
      <c r="L210" s="1"/>
      <c r="M210" s="1"/>
      <c r="N210" s="1"/>
    </row>
    <row r="211" ht="15.0" customHeight="1">
      <c r="A211" s="24" t="str">
        <f>'Orçamento de fórmulas'!B24</f>
        <v>S 21
(Suplemento adulto
padrão)
Código BR: 436327</v>
      </c>
      <c r="B211" s="6" t="s">
        <v>2</v>
      </c>
      <c r="C211" s="6" t="s">
        <v>3</v>
      </c>
      <c r="D211" s="6" t="s">
        <v>4</v>
      </c>
      <c r="E211" s="6" t="s">
        <v>5</v>
      </c>
      <c r="F211" s="6" t="s">
        <v>6</v>
      </c>
      <c r="G211" s="6" t="s">
        <v>7</v>
      </c>
      <c r="H211" s="6" t="s">
        <v>8</v>
      </c>
      <c r="I211" s="6" t="s">
        <v>9</v>
      </c>
      <c r="J211" s="6" t="s">
        <v>10</v>
      </c>
      <c r="K211" s="6" t="s">
        <v>11</v>
      </c>
      <c r="L211" s="7" t="s">
        <v>12</v>
      </c>
      <c r="M211" s="7" t="s">
        <v>13</v>
      </c>
      <c r="N211" s="7" t="s">
        <v>14</v>
      </c>
    </row>
    <row r="212" ht="15.0" customHeight="1">
      <c r="A212" s="6" t="s">
        <v>15</v>
      </c>
      <c r="B212" s="25" t="s">
        <v>178</v>
      </c>
      <c r="C212" s="25" t="s">
        <v>179</v>
      </c>
      <c r="D212" s="25" t="s">
        <v>180</v>
      </c>
      <c r="E212" s="25" t="s">
        <v>181</v>
      </c>
      <c r="F212" s="25" t="s">
        <v>76</v>
      </c>
      <c r="G212" s="25" t="s">
        <v>100</v>
      </c>
      <c r="H212" s="42"/>
      <c r="I212" s="42"/>
      <c r="J212" s="10"/>
      <c r="K212" s="10"/>
      <c r="L212" s="11"/>
      <c r="M212" s="11"/>
      <c r="N212" s="11"/>
    </row>
    <row r="213" ht="15.0" customHeight="1">
      <c r="A213" s="6" t="s">
        <v>21</v>
      </c>
      <c r="B213" s="38"/>
      <c r="C213" s="25"/>
      <c r="D213" s="25"/>
      <c r="E213" s="26" t="s">
        <v>77</v>
      </c>
      <c r="F213" s="12" t="s">
        <v>80</v>
      </c>
      <c r="G213" s="26" t="s">
        <v>101</v>
      </c>
      <c r="H213" s="42"/>
      <c r="I213" s="42"/>
      <c r="J213" s="42"/>
      <c r="K213" s="10"/>
      <c r="L213" s="11"/>
      <c r="M213" s="11"/>
      <c r="N213" s="11"/>
    </row>
    <row r="214" ht="15.0" customHeight="1">
      <c r="A214" s="13" t="str">
        <f>'Orçamento de fórmulas'!C24</f>
        <v>FÓRMULA PADRÃO PARA NUTRIÇÃO ENTERAL OU ORAL. Aplicação no âmbito da SES/DF: indicado para suplementação oral de indivíduos desnutridos ou com necessidades calóricas e/ou proteicas aumentadas. Características Adicionais: fórmula polimérica ou oligomérica, com adição de sacarose, com ou sem fibras, de densidade energética entre 0,9 e 1,5 Kcal por ml e quantidade de proteínas maior ou igual a 10% e menor que 20% do valor energético total. Forma de apresentação: pó (gramas).</v>
      </c>
      <c r="B214" s="28" t="s">
        <v>36</v>
      </c>
      <c r="C214" s="29">
        <v>0.105</v>
      </c>
      <c r="D214" s="29">
        <v>0.11788</v>
      </c>
      <c r="E214" s="29" t="s">
        <v>36</v>
      </c>
      <c r="F214" s="29">
        <v>0.1192882</v>
      </c>
      <c r="G214" s="30">
        <v>0.1038719</v>
      </c>
      <c r="H214" s="31"/>
      <c r="I214" s="31"/>
      <c r="J214" s="31"/>
      <c r="K214" s="31"/>
      <c r="L214" s="17">
        <f>IFERROR(MEDIAN($B214:$K214),"-")</f>
        <v>0.11144</v>
      </c>
      <c r="M214" s="17">
        <f>IFERROR(L214*(1-50%),"-")</f>
        <v>0.05572</v>
      </c>
      <c r="N214" s="17">
        <f>IFERROR(L214*(1+50%),"-")</f>
        <v>0.16716</v>
      </c>
    </row>
    <row r="215" ht="15.0" customHeight="1">
      <c r="A215" s="6" t="s">
        <v>24</v>
      </c>
      <c r="B215" s="16" t="str">
        <f t="shared" ref="B215:K215" si="23">IFERROR(IF(B214&gt;$N214,"Não válido",IF(B214&lt;$M214,"Não válido",B214)),"-")</f>
        <v>Não válido</v>
      </c>
      <c r="C215" s="16">
        <f t="shared" si="23"/>
        <v>0.105</v>
      </c>
      <c r="D215" s="16">
        <f t="shared" si="23"/>
        <v>0.11788</v>
      </c>
      <c r="E215" s="16" t="str">
        <f t="shared" si="23"/>
        <v>Não válido</v>
      </c>
      <c r="F215" s="16">
        <f t="shared" si="23"/>
        <v>0.1192882</v>
      </c>
      <c r="G215" s="16">
        <f t="shared" si="23"/>
        <v>0.1038719</v>
      </c>
      <c r="H215" s="16" t="str">
        <f t="shared" si="23"/>
        <v>Não válido</v>
      </c>
      <c r="I215" s="16" t="str">
        <f t="shared" si="23"/>
        <v>Não válido</v>
      </c>
      <c r="J215" s="16" t="str">
        <f t="shared" si="23"/>
        <v>Não válido</v>
      </c>
      <c r="K215" s="16" t="str">
        <f t="shared" si="23"/>
        <v>Não válido</v>
      </c>
      <c r="L215" s="1"/>
      <c r="M215" s="1"/>
      <c r="N215" s="1"/>
    </row>
    <row r="216" ht="15.0" customHeight="1">
      <c r="A216" s="18" t="s">
        <v>25</v>
      </c>
      <c r="B216" s="17">
        <f>IFERROR(MIN(B215:K215),"-")</f>
        <v>0.1038719</v>
      </c>
      <c r="C216" s="1"/>
      <c r="D216" s="1"/>
      <c r="E216" s="1"/>
      <c r="F216" s="1"/>
      <c r="G216" s="1"/>
      <c r="H216" s="1"/>
      <c r="I216" s="1"/>
      <c r="J216" s="1"/>
      <c r="K216" s="1"/>
      <c r="L216" s="1"/>
      <c r="M216" s="1"/>
      <c r="N216" s="1"/>
    </row>
    <row r="217" ht="15.0" customHeight="1">
      <c r="A217" s="18" t="s">
        <v>26</v>
      </c>
      <c r="B217" s="17">
        <f>IFERROR(MEDIAN(B215:K215),"-")</f>
        <v>0.11144</v>
      </c>
      <c r="C217" s="1"/>
      <c r="D217" s="1"/>
      <c r="E217" s="1"/>
      <c r="F217" s="1"/>
      <c r="G217" s="1"/>
      <c r="H217" s="1"/>
      <c r="I217" s="1"/>
      <c r="J217" s="1"/>
      <c r="K217" s="1"/>
      <c r="L217" s="1"/>
      <c r="M217" s="1"/>
      <c r="N217" s="1"/>
    </row>
    <row r="218" ht="15.0" customHeight="1">
      <c r="A218" s="18" t="s">
        <v>27</v>
      </c>
      <c r="B218" s="17">
        <f>IFERROR(AVERAGE(B215:K215),"-")</f>
        <v>0.111510025</v>
      </c>
      <c r="C218" s="1"/>
      <c r="D218" s="1"/>
      <c r="E218" s="1"/>
      <c r="F218" s="1"/>
      <c r="G218" s="1"/>
      <c r="H218" s="1"/>
      <c r="I218" s="1"/>
      <c r="J218" s="1"/>
      <c r="K218" s="1"/>
      <c r="L218" s="1"/>
      <c r="M218" s="1"/>
      <c r="N218" s="1"/>
    </row>
    <row r="219" ht="15.0" customHeight="1">
      <c r="A219" s="18" t="s">
        <v>28</v>
      </c>
      <c r="B219" s="17">
        <f>IFERROR(MAX(B215:K215),"-")</f>
        <v>0.1192882</v>
      </c>
      <c r="C219" s="1"/>
      <c r="D219" s="1"/>
      <c r="E219" s="1"/>
      <c r="F219" s="1"/>
      <c r="G219" s="1"/>
      <c r="H219" s="1"/>
      <c r="I219" s="1"/>
      <c r="J219" s="1"/>
      <c r="K219" s="1"/>
      <c r="L219" s="1"/>
      <c r="M219" s="1"/>
      <c r="N219" s="1"/>
    </row>
    <row r="220" ht="15.0" customHeight="1">
      <c r="A220" s="1"/>
      <c r="B220" s="1"/>
      <c r="C220" s="1"/>
      <c r="D220" s="1"/>
      <c r="E220" s="1"/>
      <c r="F220" s="1"/>
      <c r="G220" s="1"/>
      <c r="H220" s="1"/>
      <c r="I220" s="1"/>
      <c r="J220" s="1"/>
      <c r="K220" s="1"/>
      <c r="L220" s="1"/>
      <c r="M220" s="1"/>
      <c r="N220" s="1"/>
    </row>
    <row r="221" ht="15.0" customHeight="1">
      <c r="A221" s="24" t="str">
        <f>'Orçamento de fórmulas'!B25</f>
        <v>S 22
(Suplemento adulto
padrão para
controle glicêmico)
Código BR: 404968</v>
      </c>
      <c r="B221" s="6" t="s">
        <v>2</v>
      </c>
      <c r="C221" s="6" t="s">
        <v>3</v>
      </c>
      <c r="D221" s="6" t="s">
        <v>4</v>
      </c>
      <c r="E221" s="6" t="s">
        <v>5</v>
      </c>
      <c r="F221" s="6" t="s">
        <v>6</v>
      </c>
      <c r="G221" s="6" t="s">
        <v>7</v>
      </c>
      <c r="H221" s="6" t="s">
        <v>8</v>
      </c>
      <c r="I221" s="6" t="s">
        <v>9</v>
      </c>
      <c r="J221" s="6" t="s">
        <v>10</v>
      </c>
      <c r="K221" s="6" t="s">
        <v>11</v>
      </c>
      <c r="L221" s="7" t="s">
        <v>12</v>
      </c>
      <c r="M221" s="7" t="s">
        <v>13</v>
      </c>
      <c r="N221" s="7" t="s">
        <v>14</v>
      </c>
    </row>
    <row r="222" ht="15.0" customHeight="1">
      <c r="A222" s="6" t="s">
        <v>15</v>
      </c>
      <c r="B222" s="25" t="s">
        <v>182</v>
      </c>
      <c r="C222" s="25" t="s">
        <v>183</v>
      </c>
      <c r="D222" s="25" t="s">
        <v>184</v>
      </c>
      <c r="E222" s="25" t="s">
        <v>185</v>
      </c>
      <c r="F222" s="25" t="s">
        <v>100</v>
      </c>
      <c r="G222" s="9"/>
      <c r="H222" s="9"/>
      <c r="I222" s="9"/>
      <c r="J222" s="9"/>
      <c r="K222" s="10"/>
      <c r="L222" s="11"/>
      <c r="M222" s="11"/>
      <c r="N222" s="11"/>
    </row>
    <row r="223" ht="15.0" customHeight="1">
      <c r="A223" s="6" t="s">
        <v>21</v>
      </c>
      <c r="B223" s="38"/>
      <c r="C223" s="25"/>
      <c r="D223" s="25"/>
      <c r="E223" s="26" t="s">
        <v>77</v>
      </c>
      <c r="F223" s="26" t="s">
        <v>101</v>
      </c>
      <c r="G223" s="9"/>
      <c r="H223" s="9"/>
      <c r="I223" s="9"/>
      <c r="J223" s="9"/>
      <c r="K223" s="10"/>
      <c r="L223" s="11"/>
      <c r="M223" s="11"/>
      <c r="N223" s="11"/>
    </row>
    <row r="224" ht="15.0" customHeight="1">
      <c r="A224" s="13" t="str">
        <f>'Orçamento de fórmulas'!C25</f>
        <v>FÓRMULA MODIFICADA PARA NUTRIÇÃO ENTERAL OU ORAL. Aplicação no âmbito da SES/DF:indicada para suplementação oral de indivíduos diabéticos quando desnutridos e/ou em risco nutricional. Características Adicionais: fórmula polimérica ou oligomérica, isento de glúten, sem adição de sacarose, acrescida de fibras solúveis isoladas ou associadas a fibras insolúveis, densidade energética maior ou igual a 0,9 Kcal por ml, quantidade de carboidratos menor que 50% do valor energético total do produto, com alto teor de gorduras monoinsaturadas - MUFAS (quantidade maior ou igual a 20% do valor energético total do produto), quantidade de proteína maior ou igual a 10% do valor energético total do produto. Forma de apresentação: líquido (mililitro).</v>
      </c>
      <c r="B224" s="28">
        <v>0.02015</v>
      </c>
      <c r="C224" s="29">
        <v>0.04</v>
      </c>
      <c r="D224" s="29">
        <v>0.04</v>
      </c>
      <c r="E224" s="29" t="s">
        <v>36</v>
      </c>
      <c r="F224" s="29">
        <v>0.115649</v>
      </c>
      <c r="G224" s="31"/>
      <c r="H224" s="31"/>
      <c r="I224" s="31"/>
      <c r="J224" s="31"/>
      <c r="K224" s="31"/>
      <c r="L224" s="17">
        <f>IFERROR(MEDIAN($B224:$K224),"-")</f>
        <v>0.04</v>
      </c>
      <c r="M224" s="17">
        <f>IFERROR(L224*(1-50%),"-")</f>
        <v>0.02</v>
      </c>
      <c r="N224" s="17">
        <f>IFERROR(L224*(1+50%),"-")</f>
        <v>0.06</v>
      </c>
    </row>
    <row r="225" ht="15.0" customHeight="1">
      <c r="A225" s="6" t="s">
        <v>24</v>
      </c>
      <c r="B225" s="16">
        <f t="shared" ref="B225:K225" si="24">IFERROR(IF(B224&gt;$N224,"Não válido",IF(B224&lt;$M224,"Não válido",B224)),"-")</f>
        <v>0.02015</v>
      </c>
      <c r="C225" s="16">
        <f t="shared" si="24"/>
        <v>0.04</v>
      </c>
      <c r="D225" s="16">
        <f t="shared" si="24"/>
        <v>0.04</v>
      </c>
      <c r="E225" s="16" t="str">
        <f t="shared" si="24"/>
        <v>Não válido</v>
      </c>
      <c r="F225" s="16" t="str">
        <f t="shared" si="24"/>
        <v>Não válido</v>
      </c>
      <c r="G225" s="16" t="str">
        <f t="shared" si="24"/>
        <v>Não válido</v>
      </c>
      <c r="H225" s="16" t="str">
        <f t="shared" si="24"/>
        <v>Não válido</v>
      </c>
      <c r="I225" s="16" t="str">
        <f t="shared" si="24"/>
        <v>Não válido</v>
      </c>
      <c r="J225" s="16" t="str">
        <f t="shared" si="24"/>
        <v>Não válido</v>
      </c>
      <c r="K225" s="16" t="str">
        <f t="shared" si="24"/>
        <v>Não válido</v>
      </c>
      <c r="L225" s="1"/>
      <c r="M225" s="1"/>
      <c r="N225" s="1"/>
    </row>
    <row r="226" ht="15.0" customHeight="1">
      <c r="A226" s="18" t="s">
        <v>25</v>
      </c>
      <c r="B226" s="17">
        <f>IFERROR(MIN(B225:K225),"-")</f>
        <v>0.02015</v>
      </c>
      <c r="C226" s="1"/>
      <c r="D226" s="1"/>
      <c r="E226" s="1"/>
      <c r="F226" s="1"/>
      <c r="G226" s="1"/>
      <c r="H226" s="1"/>
      <c r="I226" s="1"/>
      <c r="J226" s="1"/>
      <c r="K226" s="1"/>
      <c r="L226" s="1"/>
      <c r="M226" s="1"/>
      <c r="N226" s="1"/>
    </row>
    <row r="227" ht="15.0" customHeight="1">
      <c r="A227" s="18" t="s">
        <v>26</v>
      </c>
      <c r="B227" s="17">
        <f>IFERROR(MEDIAN(B225:K225),"-")</f>
        <v>0.04</v>
      </c>
      <c r="C227" s="1"/>
      <c r="D227" s="1"/>
      <c r="E227" s="1"/>
      <c r="F227" s="1"/>
      <c r="G227" s="1"/>
      <c r="H227" s="1"/>
      <c r="I227" s="1"/>
      <c r="J227" s="1"/>
      <c r="K227" s="1"/>
      <c r="L227" s="1"/>
      <c r="M227" s="1"/>
      <c r="N227" s="1"/>
    </row>
    <row r="228" ht="15.0" customHeight="1">
      <c r="A228" s="18" t="s">
        <v>27</v>
      </c>
      <c r="B228" s="17">
        <f>IFERROR(AVERAGE(B225:K225),"-")</f>
        <v>0.03338333333</v>
      </c>
      <c r="C228" s="1"/>
      <c r="D228" s="1"/>
      <c r="E228" s="1"/>
      <c r="F228" s="1"/>
      <c r="G228" s="1"/>
      <c r="H228" s="1"/>
      <c r="I228" s="1"/>
      <c r="J228" s="1"/>
      <c r="K228" s="1"/>
      <c r="L228" s="1"/>
      <c r="M228" s="1"/>
      <c r="N228" s="1"/>
    </row>
    <row r="229" ht="15.0" customHeight="1">
      <c r="A229" s="18" t="s">
        <v>28</v>
      </c>
      <c r="B229" s="17">
        <f>IFERROR(MAX(B225:K225),"-")</f>
        <v>0.04</v>
      </c>
      <c r="C229" s="1"/>
      <c r="D229" s="1"/>
      <c r="E229" s="1"/>
      <c r="F229" s="1"/>
      <c r="G229" s="1"/>
      <c r="H229" s="1"/>
      <c r="I229" s="1"/>
      <c r="J229" s="1"/>
      <c r="K229" s="1"/>
      <c r="L229" s="1"/>
      <c r="M229" s="1"/>
      <c r="N229" s="1"/>
    </row>
    <row r="230" ht="15.0" customHeight="1">
      <c r="A230" s="1"/>
      <c r="B230" s="1"/>
      <c r="C230" s="1"/>
      <c r="D230" s="1"/>
      <c r="E230" s="1"/>
      <c r="F230" s="1"/>
      <c r="G230" s="1"/>
      <c r="H230" s="1"/>
      <c r="I230" s="1"/>
      <c r="J230" s="1"/>
      <c r="K230" s="1"/>
      <c r="L230" s="1"/>
      <c r="M230" s="1"/>
      <c r="N230" s="1"/>
    </row>
    <row r="231" ht="15.0" customHeight="1">
      <c r="A231" s="24" t="str">
        <f>'Orçamento de fórmulas'!B26</f>
        <v>S 23
(Suplemento adulto
hipercalórico)
Código BR: 404430</v>
      </c>
      <c r="B231" s="6" t="s">
        <v>2</v>
      </c>
      <c r="C231" s="6" t="s">
        <v>3</v>
      </c>
      <c r="D231" s="6" t="s">
        <v>4</v>
      </c>
      <c r="E231" s="6" t="s">
        <v>5</v>
      </c>
      <c r="F231" s="6" t="s">
        <v>6</v>
      </c>
      <c r="G231" s="6" t="s">
        <v>7</v>
      </c>
      <c r="H231" s="6" t="s">
        <v>8</v>
      </c>
      <c r="I231" s="6" t="s">
        <v>9</v>
      </c>
      <c r="J231" s="6" t="s">
        <v>10</v>
      </c>
      <c r="K231" s="6" t="s">
        <v>11</v>
      </c>
      <c r="L231" s="7" t="s">
        <v>12</v>
      </c>
      <c r="M231" s="7" t="s">
        <v>13</v>
      </c>
      <c r="N231" s="7" t="s">
        <v>14</v>
      </c>
    </row>
    <row r="232" ht="15.0" customHeight="1">
      <c r="A232" s="6" t="s">
        <v>15</v>
      </c>
      <c r="B232" s="25" t="s">
        <v>186</v>
      </c>
      <c r="C232" s="25" t="s">
        <v>187</v>
      </c>
      <c r="D232" s="25" t="s">
        <v>188</v>
      </c>
      <c r="E232" s="25" t="s">
        <v>189</v>
      </c>
      <c r="F232" s="25" t="s">
        <v>76</v>
      </c>
      <c r="G232" s="25" t="s">
        <v>100</v>
      </c>
      <c r="H232" s="25" t="s">
        <v>190</v>
      </c>
      <c r="I232" s="25" t="s">
        <v>191</v>
      </c>
      <c r="J232" s="9"/>
      <c r="K232" s="10"/>
      <c r="L232" s="11"/>
      <c r="M232" s="11"/>
      <c r="N232" s="11"/>
    </row>
    <row r="233" ht="15.0" customHeight="1">
      <c r="A233" s="6" t="s">
        <v>21</v>
      </c>
      <c r="B233" s="38"/>
      <c r="C233" s="25"/>
      <c r="D233" s="25"/>
      <c r="E233" s="26" t="s">
        <v>77</v>
      </c>
      <c r="F233" s="12" t="s">
        <v>80</v>
      </c>
      <c r="G233" s="26" t="s">
        <v>101</v>
      </c>
      <c r="H233" s="12" t="s">
        <v>87</v>
      </c>
      <c r="I233" s="12" t="s">
        <v>101</v>
      </c>
      <c r="J233" s="9"/>
      <c r="K233" s="10"/>
      <c r="L233" s="11"/>
      <c r="M233" s="11"/>
      <c r="N233" s="11"/>
    </row>
    <row r="234" ht="15.0" customHeight="1">
      <c r="A234" s="13" t="str">
        <f>'Orçamento de fórmulas'!C26</f>
        <v>FÓRMULA MODIFICADA PARA NUTRIÇÃO ENTERAL E ORAL. Aplicação no âmbito da SES/DF: indicado para suplementação oral de indivíduos desnutridos ou com necessidades calóricas ou proteicas aumentadas. Características Adicionais: fórmula polimérica ou oligomérica, com sacarose, com ou sem fibras, de densidade energética maior ou igual a 1,2 e menor ou igual a 1,9 Kcal por ml , quantidade de proteínas maior ou igual a 10% do valor energético total do produto. Forma de apresentação: líquido (mililitro).</v>
      </c>
      <c r="B234" s="28" t="s">
        <v>36</v>
      </c>
      <c r="C234" s="29">
        <v>0.04</v>
      </c>
      <c r="D234" s="29">
        <v>0.0367</v>
      </c>
      <c r="E234" s="29" t="s">
        <v>36</v>
      </c>
      <c r="F234" s="29">
        <v>0.1355958</v>
      </c>
      <c r="G234" s="30">
        <v>0.124137</v>
      </c>
      <c r="H234" s="30">
        <v>0.0844</v>
      </c>
      <c r="I234" s="30">
        <v>0.124137</v>
      </c>
      <c r="J234" s="31"/>
      <c r="K234" s="31"/>
      <c r="L234" s="17">
        <f>IFERROR(MEDIAN($B234:$K234),"-")</f>
        <v>0.1042685</v>
      </c>
      <c r="M234" s="17">
        <f>IFERROR(L234*(1-50%),"-")</f>
        <v>0.05213425</v>
      </c>
      <c r="N234" s="17">
        <f>IFERROR(L234*(1+50%),"-")</f>
        <v>0.15640275</v>
      </c>
    </row>
    <row r="235" ht="15.0" customHeight="1">
      <c r="A235" s="6" t="s">
        <v>24</v>
      </c>
      <c r="B235" s="16" t="str">
        <f t="shared" ref="B235:K235" si="25">IFERROR(IF(B234&gt;$N234,"Não válido",IF(B234&lt;$M234,"Não válido",B234)),"-")</f>
        <v>Não válido</v>
      </c>
      <c r="C235" s="16" t="str">
        <f t="shared" si="25"/>
        <v>Não válido</v>
      </c>
      <c r="D235" s="16" t="str">
        <f t="shared" si="25"/>
        <v>Não válido</v>
      </c>
      <c r="E235" s="16" t="str">
        <f t="shared" si="25"/>
        <v>Não válido</v>
      </c>
      <c r="F235" s="16">
        <f t="shared" si="25"/>
        <v>0.1355958</v>
      </c>
      <c r="G235" s="16">
        <f t="shared" si="25"/>
        <v>0.124137</v>
      </c>
      <c r="H235" s="16">
        <f t="shared" si="25"/>
        <v>0.0844</v>
      </c>
      <c r="I235" s="16">
        <f t="shared" si="25"/>
        <v>0.124137</v>
      </c>
      <c r="J235" s="16" t="str">
        <f t="shared" si="25"/>
        <v>Não válido</v>
      </c>
      <c r="K235" s="16" t="str">
        <f t="shared" si="25"/>
        <v>Não válido</v>
      </c>
      <c r="L235" s="1"/>
      <c r="M235" s="1"/>
      <c r="N235" s="1"/>
    </row>
    <row r="236" ht="15.0" customHeight="1">
      <c r="A236" s="18" t="s">
        <v>25</v>
      </c>
      <c r="B236" s="17">
        <f>IFERROR(MIN(B235:K235),"-")</f>
        <v>0.0844</v>
      </c>
      <c r="C236" s="1"/>
      <c r="D236" s="1"/>
      <c r="E236" s="1"/>
      <c r="F236" s="1"/>
      <c r="G236" s="1"/>
      <c r="H236" s="1"/>
      <c r="I236" s="1"/>
      <c r="J236" s="1"/>
      <c r="K236" s="1"/>
      <c r="L236" s="1"/>
      <c r="M236" s="1"/>
      <c r="N236" s="1"/>
    </row>
    <row r="237" ht="15.0" customHeight="1">
      <c r="A237" s="18" t="s">
        <v>26</v>
      </c>
      <c r="B237" s="17">
        <f>IFERROR(MEDIAN(B235:K235),"-")</f>
        <v>0.124137</v>
      </c>
      <c r="C237" s="1"/>
      <c r="D237" s="1"/>
      <c r="E237" s="1"/>
      <c r="F237" s="1"/>
      <c r="G237" s="1"/>
      <c r="H237" s="1"/>
      <c r="I237" s="1"/>
      <c r="J237" s="1"/>
      <c r="K237" s="1"/>
      <c r="L237" s="1"/>
      <c r="M237" s="1"/>
      <c r="N237" s="1"/>
    </row>
    <row r="238" ht="15.0" customHeight="1">
      <c r="A238" s="18" t="s">
        <v>27</v>
      </c>
      <c r="B238" s="17">
        <f>IFERROR(AVERAGE(B235:K235),"-")</f>
        <v>0.11706745</v>
      </c>
      <c r="C238" s="1"/>
      <c r="D238" s="1"/>
      <c r="E238" s="1"/>
      <c r="F238" s="1"/>
      <c r="G238" s="1"/>
      <c r="H238" s="1"/>
      <c r="I238" s="1"/>
      <c r="J238" s="1"/>
      <c r="K238" s="1"/>
      <c r="L238" s="1"/>
      <c r="M238" s="1"/>
      <c r="N238" s="1"/>
    </row>
    <row r="239" ht="15.0" customHeight="1">
      <c r="A239" s="18" t="s">
        <v>28</v>
      </c>
      <c r="B239" s="17">
        <f>IFERROR(MAX(B235:K235),"-")</f>
        <v>0.1355958</v>
      </c>
      <c r="C239" s="1"/>
      <c r="D239" s="1"/>
      <c r="E239" s="1"/>
      <c r="F239" s="1"/>
      <c r="G239" s="1"/>
      <c r="H239" s="1"/>
      <c r="I239" s="1"/>
      <c r="J239" s="1"/>
      <c r="K239" s="1"/>
      <c r="L239" s="1"/>
      <c r="M239" s="1"/>
      <c r="N239" s="1"/>
    </row>
    <row r="240" ht="15.0" customHeight="1">
      <c r="A240" s="1"/>
      <c r="B240" s="1"/>
      <c r="C240" s="1"/>
      <c r="D240" s="1"/>
      <c r="E240" s="1"/>
      <c r="F240" s="1"/>
      <c r="G240" s="1"/>
      <c r="H240" s="1"/>
      <c r="I240" s="1"/>
      <c r="J240" s="1"/>
      <c r="K240" s="1"/>
      <c r="L240" s="1"/>
      <c r="M240" s="1"/>
      <c r="N240" s="1"/>
    </row>
    <row r="241" ht="15.0" customHeight="1">
      <c r="A241" s="24" t="str">
        <f>'Orçamento de fórmulas'!B27</f>
        <v>S 24
(Suplemento adulto
hipercalórico e
hiperproteico sem
sabor)
Código BR: 436348</v>
      </c>
      <c r="B241" s="6" t="s">
        <v>2</v>
      </c>
      <c r="C241" s="6" t="s">
        <v>3</v>
      </c>
      <c r="D241" s="6" t="s">
        <v>4</v>
      </c>
      <c r="E241" s="6" t="s">
        <v>5</v>
      </c>
      <c r="F241" s="6" t="s">
        <v>6</v>
      </c>
      <c r="G241" s="6" t="s">
        <v>7</v>
      </c>
      <c r="H241" s="6" t="s">
        <v>8</v>
      </c>
      <c r="I241" s="6" t="s">
        <v>9</v>
      </c>
      <c r="J241" s="6" t="s">
        <v>10</v>
      </c>
      <c r="K241" s="6" t="s">
        <v>11</v>
      </c>
      <c r="L241" s="7" t="s">
        <v>12</v>
      </c>
      <c r="M241" s="7" t="s">
        <v>13</v>
      </c>
      <c r="N241" s="7" t="s">
        <v>14</v>
      </c>
    </row>
    <row r="242" ht="15.0" customHeight="1">
      <c r="A242" s="6" t="s">
        <v>15</v>
      </c>
      <c r="B242" s="25" t="s">
        <v>192</v>
      </c>
      <c r="C242" s="25" t="s">
        <v>193</v>
      </c>
      <c r="D242" s="25" t="s">
        <v>194</v>
      </c>
      <c r="E242" s="25" t="s">
        <v>195</v>
      </c>
      <c r="F242" s="25" t="s">
        <v>196</v>
      </c>
      <c r="G242" s="9"/>
      <c r="H242" s="10"/>
      <c r="I242" s="10"/>
      <c r="J242" s="10"/>
      <c r="K242" s="10"/>
      <c r="L242" s="11"/>
      <c r="M242" s="11"/>
      <c r="N242" s="11"/>
    </row>
    <row r="243" ht="15.0" customHeight="1">
      <c r="A243" s="6" t="s">
        <v>21</v>
      </c>
      <c r="B243" s="38"/>
      <c r="C243" s="25"/>
      <c r="D243" s="25"/>
      <c r="E243" s="26" t="s">
        <v>77</v>
      </c>
      <c r="F243" s="26" t="s">
        <v>79</v>
      </c>
      <c r="G243" s="9"/>
      <c r="H243" s="10"/>
      <c r="I243" s="10"/>
      <c r="J243" s="10"/>
      <c r="K243" s="10"/>
      <c r="L243" s="11"/>
      <c r="M243" s="11"/>
      <c r="N243" s="11"/>
    </row>
    <row r="244" ht="15.0" customHeight="1">
      <c r="A244" s="13" t="str">
        <f>'Orçamento de fórmulas'!C27</f>
        <v>FÓRMULA MODIFICADA PARA NUTRIÇÃO ENTERAL E ORAL. Aplicação no âmbito da SES/DF: indicado para suplementação oral de indivíduos desnutridos ou com necessidades calóricas e proteicas aumentadas. Características Adicionais: fórmula polimérica, com ou sem adição sacarose, com ou sem fibras, isenta de sabor, de densidade energética maior ou igual a 1,2, quantidade de proteínas maior ou igual a 20% do valor energético total do produto. Forma de apresentação: pó (gramas).</v>
      </c>
      <c r="B244" s="28" t="s">
        <v>36</v>
      </c>
      <c r="C244" s="29">
        <v>0.095</v>
      </c>
      <c r="D244" s="29">
        <v>0.13919</v>
      </c>
      <c r="E244" s="29" t="s">
        <v>36</v>
      </c>
      <c r="F244" s="29">
        <v>0.1524</v>
      </c>
      <c r="G244" s="30"/>
      <c r="H244" s="31"/>
      <c r="I244" s="31"/>
      <c r="J244" s="31"/>
      <c r="K244" s="31"/>
      <c r="L244" s="17">
        <f>IFERROR(MEDIAN($B244:$K244),"-")</f>
        <v>0.13919</v>
      </c>
      <c r="M244" s="17">
        <f>IFERROR(L244*(1-50%),"-")</f>
        <v>0.069595</v>
      </c>
      <c r="N244" s="17">
        <f>IFERROR(L244*(1+50%),"-")</f>
        <v>0.208785</v>
      </c>
    </row>
    <row r="245" ht="15.0" customHeight="1">
      <c r="A245" s="6" t="s">
        <v>24</v>
      </c>
      <c r="B245" s="16" t="str">
        <f t="shared" ref="B245:I245" si="26">IFERROR(IF(B244&gt;$N244,"Não válido",IF(B244&lt;$M244,"Não válido",B244)),"-")</f>
        <v>Não válido</v>
      </c>
      <c r="C245" s="16">
        <f t="shared" si="26"/>
        <v>0.095</v>
      </c>
      <c r="D245" s="16">
        <f t="shared" si="26"/>
        <v>0.13919</v>
      </c>
      <c r="E245" s="16" t="str">
        <f t="shared" si="26"/>
        <v>Não válido</v>
      </c>
      <c r="F245" s="16">
        <f t="shared" si="26"/>
        <v>0.1524</v>
      </c>
      <c r="G245" s="16" t="str">
        <f t="shared" si="26"/>
        <v>Não válido</v>
      </c>
      <c r="H245" s="16" t="str">
        <f t="shared" si="26"/>
        <v>Não válido</v>
      </c>
      <c r="I245" s="16" t="str">
        <f t="shared" si="26"/>
        <v>Não válido</v>
      </c>
      <c r="J245" s="10" t="str">
        <f t="shared" ref="J245:K245" si="27">IFERROR(IF(J244&gt;$N244,"Não válido",IF(J244&lt;$M244,"Não válido","Válido")),"-")</f>
        <v>Não válido</v>
      </c>
      <c r="K245" s="10" t="str">
        <f t="shared" si="27"/>
        <v>Não válido</v>
      </c>
      <c r="L245" s="1"/>
      <c r="M245" s="1"/>
      <c r="N245" s="1"/>
    </row>
    <row r="246" ht="15.0" customHeight="1">
      <c r="A246" s="18" t="s">
        <v>25</v>
      </c>
      <c r="B246" s="17">
        <f>IFERROR(MIN(B245:K245),"-")</f>
        <v>0.095</v>
      </c>
      <c r="C246" s="1"/>
      <c r="D246" s="1"/>
      <c r="E246" s="1"/>
      <c r="F246" s="1"/>
      <c r="G246" s="1"/>
      <c r="H246" s="1"/>
      <c r="I246" s="1"/>
      <c r="J246" s="1"/>
      <c r="K246" s="1"/>
      <c r="L246" s="1"/>
      <c r="M246" s="1"/>
      <c r="N246" s="1"/>
    </row>
    <row r="247" ht="15.0" customHeight="1">
      <c r="A247" s="18" t="s">
        <v>26</v>
      </c>
      <c r="B247" s="17">
        <f>IFERROR(MEDIAN(B245:K245),"-")</f>
        <v>0.13919</v>
      </c>
      <c r="C247" s="1"/>
      <c r="D247" s="1"/>
      <c r="E247" s="1"/>
      <c r="F247" s="1"/>
      <c r="G247" s="1"/>
      <c r="H247" s="1"/>
      <c r="I247" s="1"/>
      <c r="J247" s="1"/>
      <c r="K247" s="1"/>
      <c r="L247" s="1"/>
      <c r="M247" s="1"/>
      <c r="N247" s="1"/>
    </row>
    <row r="248" ht="15.0" customHeight="1">
      <c r="A248" s="18" t="s">
        <v>27</v>
      </c>
      <c r="B248" s="17">
        <f>IFERROR(AVERAGE(B245:K245),"-")</f>
        <v>0.1288633333</v>
      </c>
      <c r="C248" s="1"/>
      <c r="D248" s="1"/>
      <c r="E248" s="1"/>
      <c r="F248" s="1"/>
      <c r="G248" s="1"/>
      <c r="H248" s="1"/>
      <c r="I248" s="1"/>
      <c r="J248" s="1"/>
      <c r="K248" s="1"/>
      <c r="L248" s="1"/>
      <c r="M248" s="1"/>
      <c r="N248" s="1"/>
    </row>
    <row r="249" ht="15.0" customHeight="1">
      <c r="A249" s="18" t="s">
        <v>28</v>
      </c>
      <c r="B249" s="17">
        <f>IFERROR(MAX(B245:K245),"-")</f>
        <v>0.1524</v>
      </c>
      <c r="C249" s="1"/>
      <c r="D249" s="1"/>
      <c r="E249" s="1"/>
      <c r="F249" s="1"/>
      <c r="G249" s="1"/>
      <c r="H249" s="1"/>
      <c r="I249" s="1"/>
      <c r="J249" s="1"/>
      <c r="K249" s="1"/>
      <c r="L249" s="1"/>
      <c r="M249" s="1"/>
      <c r="N249" s="1"/>
    </row>
    <row r="250" ht="15.0" customHeight="1">
      <c r="A250" s="1"/>
      <c r="B250" s="1"/>
      <c r="C250" s="1"/>
      <c r="D250" s="1"/>
      <c r="E250" s="1"/>
      <c r="F250" s="1"/>
      <c r="G250" s="1"/>
      <c r="H250" s="1"/>
      <c r="I250" s="1"/>
      <c r="J250" s="1"/>
      <c r="K250" s="1"/>
      <c r="L250" s="1"/>
      <c r="M250" s="1"/>
      <c r="N250" s="1"/>
    </row>
    <row r="251" ht="15.0" customHeight="1">
      <c r="A251" s="24" t="str">
        <f>'Orçamento de fórmulas'!B28</f>
        <v>S 25
(Suplemento para
lesão por pressão)
Código BR: 435237</v>
      </c>
      <c r="B251" s="6" t="s">
        <v>2</v>
      </c>
      <c r="C251" s="6" t="s">
        <v>3</v>
      </c>
      <c r="D251" s="6" t="s">
        <v>4</v>
      </c>
      <c r="E251" s="6" t="s">
        <v>5</v>
      </c>
      <c r="F251" s="6" t="s">
        <v>6</v>
      </c>
      <c r="G251" s="6" t="s">
        <v>7</v>
      </c>
      <c r="H251" s="6" t="s">
        <v>8</v>
      </c>
      <c r="I251" s="6" t="s">
        <v>9</v>
      </c>
      <c r="J251" s="6" t="s">
        <v>10</v>
      </c>
      <c r="K251" s="6" t="s">
        <v>11</v>
      </c>
      <c r="L251" s="7" t="s">
        <v>12</v>
      </c>
      <c r="M251" s="7" t="s">
        <v>13</v>
      </c>
      <c r="N251" s="7" t="s">
        <v>14</v>
      </c>
    </row>
    <row r="252" ht="15.0" customHeight="1">
      <c r="A252" s="6" t="s">
        <v>15</v>
      </c>
      <c r="B252" s="25" t="s">
        <v>197</v>
      </c>
      <c r="C252" s="25" t="s">
        <v>198</v>
      </c>
      <c r="D252" s="25" t="s">
        <v>199</v>
      </c>
      <c r="E252" s="25" t="s">
        <v>200</v>
      </c>
      <c r="F252" s="9"/>
      <c r="G252" s="9"/>
      <c r="H252" s="10"/>
      <c r="I252" s="10"/>
      <c r="J252" s="10"/>
      <c r="K252" s="10"/>
      <c r="L252" s="11"/>
      <c r="M252" s="11"/>
      <c r="N252" s="11"/>
    </row>
    <row r="253" ht="15.0" customHeight="1">
      <c r="A253" s="6" t="s">
        <v>21</v>
      </c>
      <c r="B253" s="38"/>
      <c r="C253" s="25"/>
      <c r="D253" s="25"/>
      <c r="E253" s="26" t="s">
        <v>77</v>
      </c>
      <c r="F253" s="9"/>
      <c r="G253" s="9"/>
      <c r="H253" s="10"/>
      <c r="I253" s="10"/>
      <c r="J253" s="10"/>
      <c r="K253" s="10"/>
      <c r="L253" s="11"/>
      <c r="M253" s="11"/>
      <c r="N253" s="11"/>
    </row>
    <row r="254" ht="15.0" customHeight="1">
      <c r="A254" s="13" t="str">
        <f>'Orçamento de fórmulas'!C28</f>
        <v>FÓRMULA MODIFICADA PARA NUTRIÇÃO ENTERAL E ORAL. Aplicação no âmbito da SES/DF: indicado para suplementação oral de pacientes com lesões por pressão ou epidermólise bolhosa congênita. Características Adicionais: fórmula polimérica ou oligomérica, acrescido de arginina, alto teor de vitamina A (maior ou igual a 60 mcg RE por 100 kcal), vitamina C (maior ou igual a 4,6 mg por 100 kcal), vitamina E (maior ou igual a 1 mg por 100 kcal), zinco ( maior ou igual a 0,7 mg por 100 kcal), cobre (maior ou igual a 90 mcg por 100 kcal) e selênio (maior ou igual a 3,4 mcg por 100 kcal), com ou sem adição de sacarose, com ou sem fibras, de densidade energética maior ou igual a 0,9 Kcal por ml, quantidade de proteína maior ou igual a 20% do valor energético total, com sabor. Forma de apresentação: líquido (mililitro).</v>
      </c>
      <c r="B254" s="28">
        <v>0.09</v>
      </c>
      <c r="C254" s="29">
        <v>0.07</v>
      </c>
      <c r="D254" s="29">
        <v>0.07275</v>
      </c>
      <c r="E254" s="29" t="s">
        <v>36</v>
      </c>
      <c r="F254" s="40"/>
      <c r="G254" s="31"/>
      <c r="H254" s="31"/>
      <c r="I254" s="31"/>
      <c r="J254" s="31"/>
      <c r="K254" s="31"/>
      <c r="L254" s="17">
        <f>IFERROR(MEDIAN($B254:$K254),"-")</f>
        <v>0.07275</v>
      </c>
      <c r="M254" s="17">
        <f>IFERROR(L254*(1-50%),"-")</f>
        <v>0.036375</v>
      </c>
      <c r="N254" s="17">
        <f>IFERROR(L254*(1+50%),"-")</f>
        <v>0.109125</v>
      </c>
    </row>
    <row r="255" ht="15.0" customHeight="1">
      <c r="A255" s="6" t="s">
        <v>24</v>
      </c>
      <c r="B255" s="16">
        <f t="shared" ref="B255:I255" si="28">IFERROR(IF(B254&gt;$N254,"Não válido",IF(B254&lt;$M254,"Não válido",B254)),"-")</f>
        <v>0.09</v>
      </c>
      <c r="C255" s="16">
        <f t="shared" si="28"/>
        <v>0.07</v>
      </c>
      <c r="D255" s="16">
        <f t="shared" si="28"/>
        <v>0.07275</v>
      </c>
      <c r="E255" s="16" t="str">
        <f t="shared" si="28"/>
        <v>Não válido</v>
      </c>
      <c r="F255" s="16" t="str">
        <f t="shared" si="28"/>
        <v>Não válido</v>
      </c>
      <c r="G255" s="16" t="str">
        <f t="shared" si="28"/>
        <v>Não válido</v>
      </c>
      <c r="H255" s="16" t="str">
        <f t="shared" si="28"/>
        <v>Não válido</v>
      </c>
      <c r="I255" s="16" t="str">
        <f t="shared" si="28"/>
        <v>Não válido</v>
      </c>
      <c r="J255" s="10" t="str">
        <f t="shared" ref="J255:K255" si="29">IFERROR(IF(J254&gt;$N254,"Não válido",IF(J254&lt;$M254,"Não válido","Válido")),"-")</f>
        <v>Não válido</v>
      </c>
      <c r="K255" s="10" t="str">
        <f t="shared" si="29"/>
        <v>Não válido</v>
      </c>
      <c r="L255" s="1"/>
      <c r="M255" s="1"/>
      <c r="N255" s="1"/>
    </row>
    <row r="256" ht="15.0" customHeight="1">
      <c r="A256" s="18" t="s">
        <v>25</v>
      </c>
      <c r="B256" s="17">
        <f>IFERROR(MIN(B255:K255),"-")</f>
        <v>0.07</v>
      </c>
      <c r="C256" s="1"/>
      <c r="D256" s="1"/>
      <c r="E256" s="1"/>
      <c r="F256" s="1"/>
      <c r="G256" s="1"/>
      <c r="H256" s="1"/>
      <c r="I256" s="1"/>
      <c r="J256" s="1"/>
      <c r="K256" s="1"/>
      <c r="L256" s="1"/>
      <c r="M256" s="1"/>
      <c r="N256" s="1"/>
    </row>
    <row r="257" ht="15.0" customHeight="1">
      <c r="A257" s="18" t="s">
        <v>26</v>
      </c>
      <c r="B257" s="17">
        <f>IFERROR(MEDIAN(B255:K255),"-")</f>
        <v>0.07275</v>
      </c>
      <c r="C257" s="1"/>
      <c r="D257" s="1"/>
      <c r="E257" s="1"/>
      <c r="F257" s="1"/>
      <c r="G257" s="1"/>
      <c r="H257" s="1"/>
      <c r="I257" s="1"/>
      <c r="J257" s="1"/>
      <c r="K257" s="1"/>
      <c r="L257" s="1"/>
      <c r="M257" s="1"/>
      <c r="N257" s="1"/>
    </row>
    <row r="258" ht="15.0" customHeight="1">
      <c r="A258" s="18" t="s">
        <v>27</v>
      </c>
      <c r="B258" s="17">
        <f>IFERROR(AVERAGE(B255:K255),"-")</f>
        <v>0.07758333333</v>
      </c>
      <c r="C258" s="1"/>
      <c r="D258" s="1"/>
      <c r="E258" s="1"/>
      <c r="F258" s="1"/>
      <c r="G258" s="1"/>
      <c r="H258" s="1"/>
      <c r="I258" s="1"/>
      <c r="J258" s="1"/>
      <c r="K258" s="1"/>
      <c r="L258" s="1"/>
      <c r="M258" s="1"/>
      <c r="N258" s="1"/>
    </row>
    <row r="259" ht="15.0" customHeight="1">
      <c r="A259" s="18" t="s">
        <v>28</v>
      </c>
      <c r="B259" s="17">
        <f>IFERROR(MAX(B255:K255),"-")</f>
        <v>0.09</v>
      </c>
      <c r="C259" s="1"/>
      <c r="D259" s="1"/>
      <c r="E259" s="1"/>
      <c r="F259" s="1"/>
      <c r="G259" s="1"/>
      <c r="H259" s="1"/>
      <c r="I259" s="1"/>
      <c r="J259" s="1"/>
      <c r="K259" s="1"/>
      <c r="L259" s="1"/>
      <c r="M259" s="1"/>
      <c r="N259" s="1"/>
    </row>
    <row r="260" ht="15.0" customHeight="1">
      <c r="A260" s="1"/>
      <c r="B260" s="1"/>
      <c r="C260" s="1"/>
      <c r="D260" s="1"/>
      <c r="E260" s="1"/>
      <c r="F260" s="1"/>
      <c r="G260" s="1"/>
      <c r="H260" s="1"/>
      <c r="I260" s="1"/>
      <c r="J260" s="1"/>
      <c r="K260" s="1"/>
      <c r="L260" s="1"/>
      <c r="M260" s="1"/>
      <c r="N260" s="1"/>
    </row>
    <row r="261" ht="15.0" customHeight="1">
      <c r="A261" s="24" t="str">
        <f>'Orçamento de fórmulas'!B29</f>
        <v>S 26
(Suplemento adulto
hipercalórico e
hiperproteico)
Código BR: 404431
</v>
      </c>
      <c r="B261" s="6" t="s">
        <v>2</v>
      </c>
      <c r="C261" s="6" t="s">
        <v>3</v>
      </c>
      <c r="D261" s="6" t="s">
        <v>4</v>
      </c>
      <c r="E261" s="6" t="s">
        <v>5</v>
      </c>
      <c r="F261" s="6" t="s">
        <v>6</v>
      </c>
      <c r="G261" s="6" t="s">
        <v>7</v>
      </c>
      <c r="H261" s="6" t="s">
        <v>8</v>
      </c>
      <c r="I261" s="6" t="s">
        <v>9</v>
      </c>
      <c r="J261" s="6" t="s">
        <v>10</v>
      </c>
      <c r="K261" s="6" t="s">
        <v>11</v>
      </c>
      <c r="L261" s="7" t="s">
        <v>12</v>
      </c>
      <c r="M261" s="7" t="s">
        <v>13</v>
      </c>
      <c r="N261" s="7" t="s">
        <v>14</v>
      </c>
    </row>
    <row r="262" ht="15.0" customHeight="1">
      <c r="A262" s="6" t="s">
        <v>15</v>
      </c>
      <c r="B262" s="25" t="s">
        <v>201</v>
      </c>
      <c r="C262" s="25" t="s">
        <v>202</v>
      </c>
      <c r="D262" s="25" t="s">
        <v>203</v>
      </c>
      <c r="E262" s="25" t="s">
        <v>204</v>
      </c>
      <c r="F262" s="25" t="s">
        <v>205</v>
      </c>
      <c r="G262" s="9"/>
      <c r="H262" s="9"/>
      <c r="I262" s="9"/>
      <c r="J262" s="9"/>
      <c r="K262" s="10"/>
      <c r="L262" s="11"/>
      <c r="M262" s="11"/>
      <c r="N262" s="11"/>
    </row>
    <row r="263" ht="15.0" customHeight="1">
      <c r="A263" s="6" t="s">
        <v>21</v>
      </c>
      <c r="B263" s="38"/>
      <c r="C263" s="25"/>
      <c r="D263" s="25"/>
      <c r="E263" s="26" t="s">
        <v>77</v>
      </c>
      <c r="F263" s="26" t="s">
        <v>111</v>
      </c>
      <c r="G263" s="9"/>
      <c r="H263" s="9"/>
      <c r="I263" s="9"/>
      <c r="J263" s="9"/>
      <c r="K263" s="10"/>
      <c r="L263" s="11"/>
      <c r="M263" s="11"/>
      <c r="N263" s="11"/>
    </row>
    <row r="264" ht="15.0" customHeight="1">
      <c r="A264" s="13" t="str">
        <f>'Orçamento de fórmulas'!C29</f>
        <v>FÓRMULA MODIFICADA PARA NUTRIÇÃO ENTERAL E ORAL. Aplicação no âmbito da SES/DF: indicado para suplementação oral de indivíduos desnutridos ou com necessidades calóricas e proteicas aumentadas. Características Adicionais: adicionado ou não de sacarose, com ou sem fibras, de densidade energética maior ou igual a 1,5 por ml e quantidade de proteína maior ou igual a 20% do valor energético total. Forma de apresentação: líquido (mililitro).</v>
      </c>
      <c r="B264" s="28" t="s">
        <v>36</v>
      </c>
      <c r="C264" s="29">
        <v>0.095</v>
      </c>
      <c r="D264" s="29">
        <v>0.11375</v>
      </c>
      <c r="E264" s="29" t="s">
        <v>36</v>
      </c>
      <c r="F264" s="29">
        <v>0.05</v>
      </c>
      <c r="G264" s="31"/>
      <c r="H264" s="31"/>
      <c r="I264" s="31"/>
      <c r="J264" s="31"/>
      <c r="K264" s="31"/>
      <c r="L264" s="17">
        <f>IFERROR(MEDIAN($B264:$K264),"-")</f>
        <v>0.095</v>
      </c>
      <c r="M264" s="17">
        <f>IFERROR(L264*(1-50%),"-")</f>
        <v>0.0475</v>
      </c>
      <c r="N264" s="17">
        <f>IFERROR(L264*(1+50%),"-")</f>
        <v>0.1425</v>
      </c>
    </row>
    <row r="265" ht="15.0" customHeight="1">
      <c r="A265" s="6" t="s">
        <v>24</v>
      </c>
      <c r="B265" s="16" t="str">
        <f t="shared" ref="B265:K265" si="30">IFERROR(IF(B264&gt;$N264,"Não válido",IF(B264&lt;$M264,"Não válido",B264)),"-")</f>
        <v>Não válido</v>
      </c>
      <c r="C265" s="16">
        <f t="shared" si="30"/>
        <v>0.095</v>
      </c>
      <c r="D265" s="16">
        <f t="shared" si="30"/>
        <v>0.11375</v>
      </c>
      <c r="E265" s="16" t="str">
        <f t="shared" si="30"/>
        <v>Não válido</v>
      </c>
      <c r="F265" s="16">
        <f t="shared" si="30"/>
        <v>0.05</v>
      </c>
      <c r="G265" s="16" t="str">
        <f t="shared" si="30"/>
        <v>Não válido</v>
      </c>
      <c r="H265" s="16" t="str">
        <f t="shared" si="30"/>
        <v>Não válido</v>
      </c>
      <c r="I265" s="16" t="str">
        <f t="shared" si="30"/>
        <v>Não válido</v>
      </c>
      <c r="J265" s="16" t="str">
        <f t="shared" si="30"/>
        <v>Não válido</v>
      </c>
      <c r="K265" s="16" t="str">
        <f t="shared" si="30"/>
        <v>Não válido</v>
      </c>
      <c r="L265" s="1"/>
      <c r="M265" s="1"/>
      <c r="N265" s="1"/>
    </row>
    <row r="266" ht="15.0" customHeight="1">
      <c r="A266" s="18" t="s">
        <v>25</v>
      </c>
      <c r="B266" s="17">
        <f>IFERROR(MIN(B265:K265),"-")</f>
        <v>0.05</v>
      </c>
      <c r="C266" s="1"/>
      <c r="D266" s="1"/>
      <c r="E266" s="1"/>
      <c r="F266" s="1"/>
      <c r="G266" s="1"/>
      <c r="H266" s="1"/>
      <c r="I266" s="1"/>
      <c r="J266" s="1"/>
      <c r="K266" s="1"/>
      <c r="L266" s="1"/>
      <c r="M266" s="1"/>
      <c r="N266" s="1"/>
    </row>
    <row r="267" ht="15.0" customHeight="1">
      <c r="A267" s="18" t="s">
        <v>26</v>
      </c>
      <c r="B267" s="17">
        <f>IFERROR(MEDIAN(B265:K265),"-")</f>
        <v>0.095</v>
      </c>
      <c r="C267" s="1"/>
      <c r="D267" s="1"/>
      <c r="E267" s="1"/>
      <c r="F267" s="1"/>
      <c r="G267" s="1"/>
      <c r="H267" s="1"/>
      <c r="I267" s="1"/>
      <c r="J267" s="1"/>
      <c r="K267" s="1"/>
      <c r="L267" s="1"/>
      <c r="M267" s="1"/>
      <c r="N267" s="1"/>
    </row>
    <row r="268" ht="15.0" customHeight="1">
      <c r="A268" s="18" t="s">
        <v>27</v>
      </c>
      <c r="B268" s="17">
        <f>IFERROR(AVERAGE(B265:K265),"-")</f>
        <v>0.08625</v>
      </c>
      <c r="C268" s="1"/>
      <c r="D268" s="1"/>
      <c r="E268" s="1"/>
      <c r="F268" s="1"/>
      <c r="G268" s="1"/>
      <c r="H268" s="1"/>
      <c r="I268" s="1"/>
      <c r="J268" s="1"/>
      <c r="K268" s="1"/>
      <c r="L268" s="1"/>
      <c r="M268" s="1"/>
      <c r="N268" s="1"/>
    </row>
    <row r="269" ht="15.0" customHeight="1">
      <c r="A269" s="18" t="s">
        <v>28</v>
      </c>
      <c r="B269" s="17">
        <f>IFERROR(MAX(B265:K265),"-")</f>
        <v>0.11375</v>
      </c>
      <c r="C269" s="1"/>
      <c r="D269" s="1"/>
      <c r="E269" s="1"/>
      <c r="F269" s="1"/>
      <c r="G269" s="1"/>
      <c r="H269" s="1"/>
      <c r="I269" s="1"/>
      <c r="J269" s="1"/>
      <c r="K269" s="1"/>
      <c r="L269" s="1"/>
      <c r="M269" s="1"/>
      <c r="N269" s="1"/>
    </row>
    <row r="270" ht="15.0" customHeight="1">
      <c r="A270" s="1"/>
      <c r="B270" s="1"/>
      <c r="C270" s="1"/>
      <c r="D270" s="1"/>
      <c r="E270" s="1"/>
      <c r="F270" s="1"/>
      <c r="G270" s="1"/>
      <c r="H270" s="1"/>
      <c r="I270" s="1"/>
      <c r="J270" s="1"/>
      <c r="K270" s="1"/>
      <c r="L270" s="1"/>
      <c r="M270" s="1"/>
      <c r="N270" s="1"/>
    </row>
    <row r="271" ht="15.0" customHeight="1">
      <c r="A271" s="24" t="str">
        <f>'Orçamento de fórmulas'!B30</f>
        <v>S 27
(Suplemento
infantil
hipercalórico)
Código BR: 444163
</v>
      </c>
      <c r="B271" s="6" t="s">
        <v>2</v>
      </c>
      <c r="C271" s="6" t="s">
        <v>3</v>
      </c>
      <c r="D271" s="6" t="s">
        <v>4</v>
      </c>
      <c r="E271" s="6" t="s">
        <v>5</v>
      </c>
      <c r="F271" s="6" t="s">
        <v>6</v>
      </c>
      <c r="G271" s="6" t="s">
        <v>7</v>
      </c>
      <c r="H271" s="6" t="s">
        <v>8</v>
      </c>
      <c r="I271" s="6" t="s">
        <v>9</v>
      </c>
      <c r="J271" s="6" t="s">
        <v>10</v>
      </c>
      <c r="K271" s="6" t="s">
        <v>11</v>
      </c>
      <c r="L271" s="7" t="s">
        <v>12</v>
      </c>
      <c r="M271" s="7" t="s">
        <v>13</v>
      </c>
      <c r="N271" s="7" t="s">
        <v>14</v>
      </c>
    </row>
    <row r="272" ht="15.0" customHeight="1">
      <c r="A272" s="6" t="s">
        <v>15</v>
      </c>
      <c r="B272" s="25" t="s">
        <v>206</v>
      </c>
      <c r="C272" s="25" t="s">
        <v>207</v>
      </c>
      <c r="D272" s="25" t="s">
        <v>208</v>
      </c>
      <c r="E272" s="25" t="s">
        <v>209</v>
      </c>
      <c r="F272" s="25" t="s">
        <v>76</v>
      </c>
      <c r="G272" s="25" t="s">
        <v>210</v>
      </c>
      <c r="H272" s="25" t="s">
        <v>211</v>
      </c>
      <c r="I272" s="8" t="s">
        <v>212</v>
      </c>
      <c r="J272" s="9"/>
      <c r="K272" s="10"/>
      <c r="L272" s="11"/>
      <c r="M272" s="11"/>
      <c r="N272" s="11"/>
    </row>
    <row r="273" ht="15.0" customHeight="1">
      <c r="A273" s="6" t="s">
        <v>21</v>
      </c>
      <c r="B273" s="38"/>
      <c r="C273" s="25"/>
      <c r="D273" s="25"/>
      <c r="E273" s="26" t="s">
        <v>77</v>
      </c>
      <c r="F273" s="12" t="s">
        <v>80</v>
      </c>
      <c r="G273" s="26" t="s">
        <v>87</v>
      </c>
      <c r="H273" s="12" t="s">
        <v>101</v>
      </c>
      <c r="I273" s="12" t="s">
        <v>111</v>
      </c>
      <c r="J273" s="9"/>
      <c r="K273" s="10"/>
      <c r="L273" s="11"/>
      <c r="M273" s="11"/>
      <c r="N273" s="11"/>
    </row>
    <row r="274" ht="15.0" customHeight="1">
      <c r="A274" s="13" t="str">
        <f>'Orçamento de fórmulas'!C30</f>
        <v>FÓRMULA PEDIÁTRICA PARA NUTRIÇÃO ENTERAL E ORAL. Aplicação no âmbito da SES/DF: indicado para suplementação oral de crianças menores de 10 anos de idade desnutridas ou com necessidades calóricas e/ou proteicas aumentadas. Características Adicionais: fórmula polimérica ou oligomérica, isento de glúten, com ou sem fibras, com adição de sacarose, densidade energética maior ou igual a 1,2 kcal por ml e quantidade de proteínas necessárias para atender a faixa etária a qual o produto se destina . Forma de apresentação: líquido (mililitro).</v>
      </c>
      <c r="B274" s="28" t="s">
        <v>36</v>
      </c>
      <c r="C274" s="29" t="s">
        <v>36</v>
      </c>
      <c r="D274" s="29">
        <v>0.07315</v>
      </c>
      <c r="E274" s="29" t="s">
        <v>36</v>
      </c>
      <c r="F274" s="29">
        <v>0.2611333</v>
      </c>
      <c r="G274" s="29">
        <v>0.112</v>
      </c>
      <c r="H274" s="30">
        <v>0.1957545</v>
      </c>
      <c r="I274" s="30">
        <v>0.625</v>
      </c>
      <c r="J274" s="31"/>
      <c r="K274" s="31"/>
      <c r="L274" s="17">
        <f>IFERROR(MEDIAN($B274:$K274),"-")</f>
        <v>0.1957545</v>
      </c>
      <c r="M274" s="17">
        <f>IFERROR(L274*(1-50%),"-")</f>
        <v>0.09787725</v>
      </c>
      <c r="N274" s="17">
        <f>IFERROR(L274*(1+50%),"-")</f>
        <v>0.29363175</v>
      </c>
    </row>
    <row r="275" ht="15.0" customHeight="1">
      <c r="A275" s="6" t="s">
        <v>24</v>
      </c>
      <c r="B275" s="16" t="str">
        <f t="shared" ref="B275:K275" si="31">IFERROR(IF(B274&gt;$N274,"Não válido",IF(B274&lt;$M274,"Não válido",B274)),"-")</f>
        <v>Não válido</v>
      </c>
      <c r="C275" s="16" t="str">
        <f t="shared" si="31"/>
        <v>Não válido</v>
      </c>
      <c r="D275" s="16" t="str">
        <f t="shared" si="31"/>
        <v>Não válido</v>
      </c>
      <c r="E275" s="16" t="str">
        <f t="shared" si="31"/>
        <v>Não válido</v>
      </c>
      <c r="F275" s="16">
        <f t="shared" si="31"/>
        <v>0.2611333</v>
      </c>
      <c r="G275" s="16">
        <f t="shared" si="31"/>
        <v>0.112</v>
      </c>
      <c r="H275" s="16">
        <f t="shared" si="31"/>
        <v>0.1957545</v>
      </c>
      <c r="I275" s="16" t="str">
        <f t="shared" si="31"/>
        <v>Não válido</v>
      </c>
      <c r="J275" s="16" t="str">
        <f t="shared" si="31"/>
        <v>Não válido</v>
      </c>
      <c r="K275" s="16" t="str">
        <f t="shared" si="31"/>
        <v>Não válido</v>
      </c>
      <c r="L275" s="1"/>
      <c r="M275" s="1"/>
      <c r="N275" s="1"/>
    </row>
    <row r="276" ht="15.0" customHeight="1">
      <c r="A276" s="18" t="s">
        <v>25</v>
      </c>
      <c r="B276" s="17">
        <f>IFERROR(MIN(B275:K275),"-")</f>
        <v>0.112</v>
      </c>
      <c r="C276" s="1"/>
      <c r="D276" s="1"/>
      <c r="E276" s="1"/>
      <c r="F276" s="1"/>
      <c r="G276" s="1"/>
      <c r="H276" s="1"/>
      <c r="I276" s="1"/>
      <c r="J276" s="1"/>
      <c r="K276" s="1"/>
      <c r="L276" s="1"/>
      <c r="M276" s="1"/>
      <c r="N276" s="1"/>
    </row>
    <row r="277" ht="15.0" customHeight="1">
      <c r="A277" s="18" t="s">
        <v>26</v>
      </c>
      <c r="B277" s="17">
        <f>IFERROR(MEDIAN(B275:K275),"-")</f>
        <v>0.1957545</v>
      </c>
      <c r="C277" s="1"/>
      <c r="D277" s="1"/>
      <c r="E277" s="1"/>
      <c r="F277" s="1"/>
      <c r="G277" s="1"/>
      <c r="H277" s="1"/>
      <c r="I277" s="1"/>
      <c r="J277" s="1"/>
      <c r="K277" s="1"/>
      <c r="L277" s="1"/>
      <c r="M277" s="1"/>
      <c r="N277" s="1"/>
    </row>
    <row r="278" ht="15.0" customHeight="1">
      <c r="A278" s="18" t="s">
        <v>27</v>
      </c>
      <c r="B278" s="17">
        <f>IFERROR(AVERAGE(B275:K275),"-")</f>
        <v>0.1896292667</v>
      </c>
      <c r="C278" s="1"/>
      <c r="D278" s="1"/>
      <c r="E278" s="1"/>
      <c r="F278" s="1"/>
      <c r="G278" s="1"/>
      <c r="H278" s="1"/>
      <c r="I278" s="1"/>
      <c r="J278" s="1"/>
      <c r="K278" s="1"/>
      <c r="L278" s="1"/>
      <c r="M278" s="1"/>
      <c r="N278" s="1"/>
    </row>
    <row r="279" ht="15.0" customHeight="1">
      <c r="A279" s="18" t="s">
        <v>28</v>
      </c>
      <c r="B279" s="17">
        <f>IFERROR(MAX(B275:K275),"-")</f>
        <v>0.2611333</v>
      </c>
      <c r="C279" s="1"/>
      <c r="D279" s="1"/>
      <c r="E279" s="1"/>
      <c r="F279" s="1"/>
      <c r="G279" s="1"/>
      <c r="H279" s="1"/>
      <c r="I279" s="1"/>
      <c r="J279" s="1"/>
      <c r="K279" s="1"/>
      <c r="L279" s="1"/>
      <c r="M279" s="1"/>
      <c r="N279" s="1"/>
    </row>
    <row r="280" ht="15.0" customHeight="1">
      <c r="A280" s="1"/>
      <c r="B280" s="1"/>
      <c r="C280" s="1"/>
      <c r="D280" s="1"/>
      <c r="E280" s="1"/>
      <c r="F280" s="1"/>
      <c r="G280" s="1"/>
      <c r="H280" s="1"/>
      <c r="I280" s="1"/>
      <c r="J280" s="1"/>
      <c r="K280" s="1"/>
      <c r="L280" s="1"/>
      <c r="M280" s="1"/>
      <c r="N280" s="1"/>
    </row>
    <row r="281" ht="15.0" customHeight="1">
      <c r="A281" s="3" t="s">
        <v>213</v>
      </c>
      <c r="B281" s="1"/>
      <c r="C281" s="1"/>
      <c r="D281" s="1"/>
      <c r="E281" s="1"/>
      <c r="F281" s="1"/>
      <c r="G281" s="1"/>
      <c r="H281" s="1"/>
      <c r="I281" s="1"/>
      <c r="J281" s="1"/>
      <c r="K281" s="1"/>
      <c r="L281" s="1"/>
      <c r="M281" s="1"/>
      <c r="N281" s="1"/>
    </row>
    <row r="282" ht="15.0" customHeight="1">
      <c r="A282" s="1"/>
      <c r="B282" s="1"/>
      <c r="C282" s="1"/>
      <c r="D282" s="1"/>
      <c r="E282" s="1"/>
      <c r="F282" s="1"/>
      <c r="G282" s="1"/>
      <c r="H282" s="1"/>
      <c r="I282" s="1"/>
      <c r="J282" s="1"/>
      <c r="K282" s="1"/>
      <c r="L282" s="1"/>
      <c r="M282" s="1"/>
      <c r="N282" s="1"/>
    </row>
    <row r="283" ht="15.0" customHeight="1">
      <c r="A283" s="24" t="str">
        <f>'Orçamento de fórmulas'!B31</f>
        <v>MN 28
(Módulo
espessante à base
amido de milho)
Código BR: 403936</v>
      </c>
      <c r="B283" s="6" t="s">
        <v>2</v>
      </c>
      <c r="C283" s="6" t="s">
        <v>3</v>
      </c>
      <c r="D283" s="6" t="s">
        <v>4</v>
      </c>
      <c r="E283" s="6" t="s">
        <v>5</v>
      </c>
      <c r="F283" s="6" t="s">
        <v>6</v>
      </c>
      <c r="G283" s="6" t="s">
        <v>7</v>
      </c>
      <c r="H283" s="6" t="s">
        <v>8</v>
      </c>
      <c r="I283" s="6" t="s">
        <v>9</v>
      </c>
      <c r="J283" s="6" t="s">
        <v>10</v>
      </c>
      <c r="K283" s="6" t="s">
        <v>11</v>
      </c>
      <c r="L283" s="7" t="s">
        <v>12</v>
      </c>
      <c r="M283" s="7" t="s">
        <v>13</v>
      </c>
      <c r="N283" s="7" t="s">
        <v>14</v>
      </c>
    </row>
    <row r="284" ht="15.0" customHeight="1">
      <c r="A284" s="6" t="s">
        <v>15</v>
      </c>
      <c r="B284" s="25" t="s">
        <v>214</v>
      </c>
      <c r="C284" s="25" t="s">
        <v>215</v>
      </c>
      <c r="D284" s="25" t="s">
        <v>216</v>
      </c>
      <c r="E284" s="25" t="s">
        <v>217</v>
      </c>
      <c r="F284" s="25" t="s">
        <v>100</v>
      </c>
      <c r="G284" s="25" t="s">
        <v>218</v>
      </c>
      <c r="H284" s="8" t="s">
        <v>210</v>
      </c>
      <c r="I284" s="9"/>
      <c r="J284" s="9"/>
      <c r="K284" s="9"/>
      <c r="L284" s="11"/>
      <c r="M284" s="11"/>
      <c r="N284" s="11"/>
    </row>
    <row r="285" ht="15.0" customHeight="1">
      <c r="A285" s="6" t="s">
        <v>21</v>
      </c>
      <c r="B285" s="38"/>
      <c r="C285" s="25"/>
      <c r="D285" s="25"/>
      <c r="E285" s="26" t="s">
        <v>77</v>
      </c>
      <c r="F285" s="26" t="s">
        <v>101</v>
      </c>
      <c r="G285" s="26" t="s">
        <v>219</v>
      </c>
      <c r="H285" s="12" t="s">
        <v>220</v>
      </c>
      <c r="I285" s="9"/>
      <c r="J285" s="9"/>
      <c r="K285" s="9"/>
      <c r="L285" s="11"/>
      <c r="M285" s="11"/>
      <c r="N285" s="11"/>
    </row>
    <row r="286" ht="15.0" customHeight="1">
      <c r="A286" s="13" t="str">
        <f>'Orçamento de fórmulas'!C31</f>
        <v>ESPESSANTE PARA ALIMENTOS À BASE DE AMIDO DE MILHO MODIFICADO. Aplicação no âmbito da SES/DF: indicado para crianças menores de 36 meses com disfagia. Características adicionais: espessante alimentar instatâneo à base de amido de milho modificado. Forma de apresentação: pó (gramas).</v>
      </c>
      <c r="B286" s="28" t="s">
        <v>36</v>
      </c>
      <c r="C286" s="29">
        <v>0.095</v>
      </c>
      <c r="D286" s="29" t="s">
        <v>36</v>
      </c>
      <c r="E286" s="29" t="s">
        <v>36</v>
      </c>
      <c r="F286" s="29">
        <v>0.4370259</v>
      </c>
      <c r="G286" s="29">
        <v>0.438</v>
      </c>
      <c r="H286" s="30">
        <v>0.4483</v>
      </c>
      <c r="I286" s="31"/>
      <c r="J286" s="31"/>
      <c r="K286" s="31"/>
      <c r="L286" s="17">
        <f>IFERROR(MEDIAN($B286:$K286),"-")</f>
        <v>0.43751295</v>
      </c>
      <c r="M286" s="17">
        <f>IFERROR(L286*(1-50%),"-")</f>
        <v>0.218756475</v>
      </c>
      <c r="N286" s="17">
        <f>IFERROR(L286*(1+50%),"-")</f>
        <v>0.656269425</v>
      </c>
    </row>
    <row r="287" ht="15.0" customHeight="1">
      <c r="A287" s="6" t="s">
        <v>24</v>
      </c>
      <c r="B287" s="16" t="str">
        <f t="shared" ref="B287:K287" si="32">IFERROR(IF(B286&gt;$N286,"Não válido",IF(B286&lt;$M286,"Não válido",B286)),"-")</f>
        <v>Não válido</v>
      </c>
      <c r="C287" s="16" t="str">
        <f t="shared" si="32"/>
        <v>Não válido</v>
      </c>
      <c r="D287" s="16" t="str">
        <f t="shared" si="32"/>
        <v>Não válido</v>
      </c>
      <c r="E287" s="16" t="str">
        <f t="shared" si="32"/>
        <v>Não válido</v>
      </c>
      <c r="F287" s="16">
        <f t="shared" si="32"/>
        <v>0.4370259</v>
      </c>
      <c r="G287" s="16">
        <f t="shared" si="32"/>
        <v>0.438</v>
      </c>
      <c r="H287" s="16">
        <f t="shared" si="32"/>
        <v>0.4483</v>
      </c>
      <c r="I287" s="16" t="str">
        <f t="shared" si="32"/>
        <v>Não válido</v>
      </c>
      <c r="J287" s="16" t="str">
        <f t="shared" si="32"/>
        <v>Não válido</v>
      </c>
      <c r="K287" s="16" t="str">
        <f t="shared" si="32"/>
        <v>Não válido</v>
      </c>
      <c r="L287" s="1"/>
      <c r="M287" s="1"/>
      <c r="N287" s="1"/>
    </row>
    <row r="288" ht="15.0" customHeight="1">
      <c r="A288" s="18" t="s">
        <v>25</v>
      </c>
      <c r="B288" s="17">
        <f>IFERROR(MIN(B287:K287),"-")</f>
        <v>0.4370259</v>
      </c>
      <c r="C288" s="1"/>
      <c r="D288" s="1"/>
      <c r="E288" s="1"/>
      <c r="F288" s="1"/>
      <c r="G288" s="1"/>
      <c r="H288" s="1"/>
      <c r="I288" s="1"/>
      <c r="J288" s="1"/>
      <c r="K288" s="1"/>
      <c r="L288" s="1"/>
      <c r="M288" s="1"/>
      <c r="N288" s="1"/>
    </row>
    <row r="289" ht="15.0" customHeight="1">
      <c r="A289" s="18" t="s">
        <v>26</v>
      </c>
      <c r="B289" s="17">
        <f>IFERROR(MEDIAN(B287:K287),"-")</f>
        <v>0.438</v>
      </c>
      <c r="C289" s="1"/>
      <c r="D289" s="1"/>
      <c r="E289" s="1"/>
      <c r="F289" s="1"/>
      <c r="G289" s="1"/>
      <c r="H289" s="1"/>
      <c r="I289" s="1"/>
      <c r="J289" s="1"/>
      <c r="K289" s="1"/>
      <c r="L289" s="1"/>
      <c r="M289" s="1"/>
      <c r="N289" s="1"/>
    </row>
    <row r="290" ht="15.0" customHeight="1">
      <c r="A290" s="18" t="s">
        <v>27</v>
      </c>
      <c r="B290" s="17">
        <f>IFERROR(AVERAGE(B287:K287),"-")</f>
        <v>0.4411086333</v>
      </c>
      <c r="C290" s="1"/>
      <c r="D290" s="1"/>
      <c r="E290" s="1"/>
      <c r="F290" s="1"/>
      <c r="G290" s="1"/>
      <c r="H290" s="1"/>
      <c r="I290" s="1"/>
      <c r="J290" s="1"/>
      <c r="K290" s="1"/>
      <c r="L290" s="1"/>
      <c r="M290" s="1"/>
      <c r="N290" s="1"/>
    </row>
    <row r="291" ht="15.0" customHeight="1">
      <c r="A291" s="18" t="s">
        <v>28</v>
      </c>
      <c r="B291" s="17">
        <f>IFERROR(MAX(B287:K287),"-")</f>
        <v>0.4483</v>
      </c>
      <c r="C291" s="1"/>
      <c r="D291" s="1"/>
      <c r="E291" s="1"/>
      <c r="F291" s="1"/>
      <c r="G291" s="1"/>
      <c r="H291" s="1"/>
      <c r="I291" s="1"/>
      <c r="J291" s="1"/>
      <c r="K291" s="1"/>
      <c r="L291" s="1"/>
      <c r="M291" s="1"/>
      <c r="N291" s="1"/>
    </row>
    <row r="292" ht="15.0" customHeight="1">
      <c r="A292" s="1"/>
      <c r="B292" s="1"/>
      <c r="C292" s="1"/>
      <c r="D292" s="1"/>
      <c r="E292" s="1"/>
      <c r="F292" s="1"/>
      <c r="G292" s="1"/>
      <c r="H292" s="1"/>
      <c r="I292" s="1"/>
      <c r="J292" s="1"/>
      <c r="K292" s="1"/>
      <c r="L292" s="1"/>
      <c r="M292" s="1"/>
      <c r="N292" s="1"/>
    </row>
    <row r="293" ht="15.0" customHeight="1">
      <c r="A293" s="24" t="str">
        <f>'Orçamento de fórmulas'!B32</f>
        <v>MN 29
(Módulo
espessante à base
de gomas)
Código BR: 437054</v>
      </c>
      <c r="B293" s="6" t="s">
        <v>2</v>
      </c>
      <c r="C293" s="6" t="s">
        <v>3</v>
      </c>
      <c r="D293" s="6" t="s">
        <v>4</v>
      </c>
      <c r="E293" s="6" t="s">
        <v>5</v>
      </c>
      <c r="F293" s="6" t="s">
        <v>6</v>
      </c>
      <c r="G293" s="6" t="s">
        <v>7</v>
      </c>
      <c r="H293" s="6" t="s">
        <v>8</v>
      </c>
      <c r="I293" s="6" t="s">
        <v>9</v>
      </c>
      <c r="J293" s="6" t="s">
        <v>10</v>
      </c>
      <c r="K293" s="6" t="s">
        <v>11</v>
      </c>
      <c r="L293" s="7" t="s">
        <v>12</v>
      </c>
      <c r="M293" s="7" t="s">
        <v>13</v>
      </c>
      <c r="N293" s="7" t="s">
        <v>14</v>
      </c>
    </row>
    <row r="294" ht="15.0" customHeight="1">
      <c r="A294" s="6" t="s">
        <v>15</v>
      </c>
      <c r="B294" s="25" t="s">
        <v>221</v>
      </c>
      <c r="C294" s="25" t="s">
        <v>222</v>
      </c>
      <c r="D294" s="25" t="s">
        <v>223</v>
      </c>
      <c r="E294" s="25" t="s">
        <v>224</v>
      </c>
      <c r="F294" s="25" t="s">
        <v>225</v>
      </c>
      <c r="G294" s="51" t="s">
        <v>226</v>
      </c>
      <c r="H294" s="9"/>
      <c r="I294" s="9"/>
      <c r="J294" s="9"/>
      <c r="K294" s="10"/>
      <c r="L294" s="11"/>
      <c r="M294" s="11"/>
      <c r="N294" s="11"/>
    </row>
    <row r="295" ht="15.0" customHeight="1">
      <c r="A295" s="6" t="s">
        <v>21</v>
      </c>
      <c r="B295" s="38"/>
      <c r="C295" s="25"/>
      <c r="D295" s="25"/>
      <c r="E295" s="26" t="s">
        <v>77</v>
      </c>
      <c r="F295" s="25"/>
      <c r="G295" s="52" t="s">
        <v>227</v>
      </c>
      <c r="H295" s="9"/>
      <c r="I295" s="9"/>
      <c r="J295" s="9"/>
      <c r="K295" s="10"/>
      <c r="L295" s="11"/>
      <c r="M295" s="11"/>
      <c r="N295" s="11"/>
    </row>
    <row r="296" ht="15.0" customHeight="1">
      <c r="A296" s="13" t="str">
        <f>'Orçamento de fórmulas'!C32</f>
        <v>ESPESSANTE PARA ALIMENTOS À BASE DE GOMA(S). Aplicação no âmbito da SES: indicado para pacientes maiores de 36 meses com disfagia. Características adicionais: espessante alimentar instantâneo à base de goma(s), sem adição de outro ingrediente para espessar. Produto final inodoro, insípido, homogêneo. Forma de apresentação: pó (gramas).</v>
      </c>
      <c r="B296" s="28">
        <v>1.22</v>
      </c>
      <c r="C296" s="29" t="s">
        <v>36</v>
      </c>
      <c r="D296" s="29">
        <v>0.45512</v>
      </c>
      <c r="E296" s="29" t="s">
        <v>36</v>
      </c>
      <c r="F296" s="29">
        <v>1.679</v>
      </c>
      <c r="G296" s="30">
        <v>1.333</v>
      </c>
      <c r="H296" s="31"/>
      <c r="I296" s="31"/>
      <c r="J296" s="31"/>
      <c r="K296" s="31"/>
      <c r="L296" s="17">
        <f>IFERROR(MEDIAN($B296:$K296),"-")</f>
        <v>1.2765</v>
      </c>
      <c r="M296" s="17">
        <f>IFERROR(L296*(1-50%),"-")</f>
        <v>0.63825</v>
      </c>
      <c r="N296" s="17">
        <f>IFERROR(L296*(1+50%),"-")</f>
        <v>1.91475</v>
      </c>
    </row>
    <row r="297" ht="15.0" customHeight="1">
      <c r="A297" s="6" t="s">
        <v>24</v>
      </c>
      <c r="B297" s="16">
        <f t="shared" ref="B297:K297" si="33">IFERROR(IF(B296&gt;$N296,"Não válido",IF(B296&lt;$M296,"Não válido",B296)),"-")</f>
        <v>1.22</v>
      </c>
      <c r="C297" s="16" t="str">
        <f t="shared" si="33"/>
        <v>Não válido</v>
      </c>
      <c r="D297" s="16" t="str">
        <f t="shared" si="33"/>
        <v>Não válido</v>
      </c>
      <c r="E297" s="16" t="str">
        <f t="shared" si="33"/>
        <v>Não válido</v>
      </c>
      <c r="F297" s="16">
        <f t="shared" si="33"/>
        <v>1.679</v>
      </c>
      <c r="G297" s="16">
        <f t="shared" si="33"/>
        <v>1.333</v>
      </c>
      <c r="H297" s="16" t="str">
        <f t="shared" si="33"/>
        <v>Não válido</v>
      </c>
      <c r="I297" s="16" t="str">
        <f t="shared" si="33"/>
        <v>Não válido</v>
      </c>
      <c r="J297" s="16" t="str">
        <f t="shared" si="33"/>
        <v>Não válido</v>
      </c>
      <c r="K297" s="16" t="str">
        <f t="shared" si="33"/>
        <v>Não válido</v>
      </c>
      <c r="L297" s="1"/>
      <c r="M297" s="1"/>
      <c r="N297" s="1"/>
    </row>
    <row r="298" ht="15.0" customHeight="1">
      <c r="A298" s="18" t="s">
        <v>25</v>
      </c>
      <c r="B298" s="17">
        <f>IFERROR(MIN(B297:K297),"-")</f>
        <v>1.22</v>
      </c>
      <c r="C298" s="1"/>
      <c r="D298" s="1"/>
      <c r="E298" s="1"/>
      <c r="F298" s="1"/>
      <c r="G298" s="1"/>
      <c r="H298" s="1"/>
      <c r="I298" s="1"/>
      <c r="J298" s="1"/>
      <c r="K298" s="1"/>
      <c r="L298" s="1"/>
      <c r="M298" s="1"/>
      <c r="N298" s="1"/>
    </row>
    <row r="299" ht="15.0" customHeight="1">
      <c r="A299" s="18" t="s">
        <v>26</v>
      </c>
      <c r="B299" s="17">
        <f>IFERROR(MEDIAN(B297:K297),"-")</f>
        <v>1.333</v>
      </c>
      <c r="C299" s="1"/>
      <c r="D299" s="1"/>
      <c r="E299" s="1"/>
      <c r="F299" s="1"/>
      <c r="G299" s="1"/>
      <c r="H299" s="1"/>
      <c r="I299" s="1"/>
      <c r="J299" s="1"/>
      <c r="K299" s="1"/>
      <c r="L299" s="1"/>
      <c r="M299" s="1"/>
      <c r="N299" s="1"/>
    </row>
    <row r="300" ht="15.0" customHeight="1">
      <c r="A300" s="18" t="s">
        <v>27</v>
      </c>
      <c r="B300" s="17">
        <f>IFERROR(AVERAGE(B297:K297),"-")</f>
        <v>1.410666667</v>
      </c>
      <c r="C300" s="1"/>
      <c r="D300" s="1"/>
      <c r="E300" s="1"/>
      <c r="F300" s="1"/>
      <c r="G300" s="1"/>
      <c r="H300" s="1"/>
      <c r="I300" s="1"/>
      <c r="J300" s="1"/>
      <c r="K300" s="1"/>
      <c r="L300" s="1"/>
      <c r="M300" s="1"/>
      <c r="N300" s="1"/>
    </row>
    <row r="301" ht="15.0" customHeight="1">
      <c r="A301" s="18" t="s">
        <v>28</v>
      </c>
      <c r="B301" s="17">
        <f>IFERROR(MAX(B297:K297),"-")</f>
        <v>1.679</v>
      </c>
      <c r="C301" s="1"/>
      <c r="D301" s="1"/>
      <c r="E301" s="1"/>
      <c r="F301" s="1"/>
      <c r="G301" s="1"/>
      <c r="H301" s="1"/>
      <c r="I301" s="1"/>
      <c r="J301" s="1"/>
      <c r="K301" s="1"/>
      <c r="L301" s="1"/>
      <c r="M301" s="1"/>
      <c r="N301" s="1"/>
    </row>
    <row r="302" ht="15.0" customHeight="1">
      <c r="A302" s="1"/>
      <c r="B302" s="1"/>
      <c r="C302" s="1"/>
      <c r="D302" s="1"/>
      <c r="E302" s="1"/>
      <c r="F302" s="1"/>
      <c r="G302" s="1"/>
      <c r="H302" s="1"/>
      <c r="I302" s="1"/>
      <c r="J302" s="1"/>
      <c r="K302" s="1"/>
      <c r="L302" s="1"/>
      <c r="M302" s="1"/>
      <c r="N302" s="1"/>
    </row>
    <row r="303" ht="15.0" customHeight="1">
      <c r="A303" s="24" t="str">
        <f>'Orçamento de fórmulas'!B33</f>
        <v>MN 30
(Módulo de lipídeo
à base de TCM)
Código BR: 435201</v>
      </c>
      <c r="B303" s="6" t="s">
        <v>2</v>
      </c>
      <c r="C303" s="6" t="s">
        <v>3</v>
      </c>
      <c r="D303" s="6" t="s">
        <v>4</v>
      </c>
      <c r="E303" s="6" t="s">
        <v>5</v>
      </c>
      <c r="F303" s="6" t="s">
        <v>6</v>
      </c>
      <c r="G303" s="6" t="s">
        <v>7</v>
      </c>
      <c r="H303" s="6" t="s">
        <v>8</v>
      </c>
      <c r="I303" s="6" t="s">
        <v>9</v>
      </c>
      <c r="J303" s="6" t="s">
        <v>10</v>
      </c>
      <c r="K303" s="6" t="s">
        <v>11</v>
      </c>
      <c r="L303" s="7" t="s">
        <v>12</v>
      </c>
      <c r="M303" s="7" t="s">
        <v>13</v>
      </c>
      <c r="N303" s="7" t="s">
        <v>14</v>
      </c>
    </row>
    <row r="304" ht="15.0" customHeight="1">
      <c r="A304" s="6" t="s">
        <v>15</v>
      </c>
      <c r="B304" s="25" t="s">
        <v>228</v>
      </c>
      <c r="C304" s="25" t="s">
        <v>229</v>
      </c>
      <c r="D304" s="25" t="s">
        <v>230</v>
      </c>
      <c r="E304" s="25" t="s">
        <v>231</v>
      </c>
      <c r="F304" s="53" t="s">
        <v>75</v>
      </c>
      <c r="G304" s="25" t="s">
        <v>232</v>
      </c>
      <c r="H304" s="25" t="s">
        <v>233</v>
      </c>
      <c r="I304" s="9"/>
      <c r="J304" s="9"/>
      <c r="K304" s="9"/>
      <c r="L304" s="11"/>
      <c r="M304" s="11"/>
      <c r="N304" s="11"/>
    </row>
    <row r="305" ht="15.0" customHeight="1">
      <c r="A305" s="6" t="s">
        <v>21</v>
      </c>
      <c r="B305" s="38"/>
      <c r="C305" s="25"/>
      <c r="D305" s="25"/>
      <c r="E305" s="26" t="s">
        <v>77</v>
      </c>
      <c r="F305" s="26" t="s">
        <v>79</v>
      </c>
      <c r="G305" s="26" t="s">
        <v>80</v>
      </c>
      <c r="H305" s="26" t="s">
        <v>87</v>
      </c>
      <c r="I305" s="9"/>
      <c r="J305" s="9"/>
      <c r="K305" s="9"/>
      <c r="L305" s="11"/>
      <c r="M305" s="11"/>
      <c r="N305" s="11"/>
    </row>
    <row r="306" ht="15.0" customHeight="1">
      <c r="A306" s="13" t="str">
        <f>'Orçamento de fórmulas'!C33</f>
        <v>MÓDULO DE LIPÍDIOS À BASE DE TRIGLICERÍDEOS DE CADEIA MÉDIA PARA NUTRIÇÃO ENTERAL E ORAL. Aplicação no âmbito da SES/DF: indicado para pacientes com necessidades calóricas aumentadas provenientes de lipídeos de fácil absorção. Características Adicionais: acrescido de ácidos graxos essenciais e antioxidantes. Forma de apresentação: líquido (mililitros).</v>
      </c>
      <c r="B306" s="28" t="s">
        <v>36</v>
      </c>
      <c r="C306" s="29" t="s">
        <v>36</v>
      </c>
      <c r="D306" s="29" t="s">
        <v>36</v>
      </c>
      <c r="E306" s="29" t="s">
        <v>36</v>
      </c>
      <c r="F306" s="29">
        <v>0.307</v>
      </c>
      <c r="G306" s="29">
        <v>0.4950414</v>
      </c>
      <c r="H306" s="29">
        <v>0.3953</v>
      </c>
      <c r="I306" s="31"/>
      <c r="J306" s="31"/>
      <c r="K306" s="31"/>
      <c r="L306" s="17">
        <f>IFERROR(MEDIAN($B306:$K306),"-")</f>
        <v>0.3953</v>
      </c>
      <c r="M306" s="17">
        <f>IFERROR(L306*(1-50%),"-")</f>
        <v>0.19765</v>
      </c>
      <c r="N306" s="17">
        <f>IFERROR(L306*(1+50%),"-")</f>
        <v>0.59295</v>
      </c>
    </row>
    <row r="307" ht="15.0" customHeight="1">
      <c r="A307" s="6" t="s">
        <v>24</v>
      </c>
      <c r="B307" s="16" t="str">
        <f t="shared" ref="B307:K307" si="34">IFERROR(IF(B306&gt;$N306,"Não válido",IF(B306&lt;$M306,"Não válido",B306)),"-")</f>
        <v>Não válido</v>
      </c>
      <c r="C307" s="16" t="str">
        <f t="shared" si="34"/>
        <v>Não válido</v>
      </c>
      <c r="D307" s="16" t="str">
        <f t="shared" si="34"/>
        <v>Não válido</v>
      </c>
      <c r="E307" s="16" t="str">
        <f t="shared" si="34"/>
        <v>Não válido</v>
      </c>
      <c r="F307" s="16">
        <f t="shared" si="34"/>
        <v>0.307</v>
      </c>
      <c r="G307" s="16">
        <f t="shared" si="34"/>
        <v>0.4950414</v>
      </c>
      <c r="H307" s="16">
        <f t="shared" si="34"/>
        <v>0.3953</v>
      </c>
      <c r="I307" s="16" t="str">
        <f t="shared" si="34"/>
        <v>Não válido</v>
      </c>
      <c r="J307" s="16" t="str">
        <f t="shared" si="34"/>
        <v>Não válido</v>
      </c>
      <c r="K307" s="16" t="str">
        <f t="shared" si="34"/>
        <v>Não válido</v>
      </c>
      <c r="L307" s="1"/>
      <c r="M307" s="1"/>
      <c r="N307" s="1"/>
    </row>
    <row r="308" ht="15.0" customHeight="1">
      <c r="A308" s="18" t="s">
        <v>25</v>
      </c>
      <c r="B308" s="17">
        <f>IFERROR(MIN(B307:K307),"-")</f>
        <v>0.307</v>
      </c>
      <c r="C308" s="1"/>
      <c r="D308" s="1"/>
      <c r="E308" s="1"/>
      <c r="F308" s="1"/>
      <c r="G308" s="1"/>
      <c r="H308" s="1"/>
      <c r="I308" s="1"/>
      <c r="J308" s="1"/>
      <c r="K308" s="1"/>
      <c r="L308" s="1"/>
      <c r="M308" s="1"/>
      <c r="N308" s="1"/>
    </row>
    <row r="309" ht="15.0" customHeight="1">
      <c r="A309" s="18" t="s">
        <v>26</v>
      </c>
      <c r="B309" s="17">
        <f>IFERROR(MEDIAN(B307:K307),"-")</f>
        <v>0.3953</v>
      </c>
      <c r="C309" s="1"/>
      <c r="D309" s="1"/>
      <c r="E309" s="1"/>
      <c r="F309" s="1"/>
      <c r="G309" s="1"/>
      <c r="H309" s="1"/>
      <c r="I309" s="1"/>
      <c r="J309" s="1"/>
      <c r="K309" s="1"/>
      <c r="L309" s="1"/>
      <c r="M309" s="1"/>
      <c r="N309" s="1"/>
    </row>
    <row r="310" ht="15.0" customHeight="1">
      <c r="A310" s="18" t="s">
        <v>27</v>
      </c>
      <c r="B310" s="17">
        <f>IFERROR(AVERAGE(B307:K307),"-")</f>
        <v>0.3991138</v>
      </c>
      <c r="C310" s="1"/>
      <c r="D310" s="1"/>
      <c r="E310" s="1"/>
      <c r="F310" s="1"/>
      <c r="G310" s="1"/>
      <c r="H310" s="1"/>
      <c r="I310" s="1"/>
      <c r="J310" s="1"/>
      <c r="K310" s="1"/>
      <c r="L310" s="1"/>
      <c r="M310" s="1"/>
      <c r="N310" s="1"/>
    </row>
    <row r="311" ht="15.0" customHeight="1">
      <c r="A311" s="18" t="s">
        <v>28</v>
      </c>
      <c r="B311" s="17">
        <f>IFERROR(MAX(B307:K307),"-")</f>
        <v>0.4950414</v>
      </c>
      <c r="C311" s="1"/>
      <c r="D311" s="1"/>
      <c r="E311" s="1"/>
      <c r="F311" s="1"/>
      <c r="G311" s="1"/>
      <c r="H311" s="1"/>
      <c r="I311" s="1"/>
      <c r="J311" s="1"/>
      <c r="K311" s="1"/>
      <c r="L311" s="1"/>
      <c r="M311" s="1"/>
      <c r="N311" s="1"/>
    </row>
    <row r="312" ht="15.0" customHeight="1">
      <c r="A312" s="1"/>
      <c r="B312" s="1"/>
      <c r="C312" s="1"/>
      <c r="D312" s="1"/>
      <c r="E312" s="1"/>
      <c r="F312" s="1"/>
      <c r="G312" s="1"/>
      <c r="H312" s="1"/>
      <c r="I312" s="1"/>
      <c r="J312" s="1"/>
      <c r="K312" s="1"/>
      <c r="L312" s="1"/>
      <c r="M312" s="1"/>
      <c r="N312" s="1"/>
    </row>
    <row r="313" ht="15.0" customHeight="1">
      <c r="A313" s="24" t="str">
        <f>'Orçamento de fórmulas'!B34</f>
        <v>MN 31
(Módulo de lipídeo
à base de TCM SEM AGE)
Código BR: 435201</v>
      </c>
      <c r="B313" s="6" t="s">
        <v>2</v>
      </c>
      <c r="C313" s="6" t="s">
        <v>3</v>
      </c>
      <c r="D313" s="6" t="s">
        <v>4</v>
      </c>
      <c r="E313" s="6" t="s">
        <v>5</v>
      </c>
      <c r="F313" s="6" t="s">
        <v>6</v>
      </c>
      <c r="G313" s="6" t="s">
        <v>7</v>
      </c>
      <c r="H313" s="6" t="s">
        <v>8</v>
      </c>
      <c r="I313" s="6" t="s">
        <v>9</v>
      </c>
      <c r="J313" s="6" t="s">
        <v>10</v>
      </c>
      <c r="K313" s="6" t="s">
        <v>11</v>
      </c>
      <c r="L313" s="7" t="s">
        <v>12</v>
      </c>
      <c r="M313" s="7" t="s">
        <v>13</v>
      </c>
      <c r="N313" s="7" t="s">
        <v>14</v>
      </c>
    </row>
    <row r="314" ht="15.0" customHeight="1">
      <c r="A314" s="6" t="s">
        <v>15</v>
      </c>
      <c r="B314" s="25" t="s">
        <v>234</v>
      </c>
      <c r="C314" s="25" t="s">
        <v>235</v>
      </c>
      <c r="D314" s="25" t="s">
        <v>236</v>
      </c>
      <c r="E314" s="25" t="s">
        <v>237</v>
      </c>
      <c r="F314" s="25" t="s">
        <v>238</v>
      </c>
      <c r="G314" s="25" t="s">
        <v>239</v>
      </c>
      <c r="H314" s="25" t="s">
        <v>240</v>
      </c>
      <c r="I314" s="9"/>
      <c r="J314" s="9"/>
      <c r="K314" s="10"/>
      <c r="L314" s="11"/>
      <c r="M314" s="11"/>
      <c r="N314" s="11"/>
    </row>
    <row r="315" ht="15.0" customHeight="1">
      <c r="A315" s="6" t="s">
        <v>21</v>
      </c>
      <c r="B315" s="38"/>
      <c r="C315" s="25"/>
      <c r="D315" s="25"/>
      <c r="E315" s="26" t="s">
        <v>77</v>
      </c>
      <c r="F315" s="26" t="s">
        <v>241</v>
      </c>
      <c r="G315" s="26" t="s">
        <v>101</v>
      </c>
      <c r="H315" s="26" t="s">
        <v>242</v>
      </c>
      <c r="I315" s="9"/>
      <c r="J315" s="9"/>
      <c r="K315" s="10"/>
      <c r="L315" s="11"/>
      <c r="M315" s="11"/>
      <c r="N315" s="11"/>
    </row>
    <row r="316" ht="15.0" customHeight="1">
      <c r="A316" s="13" t="str">
        <f>'Orçamento de fórmulas'!C34</f>
        <v>MÓDULO DE LIPÍDIOS À BASE DE TRIGLICERÍDEOS DE CADEIA MÉDIA PARA NUTRIÇÃO ENTERAL E ORAL. Aplicação no âmbito da SES/DF: indicado para pacientes com necessidades calóricas aumentadas provenientes de lipídeos de fácil absorção. Características Adicionais: acrescido de antioxidantes e SEM de ácidos graxos essenciais e . Forma de apresentação: líquido (mililitros).</v>
      </c>
      <c r="B316" s="28" t="s">
        <v>36</v>
      </c>
      <c r="C316" s="29" t="s">
        <v>36</v>
      </c>
      <c r="D316" s="29" t="s">
        <v>36</v>
      </c>
      <c r="E316" s="29" t="s">
        <v>36</v>
      </c>
      <c r="F316" s="29">
        <v>0.65</v>
      </c>
      <c r="G316" s="29">
        <v>0.354374</v>
      </c>
      <c r="H316" s="29">
        <v>0.4465</v>
      </c>
      <c r="I316" s="31"/>
      <c r="J316" s="31"/>
      <c r="K316" s="31"/>
      <c r="L316" s="17">
        <f>IFERROR(MEDIAN($B316:$K316),"-")</f>
        <v>0.4465</v>
      </c>
      <c r="M316" s="17">
        <f>IFERROR(L316*(1-50%),"-")</f>
        <v>0.22325</v>
      </c>
      <c r="N316" s="17">
        <f>IFERROR(L316*(1+50%),"-")</f>
        <v>0.66975</v>
      </c>
    </row>
    <row r="317" ht="15.0" customHeight="1">
      <c r="A317" s="6" t="s">
        <v>24</v>
      </c>
      <c r="B317" s="16" t="str">
        <f t="shared" ref="B317:K317" si="35">IFERROR(IF(B316&gt;$N316,"Não válido",IF(B316&lt;$M316,"Não válido",B316)),"-")</f>
        <v>Não válido</v>
      </c>
      <c r="C317" s="16" t="str">
        <f t="shared" si="35"/>
        <v>Não válido</v>
      </c>
      <c r="D317" s="16" t="str">
        <f t="shared" si="35"/>
        <v>Não válido</v>
      </c>
      <c r="E317" s="16" t="str">
        <f t="shared" si="35"/>
        <v>Não válido</v>
      </c>
      <c r="F317" s="16">
        <f t="shared" si="35"/>
        <v>0.65</v>
      </c>
      <c r="G317" s="16">
        <f t="shared" si="35"/>
        <v>0.354374</v>
      </c>
      <c r="H317" s="16">
        <f t="shared" si="35"/>
        <v>0.4465</v>
      </c>
      <c r="I317" s="16" t="str">
        <f t="shared" si="35"/>
        <v>Não válido</v>
      </c>
      <c r="J317" s="16" t="str">
        <f t="shared" si="35"/>
        <v>Não válido</v>
      </c>
      <c r="K317" s="16" t="str">
        <f t="shared" si="35"/>
        <v>Não válido</v>
      </c>
      <c r="L317" s="1"/>
      <c r="M317" s="1"/>
      <c r="N317" s="1"/>
    </row>
    <row r="318" ht="15.0" customHeight="1">
      <c r="A318" s="18" t="s">
        <v>25</v>
      </c>
      <c r="B318" s="17">
        <f>IFERROR(MIN(B317:K317),"-")</f>
        <v>0.354374</v>
      </c>
      <c r="C318" s="1"/>
      <c r="D318" s="1"/>
      <c r="E318" s="1"/>
      <c r="F318" s="1"/>
      <c r="G318" s="1"/>
      <c r="H318" s="1"/>
      <c r="I318" s="1"/>
      <c r="J318" s="1"/>
      <c r="K318" s="1"/>
      <c r="L318" s="1"/>
      <c r="M318" s="1"/>
      <c r="N318" s="1"/>
    </row>
    <row r="319" ht="15.0" customHeight="1">
      <c r="A319" s="18" t="s">
        <v>26</v>
      </c>
      <c r="B319" s="17">
        <f>IFERROR(MEDIAN(B317:K317),"-")</f>
        <v>0.4465</v>
      </c>
      <c r="C319" s="1"/>
      <c r="D319" s="1"/>
      <c r="E319" s="1"/>
      <c r="F319" s="1"/>
      <c r="G319" s="1"/>
      <c r="H319" s="1"/>
      <c r="I319" s="1"/>
      <c r="J319" s="1"/>
      <c r="K319" s="1"/>
      <c r="L319" s="1"/>
      <c r="M319" s="1"/>
      <c r="N319" s="1"/>
    </row>
    <row r="320" ht="15.0" customHeight="1">
      <c r="A320" s="18" t="s">
        <v>27</v>
      </c>
      <c r="B320" s="17">
        <f>IFERROR(AVERAGE(B317:K317),"-")</f>
        <v>0.4836246667</v>
      </c>
      <c r="C320" s="1"/>
      <c r="D320" s="1"/>
      <c r="E320" s="1"/>
      <c r="F320" s="1"/>
      <c r="G320" s="1"/>
      <c r="H320" s="1"/>
      <c r="I320" s="1"/>
      <c r="J320" s="1"/>
      <c r="K320" s="1"/>
      <c r="L320" s="1"/>
      <c r="M320" s="1"/>
      <c r="N320" s="1"/>
    </row>
    <row r="321" ht="15.0" customHeight="1">
      <c r="A321" s="18" t="s">
        <v>28</v>
      </c>
      <c r="B321" s="17">
        <f>IFERROR(MAX(B317:K317),"-")</f>
        <v>0.65</v>
      </c>
      <c r="C321" s="1"/>
      <c r="D321" s="1"/>
      <c r="E321" s="1"/>
      <c r="F321" s="1"/>
      <c r="G321" s="1"/>
      <c r="H321" s="1"/>
      <c r="I321" s="1"/>
      <c r="J321" s="1"/>
      <c r="K321" s="1"/>
      <c r="L321" s="1"/>
      <c r="M321" s="1"/>
      <c r="N321" s="1"/>
    </row>
    <row r="322" ht="15.0" customHeight="1">
      <c r="A322" s="1"/>
      <c r="B322" s="1"/>
      <c r="C322" s="1"/>
      <c r="D322" s="1"/>
      <c r="E322" s="1"/>
      <c r="F322" s="1"/>
      <c r="G322" s="1"/>
      <c r="H322" s="1"/>
      <c r="I322" s="1"/>
      <c r="J322" s="1"/>
      <c r="K322" s="1"/>
      <c r="L322" s="1"/>
      <c r="M322" s="1"/>
      <c r="N322" s="1"/>
    </row>
    <row r="323" ht="15.0" customHeight="1">
      <c r="A323" s="24" t="str">
        <f>'Orçamento de fórmulas'!B35</f>
        <v>MN 32
(Módulo de
proteínas)
Código BR: 403935</v>
      </c>
      <c r="B323" s="6" t="s">
        <v>2</v>
      </c>
      <c r="C323" s="6" t="s">
        <v>3</v>
      </c>
      <c r="D323" s="6" t="s">
        <v>4</v>
      </c>
      <c r="E323" s="6" t="s">
        <v>5</v>
      </c>
      <c r="F323" s="6" t="s">
        <v>6</v>
      </c>
      <c r="G323" s="6" t="s">
        <v>7</v>
      </c>
      <c r="H323" s="6" t="s">
        <v>8</v>
      </c>
      <c r="I323" s="6" t="s">
        <v>9</v>
      </c>
      <c r="J323" s="6" t="s">
        <v>10</v>
      </c>
      <c r="K323" s="6" t="s">
        <v>11</v>
      </c>
      <c r="L323" s="7" t="s">
        <v>12</v>
      </c>
      <c r="M323" s="7" t="s">
        <v>13</v>
      </c>
      <c r="N323" s="7" t="s">
        <v>14</v>
      </c>
    </row>
    <row r="324" ht="15.0" customHeight="1">
      <c r="A324" s="6" t="s">
        <v>15</v>
      </c>
      <c r="B324" s="25" t="s">
        <v>243</v>
      </c>
      <c r="C324" s="25" t="s">
        <v>244</v>
      </c>
      <c r="D324" s="25" t="s">
        <v>245</v>
      </c>
      <c r="E324" s="25" t="s">
        <v>246</v>
      </c>
      <c r="F324" s="25" t="s">
        <v>76</v>
      </c>
      <c r="G324" s="25" t="s">
        <v>100</v>
      </c>
      <c r="H324" s="9"/>
      <c r="I324" s="9"/>
      <c r="J324" s="9"/>
      <c r="K324" s="10"/>
      <c r="L324" s="11"/>
      <c r="M324" s="11"/>
      <c r="N324" s="11"/>
    </row>
    <row r="325" ht="15.0" customHeight="1">
      <c r="A325" s="6" t="s">
        <v>21</v>
      </c>
      <c r="B325" s="38"/>
      <c r="C325" s="25"/>
      <c r="D325" s="25"/>
      <c r="E325" s="26" t="s">
        <v>77</v>
      </c>
      <c r="F325" s="12" t="s">
        <v>80</v>
      </c>
      <c r="G325" s="26" t="s">
        <v>101</v>
      </c>
      <c r="H325" s="9"/>
      <c r="I325" s="9"/>
      <c r="J325" s="9"/>
      <c r="K325" s="10"/>
      <c r="L325" s="11"/>
      <c r="M325" s="11"/>
      <c r="N325" s="11"/>
    </row>
    <row r="326" ht="15.0" customHeight="1">
      <c r="A326" s="54" t="str">
        <f>'Orçamento de fórmulas'!C35</f>
        <v>MÓDULO DE PROTEÍNAS PARA NUTRIÇÃO ENTERAL E ORAL. Aplicação no âmbito da SES/DF: indicado para pacientes com necessidades protéicas elevadas. Características adicionais: composta por proteína intacta de origem animal e/ou vegetal, que atenda a quantidade de aminoácidos essenciais por grama de proteína conforme valores mínimos estabelecidos à proteína de referência. Forma de apresentação: pó (gramas).</v>
      </c>
      <c r="B326" s="28" t="s">
        <v>36</v>
      </c>
      <c r="C326" s="29" t="s">
        <v>36</v>
      </c>
      <c r="D326" s="29">
        <v>0.21875</v>
      </c>
      <c r="E326" s="29" t="s">
        <v>36</v>
      </c>
      <c r="F326" s="29">
        <v>0.2697168</v>
      </c>
      <c r="G326" s="29">
        <v>0.2232344</v>
      </c>
      <c r="H326" s="31"/>
      <c r="I326" s="31"/>
      <c r="J326" s="31"/>
      <c r="K326" s="31"/>
      <c r="L326" s="17">
        <f>IFERROR(MEDIAN($B326:$K326),"-")</f>
        <v>0.2232344</v>
      </c>
      <c r="M326" s="17">
        <f>IFERROR(L326*(1-50%),"-")</f>
        <v>0.1116172</v>
      </c>
      <c r="N326" s="17">
        <f>IFERROR(L326*(1+50%),"-")</f>
        <v>0.3348516</v>
      </c>
    </row>
    <row r="327" ht="15.0" customHeight="1">
      <c r="A327" s="6" t="s">
        <v>24</v>
      </c>
      <c r="B327" s="16" t="str">
        <f t="shared" ref="B327:K327" si="36">IFERROR(IF(B326&gt;$N326,"Não válido",IF(B326&lt;$M326,"Não válido",B326)),"-")</f>
        <v>Não válido</v>
      </c>
      <c r="C327" s="16" t="str">
        <f t="shared" si="36"/>
        <v>Não válido</v>
      </c>
      <c r="D327" s="16">
        <f t="shared" si="36"/>
        <v>0.21875</v>
      </c>
      <c r="E327" s="16" t="str">
        <f t="shared" si="36"/>
        <v>Não válido</v>
      </c>
      <c r="F327" s="16">
        <f t="shared" si="36"/>
        <v>0.2697168</v>
      </c>
      <c r="G327" s="16">
        <f t="shared" si="36"/>
        <v>0.2232344</v>
      </c>
      <c r="H327" s="16" t="str">
        <f t="shared" si="36"/>
        <v>Não válido</v>
      </c>
      <c r="I327" s="16" t="str">
        <f t="shared" si="36"/>
        <v>Não válido</v>
      </c>
      <c r="J327" s="16" t="str">
        <f t="shared" si="36"/>
        <v>Não válido</v>
      </c>
      <c r="K327" s="16" t="str">
        <f t="shared" si="36"/>
        <v>Não válido</v>
      </c>
      <c r="L327" s="1"/>
      <c r="M327" s="1"/>
      <c r="N327" s="1"/>
    </row>
    <row r="328" ht="15.0" customHeight="1">
      <c r="A328" s="18" t="s">
        <v>25</v>
      </c>
      <c r="B328" s="17">
        <f>IFERROR(MIN(B327:K327),"-")</f>
        <v>0.21875</v>
      </c>
      <c r="C328" s="1"/>
      <c r="D328" s="1"/>
      <c r="E328" s="1"/>
      <c r="F328" s="1"/>
      <c r="G328" s="1"/>
      <c r="H328" s="1"/>
      <c r="I328" s="1"/>
      <c r="J328" s="1"/>
      <c r="K328" s="1"/>
      <c r="L328" s="1"/>
      <c r="M328" s="1"/>
      <c r="N328" s="1"/>
    </row>
    <row r="329" ht="15.0" customHeight="1">
      <c r="A329" s="18" t="s">
        <v>26</v>
      </c>
      <c r="B329" s="17">
        <f>IFERROR(MEDIAN(B327:K327),"-")</f>
        <v>0.2232344</v>
      </c>
      <c r="C329" s="1"/>
      <c r="D329" s="1"/>
      <c r="E329" s="1"/>
      <c r="F329" s="1"/>
      <c r="G329" s="1"/>
      <c r="H329" s="1"/>
      <c r="I329" s="1"/>
      <c r="J329" s="1"/>
      <c r="K329" s="1"/>
      <c r="L329" s="1"/>
      <c r="M329" s="1"/>
      <c r="N329" s="1"/>
    </row>
    <row r="330" ht="15.0" customHeight="1">
      <c r="A330" s="18" t="s">
        <v>27</v>
      </c>
      <c r="B330" s="17">
        <f>IFERROR(AVERAGE(B327:K327),"-")</f>
        <v>0.2372337333</v>
      </c>
      <c r="C330" s="1"/>
      <c r="D330" s="1"/>
      <c r="E330" s="1"/>
      <c r="F330" s="1"/>
      <c r="G330" s="1"/>
      <c r="H330" s="1"/>
      <c r="I330" s="1"/>
      <c r="J330" s="1"/>
      <c r="K330" s="1"/>
      <c r="L330" s="1"/>
      <c r="M330" s="1"/>
      <c r="N330" s="1"/>
    </row>
    <row r="331" ht="15.0" customHeight="1">
      <c r="A331" s="18" t="s">
        <v>28</v>
      </c>
      <c r="B331" s="17">
        <f>IFERROR(MAX(B327:K327),"-")</f>
        <v>0.2697168</v>
      </c>
      <c r="C331" s="1"/>
      <c r="D331" s="1"/>
      <c r="E331" s="1"/>
      <c r="F331" s="1"/>
      <c r="G331" s="1"/>
      <c r="H331" s="1"/>
      <c r="I331" s="1"/>
      <c r="J331" s="1"/>
      <c r="K331" s="1"/>
      <c r="L331" s="1"/>
      <c r="M331" s="1"/>
      <c r="N331" s="1"/>
    </row>
    <row r="332" ht="15.0" customHeight="1">
      <c r="A332" s="1"/>
      <c r="B332" s="1"/>
      <c r="C332" s="1"/>
      <c r="D332" s="1"/>
      <c r="E332" s="1"/>
      <c r="F332" s="1"/>
      <c r="G332" s="1"/>
      <c r="H332" s="1"/>
      <c r="I332" s="1"/>
      <c r="J332" s="1"/>
      <c r="K332" s="1"/>
      <c r="L332" s="1"/>
      <c r="M332" s="1"/>
      <c r="N332" s="1"/>
    </row>
    <row r="333" ht="15.0" customHeight="1">
      <c r="A333" s="24" t="str">
        <f>'Orçamento de fórmulas'!B36</f>
        <v>MN 33
(Módulo de
carboidratos)
Código BR: 403932</v>
      </c>
      <c r="B333" s="6" t="s">
        <v>2</v>
      </c>
      <c r="C333" s="6" t="s">
        <v>3</v>
      </c>
      <c r="D333" s="6" t="s">
        <v>4</v>
      </c>
      <c r="E333" s="6" t="s">
        <v>5</v>
      </c>
      <c r="F333" s="6" t="s">
        <v>6</v>
      </c>
      <c r="G333" s="6" t="s">
        <v>7</v>
      </c>
      <c r="H333" s="6" t="s">
        <v>8</v>
      </c>
      <c r="I333" s="6" t="s">
        <v>9</v>
      </c>
      <c r="J333" s="6" t="s">
        <v>10</v>
      </c>
      <c r="K333" s="6" t="s">
        <v>11</v>
      </c>
      <c r="L333" s="7" t="s">
        <v>12</v>
      </c>
      <c r="M333" s="7" t="s">
        <v>13</v>
      </c>
      <c r="N333" s="7" t="s">
        <v>14</v>
      </c>
    </row>
    <row r="334" ht="15.0" customHeight="1">
      <c r="A334" s="6" t="s">
        <v>15</v>
      </c>
      <c r="B334" s="25" t="s">
        <v>247</v>
      </c>
      <c r="C334" s="25" t="s">
        <v>248</v>
      </c>
      <c r="D334" s="25" t="s">
        <v>249</v>
      </c>
      <c r="E334" s="25" t="s">
        <v>250</v>
      </c>
      <c r="F334" s="25" t="s">
        <v>76</v>
      </c>
      <c r="G334" s="25" t="s">
        <v>100</v>
      </c>
      <c r="H334" s="25" t="s">
        <v>190</v>
      </c>
      <c r="I334" s="9"/>
      <c r="J334" s="9"/>
      <c r="K334" s="10"/>
      <c r="L334" s="11"/>
      <c r="M334" s="11"/>
      <c r="N334" s="11"/>
    </row>
    <row r="335" ht="15.0" customHeight="1">
      <c r="A335" s="6" t="s">
        <v>21</v>
      </c>
      <c r="B335" s="38"/>
      <c r="C335" s="25"/>
      <c r="D335" s="25"/>
      <c r="E335" s="26" t="s">
        <v>77</v>
      </c>
      <c r="F335" s="12" t="s">
        <v>80</v>
      </c>
      <c r="G335" s="26" t="s">
        <v>101</v>
      </c>
      <c r="H335" s="26" t="s">
        <v>87</v>
      </c>
      <c r="I335" s="9"/>
      <c r="J335" s="9"/>
      <c r="K335" s="10"/>
      <c r="L335" s="11"/>
      <c r="M335" s="11"/>
      <c r="N335" s="11"/>
    </row>
    <row r="336" ht="15.0" customHeight="1">
      <c r="A336" s="54" t="str">
        <f>'Orçamento de fórmulas'!C36</f>
        <v>MÓDULO DE CARBOIDRATO PARA NUTRIÇÃO ENTERAL E ORAL À BASE DE MALTODEXTRINA. Aplicação no âmbito da SES/DF: indicado para pacientes com necessidades calóricas elevadas. Características Adicionais: módulo exclusivo de maltodextrina, isento de sabor. Forma de apresentação: pó (gramas).</v>
      </c>
      <c r="B336" s="28" t="s">
        <v>36</v>
      </c>
      <c r="C336" s="29" t="s">
        <v>36</v>
      </c>
      <c r="D336" s="29" t="s">
        <v>36</v>
      </c>
      <c r="E336" s="29" t="s">
        <v>36</v>
      </c>
      <c r="F336" s="29">
        <v>0.2681147</v>
      </c>
      <c r="G336" s="29">
        <v>0.1890702</v>
      </c>
      <c r="H336" s="29">
        <v>0.1457</v>
      </c>
      <c r="I336" s="31"/>
      <c r="J336" s="31"/>
      <c r="K336" s="31"/>
      <c r="L336" s="17">
        <f>IFERROR(MEDIAN($B336:$K336),"-")</f>
        <v>0.1890702</v>
      </c>
      <c r="M336" s="17">
        <f>IFERROR(L336*(1-50%),"-")</f>
        <v>0.0945351</v>
      </c>
      <c r="N336" s="17">
        <f>IFERROR(L336*(1+50%),"-")</f>
        <v>0.2836053</v>
      </c>
    </row>
    <row r="337" ht="15.0" customHeight="1">
      <c r="A337" s="6" t="s">
        <v>24</v>
      </c>
      <c r="B337" s="16" t="str">
        <f t="shared" ref="B337:K337" si="37">IFERROR(IF(B336&gt;$N336,"Não válido",IF(B336&lt;$M336,"Não válido",B336)),"-")</f>
        <v>Não válido</v>
      </c>
      <c r="C337" s="16" t="str">
        <f t="shared" si="37"/>
        <v>Não válido</v>
      </c>
      <c r="D337" s="16" t="str">
        <f t="shared" si="37"/>
        <v>Não válido</v>
      </c>
      <c r="E337" s="16" t="str">
        <f t="shared" si="37"/>
        <v>Não válido</v>
      </c>
      <c r="F337" s="16">
        <f t="shared" si="37"/>
        <v>0.2681147</v>
      </c>
      <c r="G337" s="16">
        <f t="shared" si="37"/>
        <v>0.1890702</v>
      </c>
      <c r="H337" s="16">
        <f t="shared" si="37"/>
        <v>0.1457</v>
      </c>
      <c r="I337" s="16" t="str">
        <f t="shared" si="37"/>
        <v>Não válido</v>
      </c>
      <c r="J337" s="16" t="str">
        <f t="shared" si="37"/>
        <v>Não válido</v>
      </c>
      <c r="K337" s="16" t="str">
        <f t="shared" si="37"/>
        <v>Não válido</v>
      </c>
      <c r="L337" s="1"/>
      <c r="M337" s="1"/>
      <c r="N337" s="1"/>
    </row>
    <row r="338" ht="15.0" customHeight="1">
      <c r="A338" s="18" t="s">
        <v>25</v>
      </c>
      <c r="B338" s="17">
        <f>IFERROR(MIN(B337:K337),"-")</f>
        <v>0.1457</v>
      </c>
      <c r="C338" s="1"/>
      <c r="D338" s="1"/>
      <c r="E338" s="1"/>
      <c r="F338" s="1"/>
      <c r="G338" s="1"/>
      <c r="H338" s="1"/>
      <c r="I338" s="1"/>
      <c r="J338" s="1"/>
      <c r="K338" s="1"/>
      <c r="L338" s="1"/>
      <c r="M338" s="1"/>
      <c r="N338" s="1"/>
    </row>
    <row r="339" ht="15.0" customHeight="1">
      <c r="A339" s="18" t="s">
        <v>26</v>
      </c>
      <c r="B339" s="17">
        <f>IFERROR(MEDIAN(B337:K337),"-")</f>
        <v>0.1890702</v>
      </c>
      <c r="C339" s="1"/>
      <c r="D339" s="1"/>
      <c r="E339" s="1"/>
      <c r="F339" s="1"/>
      <c r="G339" s="1"/>
      <c r="H339" s="1"/>
      <c r="I339" s="1"/>
      <c r="J339" s="1"/>
      <c r="K339" s="1"/>
      <c r="L339" s="1"/>
      <c r="M339" s="1"/>
      <c r="N339" s="1"/>
    </row>
    <row r="340" ht="15.0" customHeight="1">
      <c r="A340" s="18" t="s">
        <v>27</v>
      </c>
      <c r="B340" s="17">
        <f>IFERROR(AVERAGE(B337:K337),"-")</f>
        <v>0.2009616333</v>
      </c>
      <c r="C340" s="1"/>
      <c r="D340" s="1"/>
      <c r="E340" s="1"/>
      <c r="F340" s="1"/>
      <c r="G340" s="1"/>
      <c r="H340" s="1"/>
      <c r="I340" s="1"/>
      <c r="J340" s="1"/>
      <c r="K340" s="1"/>
      <c r="L340" s="1"/>
      <c r="M340" s="1"/>
      <c r="N340" s="1"/>
    </row>
    <row r="341" ht="15.0" customHeight="1">
      <c r="A341" s="18" t="s">
        <v>28</v>
      </c>
      <c r="B341" s="17">
        <f>IFERROR(MAX(B337:K337),"-")</f>
        <v>0.2681147</v>
      </c>
      <c r="C341" s="1"/>
      <c r="D341" s="1"/>
      <c r="E341" s="1"/>
      <c r="F341" s="1"/>
      <c r="G341" s="1"/>
      <c r="H341" s="1"/>
      <c r="I341" s="1"/>
      <c r="J341" s="1"/>
      <c r="K341" s="1"/>
      <c r="L341" s="1"/>
      <c r="M341" s="1"/>
      <c r="N341" s="1"/>
    </row>
    <row r="342" ht="15.0" customHeight="1">
      <c r="A342" s="1"/>
      <c r="B342" s="1"/>
      <c r="C342" s="1"/>
      <c r="D342" s="1"/>
      <c r="E342" s="1"/>
      <c r="F342" s="1"/>
      <c r="G342" s="1"/>
      <c r="H342" s="1"/>
      <c r="I342" s="1"/>
      <c r="J342" s="1"/>
      <c r="K342" s="1"/>
      <c r="L342" s="1"/>
      <c r="M342" s="1"/>
      <c r="N342" s="1"/>
    </row>
    <row r="343" ht="15.0" customHeight="1">
      <c r="A343" s="24" t="str">
        <f>'Orçamento de fórmulas'!B37</f>
        <v>MN 34
(Módulo de fibras
solúveis e
insolúveis)
Código BR: 404750</v>
      </c>
      <c r="B343" s="6" t="s">
        <v>2</v>
      </c>
      <c r="C343" s="6" t="s">
        <v>3</v>
      </c>
      <c r="D343" s="6" t="s">
        <v>4</v>
      </c>
      <c r="E343" s="6" t="s">
        <v>5</v>
      </c>
      <c r="F343" s="6" t="s">
        <v>6</v>
      </c>
      <c r="G343" s="6" t="s">
        <v>7</v>
      </c>
      <c r="H343" s="6" t="s">
        <v>8</v>
      </c>
      <c r="I343" s="6" t="s">
        <v>9</v>
      </c>
      <c r="J343" s="6" t="s">
        <v>10</v>
      </c>
      <c r="K343" s="6" t="s">
        <v>11</v>
      </c>
      <c r="L343" s="7" t="s">
        <v>12</v>
      </c>
      <c r="M343" s="7" t="s">
        <v>13</v>
      </c>
      <c r="N343" s="7" t="s">
        <v>14</v>
      </c>
    </row>
    <row r="344" ht="15.0" customHeight="1">
      <c r="A344" s="6" t="s">
        <v>15</v>
      </c>
      <c r="B344" s="25" t="s">
        <v>251</v>
      </c>
      <c r="C344" s="25" t="s">
        <v>252</v>
      </c>
      <c r="D344" s="25" t="s">
        <v>253</v>
      </c>
      <c r="E344" s="25" t="s">
        <v>254</v>
      </c>
      <c r="F344" s="25" t="s">
        <v>76</v>
      </c>
      <c r="G344" s="25" t="s">
        <v>100</v>
      </c>
      <c r="H344" s="25" t="s">
        <v>218</v>
      </c>
      <c r="I344" s="9"/>
      <c r="J344" s="9"/>
      <c r="K344" s="9"/>
      <c r="L344" s="11"/>
      <c r="M344" s="11"/>
      <c r="N344" s="11"/>
    </row>
    <row r="345" ht="15.0" customHeight="1">
      <c r="A345" s="6" t="s">
        <v>21</v>
      </c>
      <c r="B345" s="38"/>
      <c r="C345" s="25"/>
      <c r="D345" s="25"/>
      <c r="E345" s="26" t="s">
        <v>77</v>
      </c>
      <c r="F345" s="12" t="s">
        <v>80</v>
      </c>
      <c r="G345" s="26" t="s">
        <v>101</v>
      </c>
      <c r="H345" s="12" t="s">
        <v>219</v>
      </c>
      <c r="I345" s="9"/>
      <c r="J345" s="9"/>
      <c r="K345" s="9"/>
      <c r="L345" s="11"/>
      <c r="M345" s="11"/>
      <c r="N345" s="11"/>
    </row>
    <row r="346" ht="15.0" customHeight="1">
      <c r="A346" s="13" t="str">
        <f>'Orçamento de fórmulas'!C37</f>
        <v>MÓDULO DE FIBRAS SOLÚVEIS E INSOLÚVEIS PARA NUTRIÇÃO ENTERAL E ORAL. Aplicação no âmbito da SES/DF: indicado para regularização do trânsito gastrointestinal. Características Adicionais: composta por fibras solúveis e insolúveis. Forma de apresentação: pó (gramas).</v>
      </c>
      <c r="B346" s="28" t="s">
        <v>36</v>
      </c>
      <c r="C346" s="29" t="s">
        <v>36</v>
      </c>
      <c r="D346" s="29">
        <v>0.1275</v>
      </c>
      <c r="E346" s="29" t="s">
        <v>36</v>
      </c>
      <c r="F346" s="29">
        <v>0.5590409</v>
      </c>
      <c r="G346" s="29">
        <v>0.4326758</v>
      </c>
      <c r="H346" s="30">
        <v>0.3695</v>
      </c>
      <c r="I346" s="31"/>
      <c r="J346" s="31"/>
      <c r="K346" s="31"/>
      <c r="L346" s="17">
        <f>IFERROR(MEDIAN($B346:$K346),"-")</f>
        <v>0.4010879</v>
      </c>
      <c r="M346" s="17">
        <f>IFERROR(L346*(1-50%),"-")</f>
        <v>0.20054395</v>
      </c>
      <c r="N346" s="17">
        <f>IFERROR(L346*(1+50%),"-")</f>
        <v>0.60163185</v>
      </c>
    </row>
    <row r="347" ht="15.0" customHeight="1">
      <c r="A347" s="6" t="s">
        <v>24</v>
      </c>
      <c r="B347" s="16" t="str">
        <f t="shared" ref="B347:K347" si="38">IFERROR(IF(B346&gt;$N346,"Não válido",IF(B346&lt;$M346,"Não válido",B346)),"-")</f>
        <v>Não válido</v>
      </c>
      <c r="C347" s="16" t="str">
        <f t="shared" si="38"/>
        <v>Não válido</v>
      </c>
      <c r="D347" s="16" t="str">
        <f t="shared" si="38"/>
        <v>Não válido</v>
      </c>
      <c r="E347" s="16" t="str">
        <f t="shared" si="38"/>
        <v>Não válido</v>
      </c>
      <c r="F347" s="16">
        <f t="shared" si="38"/>
        <v>0.5590409</v>
      </c>
      <c r="G347" s="16">
        <f t="shared" si="38"/>
        <v>0.4326758</v>
      </c>
      <c r="H347" s="16">
        <f t="shared" si="38"/>
        <v>0.3695</v>
      </c>
      <c r="I347" s="16" t="str">
        <f t="shared" si="38"/>
        <v>Não válido</v>
      </c>
      <c r="J347" s="16" t="str">
        <f t="shared" si="38"/>
        <v>Não válido</v>
      </c>
      <c r="K347" s="16" t="str">
        <f t="shared" si="38"/>
        <v>Não válido</v>
      </c>
      <c r="L347" s="1"/>
      <c r="M347" s="1"/>
      <c r="N347" s="1"/>
    </row>
    <row r="348" ht="15.0" customHeight="1">
      <c r="A348" s="18" t="s">
        <v>25</v>
      </c>
      <c r="B348" s="17">
        <f>IFERROR(MIN(B347:K347),"-")</f>
        <v>0.3695</v>
      </c>
      <c r="C348" s="1"/>
      <c r="D348" s="1"/>
      <c r="E348" s="1"/>
      <c r="F348" s="1"/>
      <c r="G348" s="1"/>
      <c r="H348" s="1"/>
      <c r="I348" s="1"/>
      <c r="J348" s="1"/>
      <c r="K348" s="1"/>
      <c r="L348" s="1"/>
      <c r="M348" s="1"/>
      <c r="N348" s="1"/>
    </row>
    <row r="349" ht="15.0" customHeight="1">
      <c r="A349" s="18" t="s">
        <v>26</v>
      </c>
      <c r="B349" s="17">
        <f>IFERROR(MEDIAN(B347:K347),"-")</f>
        <v>0.4326758</v>
      </c>
      <c r="C349" s="1"/>
      <c r="D349" s="1"/>
      <c r="E349" s="1"/>
      <c r="F349" s="1"/>
      <c r="G349" s="1"/>
      <c r="H349" s="1"/>
      <c r="I349" s="1"/>
      <c r="J349" s="1"/>
      <c r="K349" s="1"/>
      <c r="L349" s="1"/>
      <c r="M349" s="1"/>
      <c r="N349" s="1"/>
    </row>
    <row r="350" ht="15.0" customHeight="1">
      <c r="A350" s="18" t="s">
        <v>27</v>
      </c>
      <c r="B350" s="17">
        <f>IFERROR(AVERAGE(B347:K347),"-")</f>
        <v>0.4537389</v>
      </c>
      <c r="C350" s="1"/>
      <c r="D350" s="1"/>
      <c r="E350" s="1"/>
      <c r="F350" s="1"/>
      <c r="G350" s="1"/>
      <c r="H350" s="1"/>
      <c r="I350" s="1"/>
      <c r="J350" s="1"/>
      <c r="K350" s="1"/>
      <c r="L350" s="1"/>
      <c r="M350" s="1"/>
      <c r="N350" s="1"/>
    </row>
    <row r="351" ht="15.0" customHeight="1">
      <c r="A351" s="18" t="s">
        <v>28</v>
      </c>
      <c r="B351" s="17">
        <f>IFERROR(MAX(B347:K347),"-")</f>
        <v>0.5590409</v>
      </c>
      <c r="C351" s="1"/>
      <c r="D351" s="1"/>
      <c r="E351" s="1"/>
      <c r="F351" s="1"/>
      <c r="G351" s="1"/>
      <c r="H351" s="1"/>
      <c r="I351" s="1"/>
      <c r="J351" s="1"/>
      <c r="K351" s="1"/>
      <c r="L351" s="1"/>
      <c r="M351" s="1"/>
      <c r="N351" s="1"/>
    </row>
    <row r="352" ht="15.0" customHeight="1">
      <c r="A352" s="1"/>
      <c r="B352" s="1"/>
      <c r="C352" s="1"/>
      <c r="D352" s="1"/>
      <c r="E352" s="1"/>
      <c r="F352" s="1"/>
      <c r="G352" s="1"/>
      <c r="H352" s="1"/>
      <c r="I352" s="1"/>
      <c r="J352" s="1"/>
      <c r="K352" s="1"/>
      <c r="L352" s="1"/>
      <c r="M352" s="1"/>
      <c r="N352" s="1"/>
    </row>
    <row r="353" ht="15.0" customHeight="1">
      <c r="A353" s="24" t="str">
        <f>'Orçamento de fórmulas'!B38</f>
        <v>MN 35
(Módulo de fibras
solúveis)
Código BR: 404750</v>
      </c>
      <c r="B353" s="6" t="s">
        <v>2</v>
      </c>
      <c r="C353" s="6" t="s">
        <v>3</v>
      </c>
      <c r="D353" s="6" t="s">
        <v>4</v>
      </c>
      <c r="E353" s="6" t="s">
        <v>5</v>
      </c>
      <c r="F353" s="6" t="s">
        <v>6</v>
      </c>
      <c r="G353" s="6" t="s">
        <v>7</v>
      </c>
      <c r="H353" s="6" t="s">
        <v>8</v>
      </c>
      <c r="I353" s="6" t="s">
        <v>9</v>
      </c>
      <c r="J353" s="6" t="s">
        <v>10</v>
      </c>
      <c r="K353" s="6" t="s">
        <v>11</v>
      </c>
      <c r="L353" s="7" t="s">
        <v>12</v>
      </c>
      <c r="M353" s="7" t="s">
        <v>13</v>
      </c>
      <c r="N353" s="7" t="s">
        <v>14</v>
      </c>
    </row>
    <row r="354" ht="15.0" customHeight="1">
      <c r="A354" s="6" t="s">
        <v>15</v>
      </c>
      <c r="B354" s="25" t="s">
        <v>255</v>
      </c>
      <c r="C354" s="25" t="s">
        <v>256</v>
      </c>
      <c r="D354" s="25" t="s">
        <v>257</v>
      </c>
      <c r="E354" s="25" t="s">
        <v>258</v>
      </c>
      <c r="F354" s="25" t="s">
        <v>76</v>
      </c>
      <c r="G354" s="25" t="s">
        <v>100</v>
      </c>
      <c r="H354" s="9"/>
      <c r="I354" s="9"/>
      <c r="J354" s="9"/>
      <c r="K354" s="9"/>
      <c r="L354" s="11"/>
      <c r="M354" s="11"/>
      <c r="N354" s="11"/>
    </row>
    <row r="355" ht="15.0" customHeight="1">
      <c r="A355" s="6" t="s">
        <v>21</v>
      </c>
      <c r="B355" s="38"/>
      <c r="C355" s="25"/>
      <c r="D355" s="25"/>
      <c r="E355" s="26" t="s">
        <v>77</v>
      </c>
      <c r="F355" s="12" t="s">
        <v>80</v>
      </c>
      <c r="G355" s="26" t="s">
        <v>101</v>
      </c>
      <c r="H355" s="9"/>
      <c r="I355" s="9"/>
      <c r="J355" s="9"/>
      <c r="K355" s="9"/>
      <c r="L355" s="11"/>
      <c r="M355" s="11"/>
      <c r="N355" s="11"/>
    </row>
    <row r="356" ht="15.0" customHeight="1">
      <c r="A356" s="13" t="str">
        <f>'Orçamento de fórmulas'!C38</f>
        <v>MÓDULO DE FIBRAS SOLÚVEIS PARA NUTRIÇÃO ENTERAL E ORAL . Aplicação no âmbito da SES/DF: indicado para regularização do trânsito gastrointestinal e/ ou controle glicêmico. Características Adicionais: deverá conter pelo menos um tipo destas fibras (isoladas ou associadas entre si): fruto-oligossacarídeos (FOS) e/ ou inulina e/ ou polidextrose e/ ou pectina. Forma de apresentação: pó (gramas).</v>
      </c>
      <c r="B356" s="28" t="s">
        <v>36</v>
      </c>
      <c r="C356" s="29" t="s">
        <v>36</v>
      </c>
      <c r="D356" s="29">
        <v>0.28558</v>
      </c>
      <c r="E356" s="29" t="s">
        <v>36</v>
      </c>
      <c r="F356" s="29">
        <v>0.6370138</v>
      </c>
      <c r="G356" s="29">
        <v>0.4492274</v>
      </c>
      <c r="H356" s="31"/>
      <c r="I356" s="31"/>
      <c r="J356" s="31"/>
      <c r="K356" s="31"/>
      <c r="L356" s="17">
        <f>IFERROR(MEDIAN($B356:$K356),"-")</f>
        <v>0.4492274</v>
      </c>
      <c r="M356" s="17">
        <f>IFERROR(L356*(1-50%),"-")</f>
        <v>0.2246137</v>
      </c>
      <c r="N356" s="17">
        <f>IFERROR(L356*(1+50%),"-")</f>
        <v>0.6738411</v>
      </c>
    </row>
    <row r="357" ht="15.0" customHeight="1">
      <c r="A357" s="6" t="s">
        <v>24</v>
      </c>
      <c r="B357" s="16" t="str">
        <f t="shared" ref="B357:K357" si="39">IFERROR(IF(B356&gt;$N356,"Não válido",IF(B356&lt;$M356,"Não válido",B356)),"-")</f>
        <v>Não válido</v>
      </c>
      <c r="C357" s="16" t="str">
        <f t="shared" si="39"/>
        <v>Não válido</v>
      </c>
      <c r="D357" s="16">
        <f t="shared" si="39"/>
        <v>0.28558</v>
      </c>
      <c r="E357" s="16" t="str">
        <f t="shared" si="39"/>
        <v>Não válido</v>
      </c>
      <c r="F357" s="16">
        <f t="shared" si="39"/>
        <v>0.6370138</v>
      </c>
      <c r="G357" s="16">
        <f t="shared" si="39"/>
        <v>0.4492274</v>
      </c>
      <c r="H357" s="16" t="str">
        <f t="shared" si="39"/>
        <v>Não válido</v>
      </c>
      <c r="I357" s="16" t="str">
        <f t="shared" si="39"/>
        <v>Não válido</v>
      </c>
      <c r="J357" s="16" t="str">
        <f t="shared" si="39"/>
        <v>Não válido</v>
      </c>
      <c r="K357" s="16" t="str">
        <f t="shared" si="39"/>
        <v>Não válido</v>
      </c>
      <c r="L357" s="1"/>
      <c r="M357" s="1"/>
      <c r="N357" s="1"/>
    </row>
    <row r="358" ht="15.0" customHeight="1">
      <c r="A358" s="18" t="s">
        <v>25</v>
      </c>
      <c r="B358" s="17">
        <f>IFERROR(MIN(B357:K357),"-")</f>
        <v>0.28558</v>
      </c>
      <c r="C358" s="1"/>
      <c r="D358" s="1"/>
      <c r="E358" s="1"/>
      <c r="F358" s="1"/>
      <c r="G358" s="1"/>
      <c r="H358" s="1"/>
      <c r="I358" s="1"/>
      <c r="J358" s="1"/>
      <c r="K358" s="1"/>
      <c r="L358" s="1"/>
      <c r="M358" s="1"/>
      <c r="N358" s="1"/>
    </row>
    <row r="359" ht="15.0" customHeight="1">
      <c r="A359" s="18" t="s">
        <v>26</v>
      </c>
      <c r="B359" s="17">
        <f>IFERROR(MEDIAN(B357:K357),"-")</f>
        <v>0.4492274</v>
      </c>
      <c r="C359" s="1"/>
      <c r="D359" s="1"/>
      <c r="E359" s="1"/>
      <c r="F359" s="1"/>
      <c r="G359" s="1"/>
      <c r="H359" s="1"/>
      <c r="I359" s="1"/>
      <c r="J359" s="1"/>
      <c r="K359" s="1"/>
      <c r="L359" s="1"/>
      <c r="M359" s="1"/>
      <c r="N359" s="1"/>
    </row>
    <row r="360" ht="15.0" customHeight="1">
      <c r="A360" s="18" t="s">
        <v>27</v>
      </c>
      <c r="B360" s="17">
        <f>IFERROR(AVERAGE(B357:K357),"-")</f>
        <v>0.4572737333</v>
      </c>
      <c r="C360" s="1"/>
      <c r="D360" s="1"/>
      <c r="E360" s="1"/>
      <c r="F360" s="1"/>
      <c r="G360" s="1"/>
      <c r="H360" s="1"/>
      <c r="I360" s="1"/>
      <c r="J360" s="1"/>
      <c r="K360" s="1"/>
      <c r="L360" s="1"/>
      <c r="M360" s="1"/>
      <c r="N360" s="1"/>
    </row>
    <row r="361" ht="15.0" customHeight="1">
      <c r="A361" s="18" t="s">
        <v>28</v>
      </c>
      <c r="B361" s="17">
        <f>IFERROR(MAX(B357:K357),"-")</f>
        <v>0.6370138</v>
      </c>
      <c r="C361" s="1"/>
      <c r="D361" s="1"/>
      <c r="E361" s="1"/>
      <c r="F361" s="1"/>
      <c r="G361" s="1"/>
      <c r="H361" s="1"/>
      <c r="I361" s="1"/>
      <c r="J361" s="1"/>
      <c r="K361" s="1"/>
      <c r="L361" s="1"/>
      <c r="M361" s="1"/>
      <c r="N361" s="1"/>
    </row>
    <row r="362" ht="15.0" customHeight="1">
      <c r="A362" s="1"/>
      <c r="B362" s="1"/>
      <c r="C362" s="1"/>
      <c r="D362" s="1"/>
      <c r="E362" s="1"/>
      <c r="F362" s="1"/>
      <c r="G362" s="1"/>
      <c r="H362" s="1"/>
      <c r="I362" s="1"/>
      <c r="J362" s="1"/>
      <c r="K362" s="1"/>
      <c r="L362" s="1"/>
      <c r="M362" s="1"/>
      <c r="N362" s="1"/>
    </row>
    <row r="363" ht="15.0" customHeight="1">
      <c r="A363" s="24" t="str">
        <f>'Orçamento de fórmulas'!B39</f>
        <v>MN 36
(Módulo de
glutamina)Código
BR: 403933
</v>
      </c>
      <c r="B363" s="6" t="s">
        <v>2</v>
      </c>
      <c r="C363" s="6" t="s">
        <v>3</v>
      </c>
      <c r="D363" s="6" t="s">
        <v>4</v>
      </c>
      <c r="E363" s="6" t="s">
        <v>5</v>
      </c>
      <c r="F363" s="6" t="s">
        <v>6</v>
      </c>
      <c r="G363" s="6" t="s">
        <v>7</v>
      </c>
      <c r="H363" s="6" t="s">
        <v>8</v>
      </c>
      <c r="I363" s="55" t="s">
        <v>9</v>
      </c>
      <c r="J363" s="6" t="s">
        <v>10</v>
      </c>
      <c r="K363" s="6" t="s">
        <v>11</v>
      </c>
      <c r="L363" s="7" t="s">
        <v>12</v>
      </c>
      <c r="M363" s="7" t="s">
        <v>13</v>
      </c>
      <c r="N363" s="7" t="s">
        <v>14</v>
      </c>
    </row>
    <row r="364" ht="15.0" customHeight="1">
      <c r="A364" s="6" t="s">
        <v>15</v>
      </c>
      <c r="B364" s="25" t="s">
        <v>259</v>
      </c>
      <c r="C364" s="25" t="s">
        <v>260</v>
      </c>
      <c r="D364" s="25" t="s">
        <v>261</v>
      </c>
      <c r="E364" s="25" t="s">
        <v>262</v>
      </c>
      <c r="F364" s="25" t="s">
        <v>76</v>
      </c>
      <c r="G364" s="25" t="s">
        <v>100</v>
      </c>
      <c r="H364" s="25" t="s">
        <v>263</v>
      </c>
      <c r="I364" s="9"/>
      <c r="J364" s="9"/>
      <c r="K364" s="10"/>
      <c r="L364" s="11"/>
      <c r="M364" s="11"/>
      <c r="N364" s="11"/>
    </row>
    <row r="365" ht="15.0" customHeight="1">
      <c r="A365" s="6" t="s">
        <v>21</v>
      </c>
      <c r="B365" s="38"/>
      <c r="C365" s="25"/>
      <c r="D365" s="25"/>
      <c r="E365" s="26" t="s">
        <v>77</v>
      </c>
      <c r="F365" s="12" t="s">
        <v>80</v>
      </c>
      <c r="G365" s="26" t="s">
        <v>101</v>
      </c>
      <c r="H365" s="12" t="s">
        <v>79</v>
      </c>
      <c r="I365" s="9"/>
      <c r="J365" s="9"/>
      <c r="K365" s="10"/>
      <c r="L365" s="11"/>
      <c r="M365" s="11"/>
      <c r="N365" s="11"/>
    </row>
    <row r="366" ht="15.0" customHeight="1">
      <c r="A366" s="13" t="str">
        <f>'Orçamento de fórmulas'!C39</f>
        <v>MÓDULO DE GLUTAMINA PARA NUTRIÇÃO ENTERAL E ORAL. Aplicação no âmbito da SES/DF: indicado para manutenção da integridade da mucosa intestinal. Características Adicionais: módulo exclusivo de glutamina. Forma de apresentação: pó (gramas).</v>
      </c>
      <c r="B366" s="28" t="s">
        <v>36</v>
      </c>
      <c r="C366" s="29" t="s">
        <v>36</v>
      </c>
      <c r="D366" s="29">
        <v>0.32</v>
      </c>
      <c r="E366" s="29" t="s">
        <v>36</v>
      </c>
      <c r="F366" s="29">
        <v>4.2295916</v>
      </c>
      <c r="G366" s="29">
        <v>3.2077213</v>
      </c>
      <c r="H366" s="30">
        <v>2.7972</v>
      </c>
      <c r="I366" s="31"/>
      <c r="J366" s="31"/>
      <c r="K366" s="31"/>
      <c r="L366" s="17">
        <f>IFERROR(MEDIAN($B366:$K366),"-")</f>
        <v>3.00246065</v>
      </c>
      <c r="M366" s="17">
        <f>IFERROR(L366*(1-50%),"-")</f>
        <v>1.501230325</v>
      </c>
      <c r="N366" s="17">
        <f>IFERROR(L366*(1+50%),"-")</f>
        <v>4.503690975</v>
      </c>
    </row>
    <row r="367" ht="15.0" customHeight="1">
      <c r="A367" s="6" t="s">
        <v>24</v>
      </c>
      <c r="B367" s="16" t="str">
        <f t="shared" ref="B367:K367" si="40">IFERROR(IF(B366&gt;$N366,"Não válido",IF(B366&lt;$M366,"Não válido",B366)),"-")</f>
        <v>Não válido</v>
      </c>
      <c r="C367" s="16" t="str">
        <f t="shared" si="40"/>
        <v>Não válido</v>
      </c>
      <c r="D367" s="16" t="str">
        <f t="shared" si="40"/>
        <v>Não válido</v>
      </c>
      <c r="E367" s="16" t="str">
        <f t="shared" si="40"/>
        <v>Não válido</v>
      </c>
      <c r="F367" s="16">
        <f t="shared" si="40"/>
        <v>4.2295916</v>
      </c>
      <c r="G367" s="16">
        <f t="shared" si="40"/>
        <v>3.2077213</v>
      </c>
      <c r="H367" s="16">
        <f t="shared" si="40"/>
        <v>2.7972</v>
      </c>
      <c r="I367" s="16" t="str">
        <f t="shared" si="40"/>
        <v>Não válido</v>
      </c>
      <c r="J367" s="16" t="str">
        <f t="shared" si="40"/>
        <v>Não válido</v>
      </c>
      <c r="K367" s="16" t="str">
        <f t="shared" si="40"/>
        <v>Não válido</v>
      </c>
      <c r="L367" s="1"/>
      <c r="M367" s="1"/>
      <c r="N367" s="1"/>
    </row>
    <row r="368" ht="15.0" customHeight="1">
      <c r="A368" s="18" t="s">
        <v>25</v>
      </c>
      <c r="B368" s="17">
        <f>IFERROR(MIN(B367:K367),"-")</f>
        <v>2.7972</v>
      </c>
      <c r="C368" s="1"/>
      <c r="D368" s="1"/>
      <c r="E368" s="1"/>
      <c r="F368" s="1"/>
      <c r="G368" s="1"/>
      <c r="H368" s="1"/>
      <c r="I368" s="1"/>
      <c r="J368" s="1"/>
      <c r="K368" s="1"/>
      <c r="L368" s="1"/>
      <c r="M368" s="1"/>
      <c r="N368" s="1"/>
    </row>
    <row r="369" ht="15.0" customHeight="1">
      <c r="A369" s="18" t="s">
        <v>26</v>
      </c>
      <c r="B369" s="17">
        <f>IFERROR(MEDIAN(B367:K367),"-")</f>
        <v>3.2077213</v>
      </c>
      <c r="C369" s="1"/>
      <c r="D369" s="1"/>
      <c r="E369" s="1"/>
      <c r="F369" s="1"/>
      <c r="G369" s="1"/>
      <c r="H369" s="1"/>
      <c r="J369" s="1"/>
      <c r="K369" s="1"/>
      <c r="L369" s="1"/>
      <c r="M369" s="1"/>
      <c r="N369" s="1"/>
    </row>
    <row r="370" ht="15.0" customHeight="1">
      <c r="A370" s="18" t="s">
        <v>27</v>
      </c>
      <c r="B370" s="17">
        <f>IFERROR(AVERAGE(B367:K367),"-")</f>
        <v>3.4115043</v>
      </c>
      <c r="C370" s="1"/>
      <c r="D370" s="1"/>
      <c r="E370" s="1"/>
      <c r="F370" s="1"/>
      <c r="G370" s="1"/>
      <c r="H370" s="1"/>
      <c r="I370" s="1"/>
      <c r="J370" s="1"/>
      <c r="K370" s="1"/>
      <c r="L370" s="1"/>
      <c r="M370" s="1"/>
      <c r="N370" s="1"/>
    </row>
    <row r="371" ht="15.0" customHeight="1">
      <c r="A371" s="18" t="s">
        <v>28</v>
      </c>
      <c r="B371" s="17">
        <f>IFERROR(MAX(B367:K367),"-")</f>
        <v>4.2295916</v>
      </c>
      <c r="C371" s="1"/>
      <c r="D371" s="1"/>
      <c r="E371" s="1"/>
      <c r="F371" s="1"/>
      <c r="G371" s="1"/>
      <c r="H371" s="1"/>
      <c r="I371" s="1"/>
      <c r="J371" s="1"/>
      <c r="K371" s="1"/>
      <c r="L371" s="1"/>
      <c r="M371" s="1"/>
      <c r="N371" s="1"/>
    </row>
    <row r="372" ht="15.0" customHeight="1">
      <c r="A372" s="3"/>
      <c r="B372" s="1"/>
      <c r="C372" s="1"/>
      <c r="D372" s="1"/>
      <c r="E372" s="1"/>
      <c r="F372" s="1"/>
      <c r="G372" s="1"/>
      <c r="H372" s="1"/>
      <c r="I372" s="1"/>
      <c r="J372" s="1"/>
      <c r="K372" s="1"/>
      <c r="L372" s="1"/>
      <c r="M372" s="1"/>
      <c r="N372" s="1"/>
    </row>
    <row r="373" ht="15.0" customHeight="1">
      <c r="A373" s="24" t="str">
        <f>'Orçamento de fórmulas'!B40</f>
        <v>MN 37
(Módulo de
probióticos)
Código BR: 466491</v>
      </c>
      <c r="B373" s="6" t="s">
        <v>2</v>
      </c>
      <c r="C373" s="6" t="s">
        <v>3</v>
      </c>
      <c r="D373" s="6" t="s">
        <v>4</v>
      </c>
      <c r="E373" s="6" t="s">
        <v>5</v>
      </c>
      <c r="F373" s="6" t="s">
        <v>6</v>
      </c>
      <c r="G373" s="6" t="s">
        <v>7</v>
      </c>
      <c r="H373" s="6" t="s">
        <v>8</v>
      </c>
      <c r="I373" s="55" t="s">
        <v>9</v>
      </c>
      <c r="J373" s="6" t="s">
        <v>10</v>
      </c>
      <c r="K373" s="6" t="s">
        <v>11</v>
      </c>
      <c r="L373" s="7" t="s">
        <v>12</v>
      </c>
      <c r="M373" s="7" t="s">
        <v>13</v>
      </c>
      <c r="N373" s="7" t="s">
        <v>14</v>
      </c>
    </row>
    <row r="374" ht="15.0" customHeight="1">
      <c r="A374" s="6" t="s">
        <v>15</v>
      </c>
      <c r="B374" s="25" t="s">
        <v>264</v>
      </c>
      <c r="C374" s="25" t="s">
        <v>265</v>
      </c>
      <c r="D374" s="25" t="s">
        <v>266</v>
      </c>
      <c r="E374" s="25" t="s">
        <v>267</v>
      </c>
      <c r="F374" s="25" t="s">
        <v>76</v>
      </c>
      <c r="G374" s="25" t="s">
        <v>100</v>
      </c>
      <c r="H374" s="25" t="s">
        <v>190</v>
      </c>
      <c r="I374" s="9"/>
      <c r="J374" s="9"/>
      <c r="K374" s="10"/>
      <c r="L374" s="11"/>
      <c r="M374" s="11"/>
      <c r="N374" s="11"/>
    </row>
    <row r="375" ht="15.0" customHeight="1">
      <c r="A375" s="6" t="s">
        <v>21</v>
      </c>
      <c r="B375" s="38"/>
      <c r="C375" s="25"/>
      <c r="D375" s="25"/>
      <c r="E375" s="26" t="s">
        <v>77</v>
      </c>
      <c r="F375" s="12" t="s">
        <v>80</v>
      </c>
      <c r="G375" s="26" t="s">
        <v>101</v>
      </c>
      <c r="H375" s="25"/>
      <c r="I375" s="9"/>
      <c r="J375" s="9"/>
      <c r="K375" s="10"/>
      <c r="L375" s="11"/>
      <c r="M375" s="11"/>
      <c r="N375" s="11"/>
    </row>
    <row r="376" ht="15.0" customHeight="1">
      <c r="A376" s="13" t="str">
        <f>'Orçamento de fórmulas'!C40</f>
        <v>SUPLEMENTO ALIMENTAR EM PÓ DE PROBIÓTICOS. Aplicação no âmbito da SES: para melhora do funcionamento do trato gastrointestinal. Características Adicionais: suplementos à base de probióticos, com 4 a 6 cepas probióticas. Forma de Apresentação: pó (sachê).</v>
      </c>
      <c r="B376" s="28" t="s">
        <v>268</v>
      </c>
      <c r="C376" s="29" t="s">
        <v>36</v>
      </c>
      <c r="D376" s="29" t="s">
        <v>36</v>
      </c>
      <c r="E376" s="29" t="s">
        <v>36</v>
      </c>
      <c r="F376" s="29">
        <v>1.8485166</v>
      </c>
      <c r="G376" s="29">
        <v>1.5825876</v>
      </c>
      <c r="H376" s="29">
        <v>1.9165</v>
      </c>
      <c r="I376" s="31"/>
      <c r="J376" s="31"/>
      <c r="K376" s="31"/>
      <c r="L376" s="17">
        <f>IFERROR(MEDIAN($B376:$K376),"-")</f>
        <v>1.8485166</v>
      </c>
      <c r="M376" s="17">
        <f>IFERROR(L376*(1-50%),"-")</f>
        <v>0.9242583</v>
      </c>
      <c r="N376" s="17">
        <f>IFERROR(L376*(1+50%),"-")</f>
        <v>2.7727749</v>
      </c>
    </row>
    <row r="377" ht="15.0" customHeight="1">
      <c r="A377" s="6" t="s">
        <v>24</v>
      </c>
      <c r="B377" s="16" t="str">
        <f t="shared" ref="B377:K377" si="41">IFERROR(IF(B376&gt;$N376,"Não válido",IF(B376&lt;$M376,"Não válido",B376)),"-")</f>
        <v>Não válido</v>
      </c>
      <c r="C377" s="16" t="str">
        <f t="shared" si="41"/>
        <v>Não válido</v>
      </c>
      <c r="D377" s="16" t="str">
        <f t="shared" si="41"/>
        <v>Não válido</v>
      </c>
      <c r="E377" s="16" t="str">
        <f t="shared" si="41"/>
        <v>Não válido</v>
      </c>
      <c r="F377" s="16">
        <f t="shared" si="41"/>
        <v>1.8485166</v>
      </c>
      <c r="G377" s="16">
        <f t="shared" si="41"/>
        <v>1.5825876</v>
      </c>
      <c r="H377" s="16">
        <f t="shared" si="41"/>
        <v>1.9165</v>
      </c>
      <c r="I377" s="16" t="str">
        <f t="shared" si="41"/>
        <v>Não válido</v>
      </c>
      <c r="J377" s="16" t="str">
        <f t="shared" si="41"/>
        <v>Não válido</v>
      </c>
      <c r="K377" s="16" t="str">
        <f t="shared" si="41"/>
        <v>Não válido</v>
      </c>
      <c r="L377" s="1"/>
      <c r="M377" s="1"/>
      <c r="N377" s="1"/>
    </row>
    <row r="378" ht="15.0" customHeight="1">
      <c r="A378" s="18" t="s">
        <v>25</v>
      </c>
      <c r="B378" s="17">
        <f>IFERROR(MIN(B377:K377),"-")</f>
        <v>1.5825876</v>
      </c>
      <c r="C378" s="1"/>
      <c r="D378" s="1"/>
      <c r="E378" s="1"/>
      <c r="F378" s="1"/>
      <c r="G378" s="1"/>
      <c r="H378" s="1"/>
      <c r="I378" s="1"/>
      <c r="J378" s="1"/>
      <c r="K378" s="1"/>
      <c r="L378" s="1"/>
      <c r="M378" s="1"/>
      <c r="N378" s="1"/>
    </row>
    <row r="379" ht="15.0" customHeight="1">
      <c r="A379" s="18" t="s">
        <v>26</v>
      </c>
      <c r="B379" s="17">
        <f>IFERROR(MEDIAN(B377:K377),"-")</f>
        <v>1.8485166</v>
      </c>
      <c r="C379" s="1"/>
      <c r="D379" s="1"/>
      <c r="E379" s="1"/>
      <c r="F379" s="1"/>
      <c r="G379" s="1"/>
      <c r="H379" s="1"/>
      <c r="J379" s="1"/>
      <c r="K379" s="1"/>
      <c r="L379" s="1"/>
      <c r="M379" s="1"/>
      <c r="N379" s="1"/>
    </row>
    <row r="380" ht="15.0" customHeight="1">
      <c r="A380" s="18" t="s">
        <v>27</v>
      </c>
      <c r="B380" s="17">
        <f>IFERROR(AVERAGE(B377:K377),"-")</f>
        <v>1.782534733</v>
      </c>
      <c r="C380" s="1"/>
      <c r="D380" s="1"/>
      <c r="E380" s="1"/>
      <c r="F380" s="1"/>
      <c r="G380" s="1"/>
      <c r="H380" s="1"/>
      <c r="I380" s="1"/>
      <c r="J380" s="1"/>
      <c r="K380" s="1"/>
      <c r="L380" s="1"/>
      <c r="M380" s="1"/>
      <c r="N380" s="1"/>
    </row>
    <row r="381" ht="15.0" customHeight="1">
      <c r="A381" s="18" t="s">
        <v>28</v>
      </c>
      <c r="B381" s="17">
        <f>IFERROR(MAX(B377:K377),"-")</f>
        <v>1.9165</v>
      </c>
      <c r="C381" s="1"/>
      <c r="D381" s="1"/>
      <c r="E381" s="1"/>
      <c r="F381" s="1"/>
      <c r="G381" s="1"/>
      <c r="H381" s="1"/>
      <c r="I381" s="1"/>
      <c r="J381" s="1"/>
      <c r="K381" s="1"/>
      <c r="L381" s="1"/>
      <c r="M381" s="1"/>
      <c r="N381" s="1"/>
    </row>
    <row r="382" ht="15.0" customHeight="1">
      <c r="A382" s="3"/>
      <c r="B382" s="1"/>
      <c r="C382" s="1"/>
      <c r="D382" s="1"/>
      <c r="E382" s="1"/>
      <c r="F382" s="1"/>
      <c r="G382" s="1"/>
      <c r="H382" s="1"/>
      <c r="I382" s="1"/>
      <c r="J382" s="1"/>
      <c r="K382" s="1"/>
      <c r="L382" s="1"/>
      <c r="M382" s="1"/>
      <c r="N382" s="1"/>
    </row>
    <row r="383" ht="15.0" customHeight="1">
      <c r="A383" s="3" t="s">
        <v>269</v>
      </c>
      <c r="B383" s="1"/>
      <c r="C383" s="1"/>
      <c r="D383" s="1"/>
      <c r="E383" s="1"/>
      <c r="F383" s="1"/>
      <c r="G383" s="1"/>
      <c r="H383" s="1"/>
      <c r="I383" s="1"/>
      <c r="J383" s="1"/>
      <c r="K383" s="1"/>
      <c r="L383" s="1"/>
      <c r="M383" s="1"/>
      <c r="N383" s="1"/>
    </row>
    <row r="384" ht="15.0" customHeight="1">
      <c r="A384" s="1"/>
      <c r="B384" s="1"/>
      <c r="C384" s="1"/>
      <c r="D384" s="1"/>
      <c r="E384" s="1"/>
      <c r="F384" s="1"/>
      <c r="G384" s="1"/>
      <c r="H384" s="1"/>
      <c r="I384" s="56"/>
      <c r="J384" s="1"/>
      <c r="K384" s="1"/>
      <c r="L384" s="1"/>
      <c r="M384" s="1"/>
      <c r="N384" s="1"/>
    </row>
    <row r="385" ht="15.0" customHeight="1">
      <c r="A385" s="24" t="str">
        <f>'Orçamento de fórmulas'!B41</f>
        <v>FI 38
(Prematuro)
Código BR: 444377</v>
      </c>
      <c r="B385" s="6" t="s">
        <v>2</v>
      </c>
      <c r="C385" s="6" t="s">
        <v>3</v>
      </c>
      <c r="D385" s="6" t="s">
        <v>4</v>
      </c>
      <c r="E385" s="6" t="s">
        <v>5</v>
      </c>
      <c r="F385" s="6" t="s">
        <v>6</v>
      </c>
      <c r="G385" s="6" t="s">
        <v>7</v>
      </c>
      <c r="H385" s="6" t="s">
        <v>8</v>
      </c>
      <c r="I385" s="55" t="s">
        <v>9</v>
      </c>
      <c r="J385" s="6" t="s">
        <v>10</v>
      </c>
      <c r="K385" s="6" t="s">
        <v>11</v>
      </c>
      <c r="L385" s="7" t="s">
        <v>12</v>
      </c>
      <c r="M385" s="7" t="s">
        <v>13</v>
      </c>
      <c r="N385" s="7" t="s">
        <v>14</v>
      </c>
    </row>
    <row r="386" ht="15.0" customHeight="1">
      <c r="A386" s="6" t="s">
        <v>15</v>
      </c>
      <c r="B386" s="25" t="s">
        <v>270</v>
      </c>
      <c r="C386" s="25" t="s">
        <v>271</v>
      </c>
      <c r="D386" s="25" t="s">
        <v>272</v>
      </c>
      <c r="E386" s="25" t="s">
        <v>273</v>
      </c>
      <c r="F386" s="25" t="s">
        <v>75</v>
      </c>
      <c r="G386" s="25" t="s">
        <v>76</v>
      </c>
      <c r="H386" s="25" t="s">
        <v>100</v>
      </c>
      <c r="I386" s="9"/>
      <c r="J386" s="9"/>
      <c r="K386" s="10"/>
      <c r="L386" s="11"/>
      <c r="M386" s="11"/>
      <c r="N386" s="11"/>
    </row>
    <row r="387" ht="15.0" customHeight="1">
      <c r="A387" s="6" t="s">
        <v>21</v>
      </c>
      <c r="B387" s="38"/>
      <c r="C387" s="25"/>
      <c r="D387" s="25"/>
      <c r="E387" s="26" t="s">
        <v>77</v>
      </c>
      <c r="F387" s="12" t="s">
        <v>79</v>
      </c>
      <c r="G387" s="12" t="s">
        <v>80</v>
      </c>
      <c r="H387" s="26" t="s">
        <v>101</v>
      </c>
      <c r="I387" s="9"/>
      <c r="J387" s="9"/>
      <c r="K387" s="10"/>
      <c r="L387" s="11"/>
      <c r="M387" s="11"/>
      <c r="N387" s="11"/>
    </row>
    <row r="388" ht="15.0" customHeight="1">
      <c r="A388" s="13" t="str">
        <f>'Orçamento de fórmulas'!C41</f>
        <v>FÓRMULA INFANTIL PARA RECÉM-NASCIDOS PRÉ-TERMO E/OU DE ALTO RISCO. Aplicação no âmbito da SES/DF: indicado para recém-nascidos pré-termo (com menos de 37 semanas de idade gestacional), ou de alto risco que nasce prematuro de muito baixo peso (com menos de 34 semanas de idade gestacional) ou de muito baixo peso ao nascer (peso inferior a 1.500 gramas), ou aquele que nasce com ou logo após o nascimento e apresenta doença que necessita de tratamento intensivo. Características Adicionais: à base de leite de vaca, isenta de sacarose e glúten, acrescida de LC-PUFAS. Forma de apresentação: pó (gramas).</v>
      </c>
      <c r="B388" s="28" t="s">
        <v>36</v>
      </c>
      <c r="C388" s="29" t="s">
        <v>36</v>
      </c>
      <c r="D388" s="29">
        <v>0.13975</v>
      </c>
      <c r="E388" s="29">
        <v>0.1921</v>
      </c>
      <c r="F388" s="29">
        <v>0.1643</v>
      </c>
      <c r="G388" s="30">
        <v>0.2971755</v>
      </c>
      <c r="H388" s="30">
        <v>0.2182477</v>
      </c>
      <c r="I388" s="31"/>
      <c r="J388" s="31"/>
      <c r="K388" s="31"/>
      <c r="L388" s="17">
        <f>IFERROR(MEDIAN($B388:$K388),"-")</f>
        <v>0.1921</v>
      </c>
      <c r="M388" s="17">
        <f>IFERROR(L388*(1-50%),"-")</f>
        <v>0.09605</v>
      </c>
      <c r="N388" s="17">
        <f>IFERROR(L388*(1+50%),"-")</f>
        <v>0.28815</v>
      </c>
    </row>
    <row r="389" ht="15.0" customHeight="1">
      <c r="A389" s="6" t="s">
        <v>24</v>
      </c>
      <c r="B389" s="16" t="str">
        <f t="shared" ref="B389:K389" si="42">IFERROR(IF(B388&gt;$N388,"Não válido",IF(B388&lt;$M388,"Não válido",B388)),"-")</f>
        <v>Não válido</v>
      </c>
      <c r="C389" s="16" t="str">
        <f t="shared" si="42"/>
        <v>Não válido</v>
      </c>
      <c r="D389" s="16">
        <f t="shared" si="42"/>
        <v>0.13975</v>
      </c>
      <c r="E389" s="16">
        <f t="shared" si="42"/>
        <v>0.1921</v>
      </c>
      <c r="F389" s="16">
        <f t="shared" si="42"/>
        <v>0.1643</v>
      </c>
      <c r="G389" s="16" t="str">
        <f t="shared" si="42"/>
        <v>Não válido</v>
      </c>
      <c r="H389" s="16">
        <f t="shared" si="42"/>
        <v>0.2182477</v>
      </c>
      <c r="I389" s="16" t="str">
        <f t="shared" si="42"/>
        <v>Não válido</v>
      </c>
      <c r="J389" s="16" t="str">
        <f t="shared" si="42"/>
        <v>Não válido</v>
      </c>
      <c r="K389" s="16" t="str">
        <f t="shared" si="42"/>
        <v>Não válido</v>
      </c>
      <c r="L389" s="1"/>
      <c r="M389" s="1"/>
      <c r="N389" s="1"/>
    </row>
    <row r="390" ht="15.0" customHeight="1">
      <c r="A390" s="18" t="s">
        <v>25</v>
      </c>
      <c r="B390" s="17">
        <f>IFERROR(MIN(B389:K389),"-")</f>
        <v>0.13975</v>
      </c>
      <c r="C390" s="1"/>
      <c r="D390" s="1"/>
      <c r="E390" s="1"/>
      <c r="F390" s="1"/>
      <c r="G390" s="1"/>
      <c r="H390" s="1"/>
      <c r="I390" s="1"/>
      <c r="J390" s="1"/>
      <c r="K390" s="1"/>
      <c r="L390" s="1"/>
      <c r="M390" s="1"/>
      <c r="N390" s="1"/>
    </row>
    <row r="391" ht="15.0" customHeight="1">
      <c r="A391" s="18" t="s">
        <v>26</v>
      </c>
      <c r="B391" s="17">
        <f>IFERROR(MEDIAN(B389:K389),"-")</f>
        <v>0.1782</v>
      </c>
      <c r="C391" s="1"/>
      <c r="D391" s="1"/>
      <c r="E391" s="1"/>
      <c r="F391" s="1"/>
      <c r="G391" s="1"/>
      <c r="H391" s="1"/>
      <c r="J391" s="1"/>
      <c r="K391" s="1"/>
      <c r="L391" s="1"/>
      <c r="M391" s="1"/>
      <c r="N391" s="1"/>
    </row>
    <row r="392" ht="15.0" customHeight="1">
      <c r="A392" s="18" t="s">
        <v>27</v>
      </c>
      <c r="B392" s="17">
        <f>IFERROR(AVERAGE(B389:K389),"-")</f>
        <v>0.178599425</v>
      </c>
      <c r="C392" s="1"/>
      <c r="D392" s="1"/>
      <c r="E392" s="1"/>
      <c r="F392" s="1"/>
      <c r="G392" s="1"/>
      <c r="H392" s="1"/>
      <c r="I392" s="1"/>
      <c r="J392" s="1"/>
      <c r="K392" s="1"/>
      <c r="L392" s="1"/>
      <c r="M392" s="1"/>
      <c r="N392" s="1"/>
    </row>
    <row r="393" ht="15.0" customHeight="1">
      <c r="A393" s="18" t="s">
        <v>28</v>
      </c>
      <c r="B393" s="17">
        <f>IFERROR(MAX(B389:K389),"-")</f>
        <v>0.2182477</v>
      </c>
      <c r="C393" s="1"/>
      <c r="D393" s="1"/>
      <c r="E393" s="1"/>
      <c r="F393" s="1"/>
      <c r="G393" s="1"/>
      <c r="H393" s="1"/>
      <c r="I393" s="1"/>
      <c r="J393" s="1"/>
      <c r="K393" s="1"/>
      <c r="L393" s="1"/>
      <c r="M393" s="1"/>
      <c r="N393" s="1"/>
    </row>
    <row r="394" ht="15.0" customHeight="1">
      <c r="A394" s="1"/>
      <c r="B394" s="1"/>
      <c r="C394" s="1"/>
      <c r="D394" s="1"/>
      <c r="E394" s="1"/>
      <c r="F394" s="1"/>
      <c r="G394" s="1"/>
      <c r="H394" s="1"/>
      <c r="I394" s="1"/>
      <c r="J394" s="1"/>
      <c r="K394" s="1"/>
      <c r="L394" s="1"/>
      <c r="M394" s="1"/>
      <c r="N394" s="1"/>
    </row>
    <row r="395" ht="15.0" customHeight="1">
      <c r="A395" s="24" t="str">
        <f>'Orçamento de fórmulas'!B42</f>
        <v>FI 39
(Fórmula láctea até
6 meses)
Código BR: 436337</v>
      </c>
      <c r="B395" s="6" t="s">
        <v>2</v>
      </c>
      <c r="C395" s="6" t="s">
        <v>3</v>
      </c>
      <c r="D395" s="6" t="s">
        <v>4</v>
      </c>
      <c r="E395" s="6" t="s">
        <v>5</v>
      </c>
      <c r="F395" s="6" t="s">
        <v>6</v>
      </c>
      <c r="G395" s="6" t="s">
        <v>7</v>
      </c>
      <c r="H395" s="6" t="s">
        <v>8</v>
      </c>
      <c r="I395" s="6" t="s">
        <v>9</v>
      </c>
      <c r="J395" s="6" t="s">
        <v>10</v>
      </c>
      <c r="K395" s="6" t="s">
        <v>11</v>
      </c>
      <c r="L395" s="7" t="s">
        <v>12</v>
      </c>
      <c r="M395" s="7" t="s">
        <v>13</v>
      </c>
      <c r="N395" s="7" t="s">
        <v>14</v>
      </c>
    </row>
    <row r="396" ht="15.0" customHeight="1">
      <c r="A396" s="6" t="s">
        <v>15</v>
      </c>
      <c r="B396" s="25" t="s">
        <v>274</v>
      </c>
      <c r="C396" s="25" t="s">
        <v>275</v>
      </c>
      <c r="D396" s="25" t="s">
        <v>276</v>
      </c>
      <c r="E396" s="25" t="s">
        <v>277</v>
      </c>
      <c r="F396" s="25" t="s">
        <v>75</v>
      </c>
      <c r="G396" s="25" t="s">
        <v>76</v>
      </c>
      <c r="H396" s="25" t="s">
        <v>100</v>
      </c>
      <c r="I396" s="9"/>
      <c r="J396" s="9"/>
      <c r="K396" s="10"/>
      <c r="L396" s="11"/>
      <c r="M396" s="11"/>
      <c r="N396" s="11"/>
    </row>
    <row r="397" ht="15.0" customHeight="1">
      <c r="A397" s="6" t="s">
        <v>21</v>
      </c>
      <c r="B397" s="38"/>
      <c r="C397" s="25"/>
      <c r="D397" s="25"/>
      <c r="E397" s="26" t="s">
        <v>77</v>
      </c>
      <c r="F397" s="12" t="s">
        <v>79</v>
      </c>
      <c r="G397" s="12" t="s">
        <v>80</v>
      </c>
      <c r="H397" s="26" t="s">
        <v>101</v>
      </c>
      <c r="I397" s="9"/>
      <c r="J397" s="9"/>
      <c r="K397" s="10"/>
      <c r="L397" s="11"/>
      <c r="M397" s="11"/>
      <c r="N397" s="11"/>
    </row>
    <row r="398" ht="15.0" customHeight="1">
      <c r="A398" s="13" t="str">
        <f>'Orçamento de fórmulas'!C42</f>
        <v>FÓRMULA INFANTIL PARA LACTENTES À BASE DE LEITE DE VACA. Aplicação no âmbito da SES/DF: indicada para lactentes desde o nascimento até o sexto mês de vida. Características Adicionais: à base de leite de vaca com outros ingredientes comprovadamente adequados para alimentação de lactentes até o sexto mês de vida, contendo DHA e/ou ARA, sem indicações dietoterápicas específicas. Forma de apresentação: pó (gramas).</v>
      </c>
      <c r="B398" s="28" t="s">
        <v>36</v>
      </c>
      <c r="C398" s="29" t="s">
        <v>36</v>
      </c>
      <c r="D398" s="29">
        <v>0.0675</v>
      </c>
      <c r="E398" s="29">
        <v>0.064</v>
      </c>
      <c r="F398" s="29">
        <v>0.0547</v>
      </c>
      <c r="G398" s="30">
        <v>0.0894954</v>
      </c>
      <c r="H398" s="30">
        <v>0.0676918</v>
      </c>
      <c r="I398" s="31"/>
      <c r="J398" s="31"/>
      <c r="K398" s="31"/>
      <c r="L398" s="17">
        <f>IFERROR(MEDIAN($B398:$K398),"-")</f>
        <v>0.0675</v>
      </c>
      <c r="M398" s="17">
        <f>IFERROR(L398*(1-50%),"-")</f>
        <v>0.03375</v>
      </c>
      <c r="N398" s="17">
        <f>IFERROR(L398*(1+50%),"-")</f>
        <v>0.10125</v>
      </c>
    </row>
    <row r="399" ht="15.0" customHeight="1">
      <c r="A399" s="6" t="s">
        <v>24</v>
      </c>
      <c r="B399" s="16" t="str">
        <f t="shared" ref="B399:K399" si="43">IFERROR(IF(B398&gt;$N398,"Não válido",IF(B398&lt;$M398,"Não válido",B398)),"-")</f>
        <v>Não válido</v>
      </c>
      <c r="C399" s="16" t="str">
        <f t="shared" si="43"/>
        <v>Não válido</v>
      </c>
      <c r="D399" s="16">
        <f t="shared" si="43"/>
        <v>0.0675</v>
      </c>
      <c r="E399" s="16">
        <f t="shared" si="43"/>
        <v>0.064</v>
      </c>
      <c r="F399" s="16">
        <f t="shared" si="43"/>
        <v>0.0547</v>
      </c>
      <c r="G399" s="16">
        <f t="shared" si="43"/>
        <v>0.0894954</v>
      </c>
      <c r="H399" s="16">
        <f t="shared" si="43"/>
        <v>0.0676918</v>
      </c>
      <c r="I399" s="16" t="str">
        <f t="shared" si="43"/>
        <v>Não válido</v>
      </c>
      <c r="J399" s="16" t="str">
        <f t="shared" si="43"/>
        <v>Não válido</v>
      </c>
      <c r="K399" s="16" t="str">
        <f t="shared" si="43"/>
        <v>Não válido</v>
      </c>
      <c r="L399" s="1"/>
      <c r="M399" s="1"/>
      <c r="N399" s="1"/>
    </row>
    <row r="400" ht="15.0" customHeight="1">
      <c r="A400" s="18" t="s">
        <v>25</v>
      </c>
      <c r="B400" s="17">
        <f>IFERROR(MIN(B399:K399),"-")</f>
        <v>0.0547</v>
      </c>
      <c r="C400" s="1"/>
      <c r="D400" s="1"/>
      <c r="E400" s="1"/>
      <c r="F400" s="1"/>
      <c r="G400" s="1"/>
      <c r="H400" s="1"/>
      <c r="I400" s="1"/>
      <c r="J400" s="1"/>
      <c r="K400" s="1"/>
      <c r="L400" s="1"/>
      <c r="M400" s="1"/>
      <c r="N400" s="1"/>
    </row>
    <row r="401" ht="15.0" customHeight="1">
      <c r="A401" s="18" t="s">
        <v>26</v>
      </c>
      <c r="B401" s="17">
        <f>IFERROR(MEDIAN(B399:K399),"-")</f>
        <v>0.0675</v>
      </c>
      <c r="C401" s="1"/>
      <c r="D401" s="1"/>
      <c r="E401" s="1"/>
      <c r="F401" s="1"/>
      <c r="G401" s="1"/>
      <c r="H401" s="1"/>
      <c r="I401" s="1"/>
      <c r="J401" s="1"/>
      <c r="K401" s="1"/>
      <c r="L401" s="1"/>
      <c r="M401" s="1"/>
      <c r="N401" s="1"/>
    </row>
    <row r="402" ht="15.0" customHeight="1">
      <c r="A402" s="18" t="s">
        <v>27</v>
      </c>
      <c r="B402" s="17">
        <f>IFERROR(AVERAGE(B399:K399),"-")</f>
        <v>0.06867744</v>
      </c>
      <c r="C402" s="1"/>
      <c r="D402" s="1"/>
      <c r="E402" s="1"/>
      <c r="F402" s="1"/>
      <c r="G402" s="1"/>
      <c r="H402" s="1"/>
      <c r="I402" s="1"/>
      <c r="J402" s="1"/>
      <c r="K402" s="1"/>
      <c r="L402" s="1"/>
      <c r="M402" s="1"/>
      <c r="N402" s="1"/>
    </row>
    <row r="403" ht="15.0" customHeight="1">
      <c r="A403" s="18" t="s">
        <v>28</v>
      </c>
      <c r="B403" s="17">
        <f>IFERROR(MAX(B399:K399),"-")</f>
        <v>0.0894954</v>
      </c>
      <c r="C403" s="1"/>
      <c r="D403" s="1"/>
      <c r="E403" s="1"/>
      <c r="F403" s="1"/>
      <c r="G403" s="1"/>
      <c r="H403" s="1"/>
      <c r="I403" s="1"/>
      <c r="J403" s="1"/>
      <c r="K403" s="1"/>
      <c r="L403" s="1"/>
      <c r="M403" s="1"/>
      <c r="N403" s="1"/>
    </row>
    <row r="404" ht="15.0" customHeight="1">
      <c r="A404" s="1"/>
      <c r="B404" s="1"/>
      <c r="C404" s="1"/>
      <c r="D404" s="1"/>
      <c r="E404" s="1"/>
      <c r="F404" s="1"/>
      <c r="G404" s="1"/>
      <c r="H404" s="1"/>
      <c r="I404" s="1"/>
      <c r="J404" s="1"/>
      <c r="K404" s="1"/>
      <c r="L404" s="1"/>
      <c r="M404" s="1"/>
      <c r="N404" s="1"/>
    </row>
    <row r="405" ht="15.0" customHeight="1">
      <c r="A405" s="24" t="str">
        <f>'Orçamento de fórmulas'!B43</f>
        <v>FI 40
(Fórmula láctea
após 6 meses)
Código BR: 442836</v>
      </c>
      <c r="B405" s="6" t="s">
        <v>2</v>
      </c>
      <c r="C405" s="6" t="s">
        <v>3</v>
      </c>
      <c r="D405" s="6" t="s">
        <v>4</v>
      </c>
      <c r="E405" s="6" t="s">
        <v>5</v>
      </c>
      <c r="F405" s="6" t="s">
        <v>6</v>
      </c>
      <c r="G405" s="6" t="s">
        <v>7</v>
      </c>
      <c r="H405" s="6" t="s">
        <v>8</v>
      </c>
      <c r="I405" s="6" t="s">
        <v>9</v>
      </c>
      <c r="J405" s="6" t="s">
        <v>10</v>
      </c>
      <c r="K405" s="6" t="s">
        <v>11</v>
      </c>
      <c r="L405" s="7" t="s">
        <v>12</v>
      </c>
      <c r="M405" s="7" t="s">
        <v>13</v>
      </c>
      <c r="N405" s="7" t="s">
        <v>14</v>
      </c>
    </row>
    <row r="406" ht="15.0" customHeight="1">
      <c r="A406" s="6" t="s">
        <v>15</v>
      </c>
      <c r="B406" s="25" t="s">
        <v>278</v>
      </c>
      <c r="C406" s="25" t="s">
        <v>279</v>
      </c>
      <c r="D406" s="25" t="s">
        <v>280</v>
      </c>
      <c r="E406" s="25" t="s">
        <v>281</v>
      </c>
      <c r="F406" s="25" t="s">
        <v>75</v>
      </c>
      <c r="G406" s="25" t="s">
        <v>76</v>
      </c>
      <c r="H406" s="25" t="s">
        <v>100</v>
      </c>
      <c r="I406" s="9"/>
      <c r="J406" s="9"/>
      <c r="K406" s="10"/>
      <c r="L406" s="11"/>
      <c r="M406" s="11"/>
      <c r="N406" s="11"/>
    </row>
    <row r="407" ht="15.0" customHeight="1">
      <c r="A407" s="6" t="s">
        <v>21</v>
      </c>
      <c r="B407" s="38"/>
      <c r="C407" s="25"/>
      <c r="D407" s="25"/>
      <c r="E407" s="26" t="s">
        <v>77</v>
      </c>
      <c r="F407" s="12" t="s">
        <v>79</v>
      </c>
      <c r="G407" s="12" t="s">
        <v>80</v>
      </c>
      <c r="H407" s="26" t="s">
        <v>101</v>
      </c>
      <c r="I407" s="9"/>
      <c r="J407" s="9"/>
      <c r="K407" s="10"/>
      <c r="L407" s="11"/>
      <c r="M407" s="11"/>
      <c r="N407" s="11"/>
    </row>
    <row r="408" ht="15.0" customHeight="1">
      <c r="A408" s="13" t="str">
        <f>'Orçamento de fórmulas'!C43</f>
        <v>FÓRMULA INFANTIL DE SEGUIMENTO PARA LACTENTES E CRIANÇAS DE PRIMEIRA INFÂNCIA À BASE DE LEITE DE VACA. Aplicação: indicada para lactentes maiores de 6 meses. Características Adicionais: à base de leite de vaca com outros ingredientes comprovadamente adequados para alimentação de lactentes a partir do sexto mês de vida, contendo DHA e/ou ARA, sem indicações dietoterápicas específicas. Forma de apresentação: pó (gramas).</v>
      </c>
      <c r="B408" s="28" t="s">
        <v>36</v>
      </c>
      <c r="C408" s="29" t="s">
        <v>36</v>
      </c>
      <c r="D408" s="29" t="s">
        <v>36</v>
      </c>
      <c r="E408" s="29">
        <v>0.0577</v>
      </c>
      <c r="F408" s="29">
        <v>0.0547</v>
      </c>
      <c r="G408" s="29">
        <v>0.1097286</v>
      </c>
      <c r="H408" s="30">
        <v>0.0940046</v>
      </c>
      <c r="I408" s="31"/>
      <c r="J408" s="31"/>
      <c r="K408" s="31"/>
      <c r="L408" s="17">
        <f>IFERROR(MEDIAN($B408:$K408),"-")</f>
        <v>0.0758523</v>
      </c>
      <c r="M408" s="17">
        <f>IFERROR(L408*(1-50%),"-")</f>
        <v>0.03792615</v>
      </c>
      <c r="N408" s="17">
        <f>IFERROR(L408*(1+50%),"-")</f>
        <v>0.11377845</v>
      </c>
    </row>
    <row r="409" ht="15.0" customHeight="1">
      <c r="A409" s="6" t="s">
        <v>24</v>
      </c>
      <c r="B409" s="16" t="str">
        <f t="shared" ref="B409:I409" si="44">IFERROR(IF(B408&gt;$N408,"Não válido",IF(B408&lt;$M408,"Não válido",B408)),"-")</f>
        <v>Não válido</v>
      </c>
      <c r="C409" s="16" t="str">
        <f t="shared" si="44"/>
        <v>Não válido</v>
      </c>
      <c r="D409" s="16" t="str">
        <f t="shared" si="44"/>
        <v>Não válido</v>
      </c>
      <c r="E409" s="16">
        <f t="shared" si="44"/>
        <v>0.0577</v>
      </c>
      <c r="F409" s="16">
        <f t="shared" si="44"/>
        <v>0.0547</v>
      </c>
      <c r="G409" s="16">
        <f t="shared" si="44"/>
        <v>0.1097286</v>
      </c>
      <c r="H409" s="16">
        <f t="shared" si="44"/>
        <v>0.0940046</v>
      </c>
      <c r="I409" s="16" t="str">
        <f t="shared" si="44"/>
        <v>Não válido</v>
      </c>
      <c r="J409" s="10" t="str">
        <f t="shared" ref="J409:K409" si="45">IFERROR(IF(J408&gt;$N408,"Não válido",IF(J408&lt;$M408,"Não válido","Válido")),"-")</f>
        <v>Não válido</v>
      </c>
      <c r="K409" s="10" t="str">
        <f t="shared" si="45"/>
        <v>Não válido</v>
      </c>
      <c r="L409" s="1"/>
      <c r="M409" s="1"/>
      <c r="N409" s="1"/>
    </row>
    <row r="410" ht="15.0" customHeight="1">
      <c r="A410" s="18" t="s">
        <v>25</v>
      </c>
      <c r="B410" s="17">
        <f>IFERROR(MIN(B409:K409),"-")</f>
        <v>0.0547</v>
      </c>
      <c r="C410" s="1"/>
      <c r="D410" s="1"/>
      <c r="E410" s="1"/>
      <c r="F410" s="1"/>
      <c r="G410" s="1"/>
      <c r="H410" s="1"/>
      <c r="I410" s="1"/>
      <c r="J410" s="1"/>
      <c r="K410" s="1"/>
      <c r="L410" s="1"/>
      <c r="M410" s="1"/>
      <c r="N410" s="1"/>
    </row>
    <row r="411" ht="15.0" customHeight="1">
      <c r="A411" s="18" t="s">
        <v>26</v>
      </c>
      <c r="B411" s="17">
        <f>IFERROR(MEDIAN(B409:K409),"-")</f>
        <v>0.0758523</v>
      </c>
      <c r="C411" s="1"/>
      <c r="D411" s="1"/>
      <c r="E411" s="1"/>
      <c r="F411" s="1"/>
      <c r="G411" s="1"/>
      <c r="H411" s="1"/>
      <c r="I411" s="1"/>
      <c r="J411" s="1"/>
      <c r="K411" s="1"/>
      <c r="L411" s="1"/>
      <c r="M411" s="1"/>
      <c r="N411" s="1"/>
    </row>
    <row r="412" ht="15.0" customHeight="1">
      <c r="A412" s="18" t="s">
        <v>27</v>
      </c>
      <c r="B412" s="17">
        <f>IFERROR(AVERAGE(B409:K409),"-")</f>
        <v>0.0790333</v>
      </c>
      <c r="C412" s="1"/>
      <c r="D412" s="1"/>
      <c r="E412" s="1"/>
      <c r="F412" s="1"/>
      <c r="G412" s="1"/>
      <c r="H412" s="1"/>
      <c r="I412" s="1"/>
      <c r="J412" s="1"/>
      <c r="K412" s="1"/>
      <c r="L412" s="1"/>
      <c r="M412" s="1"/>
      <c r="N412" s="1"/>
    </row>
    <row r="413" ht="15.0" customHeight="1">
      <c r="A413" s="18" t="s">
        <v>28</v>
      </c>
      <c r="B413" s="17">
        <f>IFERROR(MAX(B409:K409),"-")</f>
        <v>0.1097286</v>
      </c>
      <c r="C413" s="1"/>
      <c r="D413" s="1"/>
      <c r="E413" s="1"/>
      <c r="F413" s="1"/>
      <c r="G413" s="1"/>
      <c r="H413" s="1"/>
      <c r="I413" s="1"/>
      <c r="J413" s="1"/>
      <c r="K413" s="1"/>
      <c r="L413" s="1"/>
      <c r="M413" s="1"/>
      <c r="N413" s="1"/>
    </row>
    <row r="414" ht="15.0" customHeight="1">
      <c r="A414" s="1"/>
      <c r="B414" s="1"/>
      <c r="C414" s="1"/>
      <c r="D414" s="1"/>
      <c r="E414" s="1"/>
      <c r="F414" s="1"/>
      <c r="G414" s="1"/>
      <c r="H414" s="1"/>
      <c r="I414" s="1"/>
      <c r="J414" s="1"/>
      <c r="K414" s="1"/>
      <c r="L414" s="1"/>
      <c r="M414" s="1"/>
      <c r="N414" s="1"/>
    </row>
    <row r="415" ht="15.0" customHeight="1">
      <c r="A415" s="24" t="str">
        <f>'Orçamento de fórmulas'!B44</f>
        <v>FI 41
(Fórmula de soja
após 6 meses)
Código BR: 432636</v>
      </c>
      <c r="B415" s="6" t="s">
        <v>2</v>
      </c>
      <c r="C415" s="6" t="s">
        <v>3</v>
      </c>
      <c r="D415" s="6" t="s">
        <v>4</v>
      </c>
      <c r="E415" s="6" t="s">
        <v>5</v>
      </c>
      <c r="F415" s="6" t="s">
        <v>6</v>
      </c>
      <c r="G415" s="6" t="s">
        <v>7</v>
      </c>
      <c r="H415" s="6" t="s">
        <v>8</v>
      </c>
      <c r="I415" s="6" t="s">
        <v>9</v>
      </c>
      <c r="J415" s="6" t="s">
        <v>10</v>
      </c>
      <c r="K415" s="6" t="s">
        <v>11</v>
      </c>
      <c r="L415" s="7" t="s">
        <v>12</v>
      </c>
      <c r="M415" s="7" t="s">
        <v>13</v>
      </c>
      <c r="N415" s="7" t="s">
        <v>14</v>
      </c>
    </row>
    <row r="416" ht="15.0" customHeight="1">
      <c r="A416" s="6" t="s">
        <v>15</v>
      </c>
      <c r="B416" s="25" t="s">
        <v>282</v>
      </c>
      <c r="C416" s="25" t="s">
        <v>283</v>
      </c>
      <c r="D416" s="25" t="s">
        <v>284</v>
      </c>
      <c r="E416" s="25" t="s">
        <v>285</v>
      </c>
      <c r="F416" s="25" t="s">
        <v>75</v>
      </c>
      <c r="G416" s="25" t="s">
        <v>76</v>
      </c>
      <c r="H416" s="25" t="s">
        <v>100</v>
      </c>
      <c r="I416" s="9"/>
      <c r="J416" s="9"/>
      <c r="K416" s="9"/>
      <c r="L416" s="11"/>
      <c r="M416" s="11"/>
      <c r="N416" s="11"/>
    </row>
    <row r="417" ht="15.0" customHeight="1">
      <c r="A417" s="6" t="s">
        <v>21</v>
      </c>
      <c r="B417" s="38"/>
      <c r="C417" s="25"/>
      <c r="D417" s="25"/>
      <c r="E417" s="26" t="s">
        <v>77</v>
      </c>
      <c r="F417" s="12" t="s">
        <v>79</v>
      </c>
      <c r="G417" s="12" t="s">
        <v>80</v>
      </c>
      <c r="H417" s="26" t="s">
        <v>101</v>
      </c>
      <c r="I417" s="9"/>
      <c r="J417" s="9"/>
      <c r="K417" s="9"/>
      <c r="L417" s="11"/>
      <c r="M417" s="11"/>
      <c r="N417" s="11"/>
    </row>
    <row r="418" ht="15.0" customHeight="1">
      <c r="A418" s="13" t="str">
        <f>'Orçamento de fórmulas'!C44</f>
        <v>FÓRMULA INFANTIL DE SEGUIMENTO PARA LACTENTES E CRIANÇAS DE PRIMEIRA INFÂNCIA À BASE DE SOJA. Aplicação: indicada para lactentes maiores de 6 meses de idade, com intolerância/alergia ao leite de vaca ou erros inatos do metabolismo. Características Adicionais: fonte proteica proveniente da soja, sem adição de sacarose e isento glúten. Forma de Apresentação: pó (gramas).</v>
      </c>
      <c r="B418" s="28" t="s">
        <v>36</v>
      </c>
      <c r="C418" s="29">
        <v>0.055</v>
      </c>
      <c r="D418" s="29">
        <v>0.0675</v>
      </c>
      <c r="E418" s="29">
        <v>0.1458</v>
      </c>
      <c r="F418" s="29">
        <v>0.1038</v>
      </c>
      <c r="G418" s="30">
        <v>0.1639139</v>
      </c>
      <c r="H418" s="30">
        <v>0.1237126</v>
      </c>
      <c r="I418" s="31"/>
      <c r="J418" s="31"/>
      <c r="K418" s="31"/>
      <c r="L418" s="17">
        <f>IFERROR(MEDIAN($B418:$K418),"-")</f>
        <v>0.1137563</v>
      </c>
      <c r="M418" s="17">
        <f>IFERROR(L418*(1-50%),"-")</f>
        <v>0.05687815</v>
      </c>
      <c r="N418" s="17">
        <f>IFERROR(L418*(1+50%),"-")</f>
        <v>0.17063445</v>
      </c>
    </row>
    <row r="419" ht="15.0" customHeight="1">
      <c r="A419" s="6" t="s">
        <v>24</v>
      </c>
      <c r="B419" s="16" t="str">
        <f t="shared" ref="B419:K419" si="46">IFERROR(IF(B418&gt;$N418,"Não válido",IF(B418&lt;$M418,"Não válido",B418)),"-")</f>
        <v>Não válido</v>
      </c>
      <c r="C419" s="16" t="str">
        <f t="shared" si="46"/>
        <v>Não válido</v>
      </c>
      <c r="D419" s="16">
        <f t="shared" si="46"/>
        <v>0.0675</v>
      </c>
      <c r="E419" s="16">
        <f t="shared" si="46"/>
        <v>0.1458</v>
      </c>
      <c r="F419" s="16">
        <f t="shared" si="46"/>
        <v>0.1038</v>
      </c>
      <c r="G419" s="16">
        <f t="shared" si="46"/>
        <v>0.1639139</v>
      </c>
      <c r="H419" s="16">
        <f t="shared" si="46"/>
        <v>0.1237126</v>
      </c>
      <c r="I419" s="16" t="str">
        <f t="shared" si="46"/>
        <v>Não válido</v>
      </c>
      <c r="J419" s="16" t="str">
        <f t="shared" si="46"/>
        <v>Não válido</v>
      </c>
      <c r="K419" s="16" t="str">
        <f t="shared" si="46"/>
        <v>Não válido</v>
      </c>
      <c r="L419" s="1"/>
      <c r="M419" s="1"/>
      <c r="N419" s="1"/>
    </row>
    <row r="420" ht="15.0" customHeight="1">
      <c r="A420" s="18" t="s">
        <v>25</v>
      </c>
      <c r="B420" s="17">
        <f>IFERROR(MIN(B419:K419),"-")</f>
        <v>0.0675</v>
      </c>
      <c r="C420" s="1"/>
      <c r="D420" s="1"/>
      <c r="E420" s="1"/>
      <c r="F420" s="1"/>
      <c r="G420" s="1"/>
      <c r="H420" s="1"/>
      <c r="I420" s="1"/>
      <c r="J420" s="1"/>
      <c r="K420" s="1"/>
      <c r="L420" s="1"/>
      <c r="M420" s="1"/>
      <c r="N420" s="1"/>
    </row>
    <row r="421" ht="15.0" customHeight="1">
      <c r="A421" s="18" t="s">
        <v>26</v>
      </c>
      <c r="B421" s="17">
        <f>IFERROR(MEDIAN(B419:K419),"-")</f>
        <v>0.1237126</v>
      </c>
      <c r="C421" s="1"/>
      <c r="D421" s="1"/>
      <c r="E421" s="1"/>
      <c r="F421" s="1"/>
      <c r="G421" s="1"/>
      <c r="H421" s="1"/>
      <c r="I421" s="1"/>
      <c r="J421" s="1"/>
      <c r="K421" s="1"/>
      <c r="L421" s="1"/>
      <c r="M421" s="1"/>
      <c r="N421" s="1"/>
    </row>
    <row r="422" ht="15.0" customHeight="1">
      <c r="A422" s="18" t="s">
        <v>27</v>
      </c>
      <c r="B422" s="17">
        <f>IFERROR(AVERAGE(B419:K419),"-")</f>
        <v>0.1209453</v>
      </c>
      <c r="C422" s="1"/>
      <c r="D422" s="1"/>
      <c r="E422" s="1"/>
      <c r="F422" s="1"/>
      <c r="G422" s="1"/>
      <c r="H422" s="1"/>
      <c r="I422" s="1"/>
      <c r="J422" s="1"/>
      <c r="K422" s="1"/>
      <c r="L422" s="1"/>
      <c r="M422" s="1"/>
      <c r="N422" s="1"/>
    </row>
    <row r="423" ht="15.0" customHeight="1">
      <c r="A423" s="18" t="s">
        <v>28</v>
      </c>
      <c r="B423" s="17">
        <f>IFERROR(MAX(B419:K419),"-")</f>
        <v>0.1639139</v>
      </c>
      <c r="C423" s="1"/>
      <c r="D423" s="1"/>
      <c r="E423" s="1"/>
      <c r="F423" s="1"/>
      <c r="G423" s="1"/>
      <c r="H423" s="1"/>
      <c r="I423" s="1"/>
      <c r="J423" s="1"/>
      <c r="K423" s="1"/>
      <c r="L423" s="1"/>
      <c r="M423" s="1"/>
      <c r="N423" s="1"/>
    </row>
    <row r="424" ht="15.0" customHeight="1">
      <c r="A424" s="1"/>
      <c r="B424" s="1"/>
      <c r="C424" s="1"/>
      <c r="D424" s="1"/>
      <c r="E424" s="1"/>
      <c r="F424" s="1"/>
      <c r="G424" s="1"/>
      <c r="H424" s="1"/>
      <c r="I424" s="1"/>
      <c r="J424" s="1"/>
      <c r="K424" s="1"/>
      <c r="L424" s="1"/>
      <c r="M424" s="1"/>
      <c r="N424" s="1"/>
    </row>
    <row r="425" ht="15.0" customHeight="1">
      <c r="A425" s="24" t="str">
        <f>'Orçamento de fórmulas'!B45</f>
        <v>FI 42
(Fórmula para
constipação de 0 a 6
meses)
Código BR: 432316</v>
      </c>
      <c r="B425" s="6" t="s">
        <v>2</v>
      </c>
      <c r="C425" s="6" t="s">
        <v>3</v>
      </c>
      <c r="D425" s="6" t="s">
        <v>4</v>
      </c>
      <c r="E425" s="6" t="s">
        <v>5</v>
      </c>
      <c r="F425" s="6" t="s">
        <v>6</v>
      </c>
      <c r="G425" s="6" t="s">
        <v>7</v>
      </c>
      <c r="H425" s="6" t="s">
        <v>8</v>
      </c>
      <c r="I425" s="6" t="s">
        <v>9</v>
      </c>
      <c r="J425" s="6" t="s">
        <v>10</v>
      </c>
      <c r="K425" s="6" t="s">
        <v>11</v>
      </c>
      <c r="L425" s="7" t="s">
        <v>12</v>
      </c>
      <c r="M425" s="7" t="s">
        <v>13</v>
      </c>
      <c r="N425" s="7" t="s">
        <v>14</v>
      </c>
    </row>
    <row r="426" ht="15.0" customHeight="1">
      <c r="A426" s="6" t="s">
        <v>15</v>
      </c>
      <c r="B426" s="25" t="s">
        <v>286</v>
      </c>
      <c r="C426" s="25" t="s">
        <v>287</v>
      </c>
      <c r="D426" s="25" t="s">
        <v>288</v>
      </c>
      <c r="E426" s="25" t="s">
        <v>289</v>
      </c>
      <c r="F426" s="25" t="s">
        <v>75</v>
      </c>
      <c r="G426" s="25" t="s">
        <v>100</v>
      </c>
      <c r="H426" s="9"/>
      <c r="I426" s="9"/>
      <c r="J426" s="9"/>
      <c r="K426" s="10"/>
      <c r="L426" s="11"/>
      <c r="M426" s="11"/>
      <c r="N426" s="11"/>
    </row>
    <row r="427" ht="15.0" customHeight="1">
      <c r="A427" s="6" t="s">
        <v>21</v>
      </c>
      <c r="B427" s="38"/>
      <c r="C427" s="25"/>
      <c r="D427" s="25"/>
      <c r="E427" s="26" t="s">
        <v>77</v>
      </c>
      <c r="F427" s="12" t="s">
        <v>79</v>
      </c>
      <c r="G427" s="26" t="s">
        <v>101</v>
      </c>
      <c r="H427" s="9"/>
      <c r="I427" s="9"/>
      <c r="J427" s="9"/>
      <c r="K427" s="10"/>
      <c r="L427" s="11"/>
      <c r="M427" s="11"/>
      <c r="N427" s="11"/>
    </row>
    <row r="428" ht="15.0" customHeight="1">
      <c r="A428" s="13" t="str">
        <f>'Orçamento de fórmulas'!C45</f>
        <v>FÓRMULA INFANTIL PARA LACTENTES À BASE DE LEITE DE VACA. Aplicação no âmbito da SES: indicada para lactentes de 0 a 6 meses que necessitem de fibras prebióticas para um melhor funcionamento intestinal. Características Adicionais: isenta de sacarose e glúten, acrescida de prebióticos (frutooligossacarídeos -FOS e galactooligossacarídeos - GOS). Forma de apresentação: pó (gramas).</v>
      </c>
      <c r="B428" s="28" t="s">
        <v>36</v>
      </c>
      <c r="C428" s="29" t="s">
        <v>36</v>
      </c>
      <c r="D428" s="29">
        <v>0.03875</v>
      </c>
      <c r="E428" s="29">
        <v>0.0762</v>
      </c>
      <c r="F428" s="29">
        <v>0.0756</v>
      </c>
      <c r="G428" s="30">
        <v>0.0889118</v>
      </c>
      <c r="H428" s="31"/>
      <c r="I428" s="31"/>
      <c r="J428" s="31"/>
      <c r="K428" s="31"/>
      <c r="L428" s="17">
        <f>IFERROR(MEDIAN($B428:$K428),"-")</f>
        <v>0.0759</v>
      </c>
      <c r="M428" s="17">
        <f>IFERROR(L428*(1-50%),"-")</f>
        <v>0.03795</v>
      </c>
      <c r="N428" s="17">
        <f>IFERROR(L428*(1+50%),"-")</f>
        <v>0.11385</v>
      </c>
    </row>
    <row r="429" ht="15.0" customHeight="1">
      <c r="A429" s="6" t="s">
        <v>24</v>
      </c>
      <c r="B429" s="16" t="str">
        <f t="shared" ref="B429:K429" si="47">IFERROR(IF(B428&gt;$N428,"Não válido",IF(B428&lt;$M428,"Não válido",B428)),"-")</f>
        <v>Não válido</v>
      </c>
      <c r="C429" s="16" t="str">
        <f t="shared" si="47"/>
        <v>Não válido</v>
      </c>
      <c r="D429" s="16">
        <f t="shared" si="47"/>
        <v>0.03875</v>
      </c>
      <c r="E429" s="16">
        <f t="shared" si="47"/>
        <v>0.0762</v>
      </c>
      <c r="F429" s="16">
        <f t="shared" si="47"/>
        <v>0.0756</v>
      </c>
      <c r="G429" s="16">
        <f t="shared" si="47"/>
        <v>0.0889118</v>
      </c>
      <c r="H429" s="16" t="str">
        <f t="shared" si="47"/>
        <v>Não válido</v>
      </c>
      <c r="I429" s="16" t="str">
        <f t="shared" si="47"/>
        <v>Não válido</v>
      </c>
      <c r="J429" s="16" t="str">
        <f t="shared" si="47"/>
        <v>Não válido</v>
      </c>
      <c r="K429" s="16" t="str">
        <f t="shared" si="47"/>
        <v>Não válido</v>
      </c>
      <c r="L429" s="1"/>
      <c r="M429" s="1"/>
      <c r="N429" s="1"/>
    </row>
    <row r="430" ht="15.0" customHeight="1">
      <c r="A430" s="18" t="s">
        <v>25</v>
      </c>
      <c r="B430" s="17">
        <f>IFERROR(MIN(B429:K429),"-")</f>
        <v>0.03875</v>
      </c>
      <c r="C430" s="1"/>
      <c r="D430" s="1"/>
      <c r="E430" s="1"/>
      <c r="F430" s="1"/>
      <c r="G430" s="1"/>
      <c r="H430" s="1"/>
      <c r="I430" s="1"/>
      <c r="J430" s="1"/>
      <c r="K430" s="1"/>
      <c r="L430" s="1"/>
      <c r="M430" s="1"/>
      <c r="N430" s="1"/>
    </row>
    <row r="431" ht="15.0" customHeight="1">
      <c r="A431" s="18" t="s">
        <v>26</v>
      </c>
      <c r="B431" s="17">
        <f>IFERROR(MEDIAN(B429:K429),"-")</f>
        <v>0.0759</v>
      </c>
      <c r="C431" s="1"/>
      <c r="D431" s="1"/>
      <c r="E431" s="1"/>
      <c r="F431" s="1"/>
      <c r="G431" s="1"/>
      <c r="H431" s="1"/>
      <c r="I431" s="1"/>
      <c r="J431" s="1"/>
      <c r="K431" s="1"/>
      <c r="L431" s="1"/>
      <c r="M431" s="1"/>
      <c r="N431" s="1"/>
    </row>
    <row r="432" ht="15.0" customHeight="1">
      <c r="A432" s="18" t="s">
        <v>27</v>
      </c>
      <c r="B432" s="17">
        <f>IFERROR(AVERAGE(B429:K429),"-")</f>
        <v>0.06986545</v>
      </c>
      <c r="C432" s="1"/>
      <c r="D432" s="1"/>
      <c r="E432" s="1"/>
      <c r="F432" s="1"/>
      <c r="G432" s="1"/>
      <c r="H432" s="1"/>
      <c r="I432" s="1"/>
      <c r="J432" s="1"/>
      <c r="K432" s="1"/>
      <c r="L432" s="1"/>
      <c r="M432" s="1"/>
      <c r="N432" s="1"/>
    </row>
    <row r="433" ht="15.0" customHeight="1">
      <c r="A433" s="18" t="s">
        <v>28</v>
      </c>
      <c r="B433" s="17">
        <f>IFERROR(MAX(B429:K429),"-")</f>
        <v>0.0889118</v>
      </c>
      <c r="C433" s="1"/>
      <c r="D433" s="1"/>
      <c r="E433" s="1"/>
      <c r="F433" s="1"/>
      <c r="G433" s="1"/>
      <c r="H433" s="1"/>
      <c r="I433" s="1"/>
      <c r="J433" s="1"/>
      <c r="K433" s="1"/>
      <c r="L433" s="1"/>
      <c r="M433" s="1"/>
      <c r="N433" s="1"/>
    </row>
    <row r="434" ht="15.0" customHeight="1">
      <c r="A434" s="1"/>
      <c r="B434" s="1"/>
      <c r="C434" s="1"/>
      <c r="D434" s="1"/>
      <c r="E434" s="1"/>
      <c r="F434" s="1"/>
      <c r="G434" s="1"/>
      <c r="H434" s="1"/>
      <c r="I434" s="1"/>
      <c r="J434" s="1"/>
      <c r="K434" s="1"/>
      <c r="L434" s="1"/>
      <c r="M434" s="1"/>
      <c r="N434" s="1"/>
    </row>
    <row r="435" ht="15.0" customHeight="1">
      <c r="A435" s="24" t="str">
        <f>'Orçamento de fórmulas'!B46</f>
        <v>FI 43
(Fórmula para
constipação acima
de 6 meses)
Código BR: 432316</v>
      </c>
      <c r="B435" s="6" t="s">
        <v>2</v>
      </c>
      <c r="C435" s="6" t="s">
        <v>3</v>
      </c>
      <c r="D435" s="6" t="s">
        <v>4</v>
      </c>
      <c r="E435" s="6" t="s">
        <v>5</v>
      </c>
      <c r="F435" s="6" t="s">
        <v>6</v>
      </c>
      <c r="G435" s="6" t="s">
        <v>7</v>
      </c>
      <c r="H435" s="6" t="s">
        <v>8</v>
      </c>
      <c r="I435" s="6" t="s">
        <v>9</v>
      </c>
      <c r="J435" s="6" t="s">
        <v>10</v>
      </c>
      <c r="K435" s="6" t="s">
        <v>11</v>
      </c>
      <c r="L435" s="7" t="s">
        <v>12</v>
      </c>
      <c r="M435" s="7" t="s">
        <v>13</v>
      </c>
      <c r="N435" s="7" t="s">
        <v>14</v>
      </c>
    </row>
    <row r="436" ht="15.0" customHeight="1">
      <c r="A436" s="6" t="s">
        <v>15</v>
      </c>
      <c r="B436" s="25" t="s">
        <v>290</v>
      </c>
      <c r="C436" s="25" t="s">
        <v>291</v>
      </c>
      <c r="D436" s="25" t="s">
        <v>292</v>
      </c>
      <c r="E436" s="25" t="s">
        <v>293</v>
      </c>
      <c r="F436" s="25" t="s">
        <v>75</v>
      </c>
      <c r="G436" s="25" t="s">
        <v>100</v>
      </c>
      <c r="H436" s="25"/>
      <c r="I436" s="9"/>
      <c r="J436" s="9"/>
      <c r="K436" s="10"/>
      <c r="L436" s="11"/>
      <c r="M436" s="11"/>
      <c r="N436" s="11"/>
    </row>
    <row r="437" ht="15.0" customHeight="1">
      <c r="A437" s="6" t="s">
        <v>21</v>
      </c>
      <c r="B437" s="38"/>
      <c r="C437" s="25"/>
      <c r="D437" s="25"/>
      <c r="E437" s="26" t="s">
        <v>77</v>
      </c>
      <c r="F437" s="12" t="s">
        <v>79</v>
      </c>
      <c r="G437" s="26" t="s">
        <v>101</v>
      </c>
      <c r="H437" s="25"/>
      <c r="I437" s="9"/>
      <c r="J437" s="9"/>
      <c r="K437" s="10"/>
      <c r="L437" s="11"/>
      <c r="M437" s="11"/>
      <c r="N437" s="11"/>
    </row>
    <row r="438" ht="15.0" customHeight="1">
      <c r="A438" s="13" t="str">
        <f>'Orçamento de fórmulas'!C46</f>
        <v>FÓRMULA INFANTIL DE SEGUIMENTO PARA LACTENTES E CRIANÇAS DE PRIMEIRA INFÂNCIA À BASE DE LEITE DE VACA. Aplicação no âmbito da SES: indicada para lactentes maiores de 6 meses de idade que necessitem de fibras prebióticas para um melhor funcionamento intestinal. Características Adicionais: isenta de sacarose e glúten, acrescida de prebióticos (frutooligossacarídeos -FOS e galactooligossacarídeos - GOS). Forma de apresentação: pó (gramas).</v>
      </c>
      <c r="B438" s="28" t="s">
        <v>36</v>
      </c>
      <c r="C438" s="29" t="s">
        <v>36</v>
      </c>
      <c r="D438" s="29">
        <v>0.035</v>
      </c>
      <c r="E438" s="29">
        <v>0.1228</v>
      </c>
      <c r="F438" s="29">
        <v>0.0864</v>
      </c>
      <c r="G438" s="29">
        <v>0.1001584</v>
      </c>
      <c r="H438" s="40"/>
      <c r="I438" s="31"/>
      <c r="J438" s="31"/>
      <c r="K438" s="31"/>
      <c r="L438" s="17">
        <f>IFERROR(MEDIAN($B438:$K438),"-")</f>
        <v>0.0932792</v>
      </c>
      <c r="M438" s="17">
        <f>IFERROR(L438*(1-50%),"-")</f>
        <v>0.0466396</v>
      </c>
      <c r="N438" s="17">
        <f>IFERROR(L438*(1+50%),"-")</f>
        <v>0.1399188</v>
      </c>
    </row>
    <row r="439" ht="15.0" customHeight="1">
      <c r="A439" s="6" t="s">
        <v>24</v>
      </c>
      <c r="B439" s="16" t="str">
        <f t="shared" ref="B439:K439" si="48">IFERROR(IF(B438&gt;$N438,"Não válido",IF(B438&lt;$M438,"Não válido",B438)),"-")</f>
        <v>Não válido</v>
      </c>
      <c r="C439" s="16" t="str">
        <f t="shared" si="48"/>
        <v>Não válido</v>
      </c>
      <c r="D439" s="16" t="str">
        <f t="shared" si="48"/>
        <v>Não válido</v>
      </c>
      <c r="E439" s="16">
        <f t="shared" si="48"/>
        <v>0.1228</v>
      </c>
      <c r="F439" s="16">
        <f t="shared" si="48"/>
        <v>0.0864</v>
      </c>
      <c r="G439" s="16">
        <f t="shared" si="48"/>
        <v>0.1001584</v>
      </c>
      <c r="H439" s="16" t="str">
        <f t="shared" si="48"/>
        <v>Não válido</v>
      </c>
      <c r="I439" s="16" t="str">
        <f t="shared" si="48"/>
        <v>Não válido</v>
      </c>
      <c r="J439" s="16" t="str">
        <f t="shared" si="48"/>
        <v>Não válido</v>
      </c>
      <c r="K439" s="16" t="str">
        <f t="shared" si="48"/>
        <v>Não válido</v>
      </c>
      <c r="L439" s="1"/>
      <c r="M439" s="1"/>
      <c r="N439" s="1"/>
    </row>
    <row r="440" ht="15.0" customHeight="1">
      <c r="A440" s="18" t="s">
        <v>25</v>
      </c>
      <c r="B440" s="17">
        <f>IFERROR(MIN(B439:K439),"-")</f>
        <v>0.0864</v>
      </c>
      <c r="C440" s="1"/>
      <c r="D440" s="1"/>
      <c r="E440" s="1"/>
      <c r="F440" s="1"/>
      <c r="G440" s="1"/>
      <c r="H440" s="1"/>
      <c r="I440" s="1"/>
      <c r="J440" s="1"/>
      <c r="K440" s="1"/>
      <c r="L440" s="1"/>
      <c r="M440" s="1"/>
      <c r="N440" s="1"/>
    </row>
    <row r="441" ht="15.0" customHeight="1">
      <c r="A441" s="18" t="s">
        <v>26</v>
      </c>
      <c r="B441" s="17">
        <f>IFERROR(MEDIAN(B439:K439),"-")</f>
        <v>0.1001584</v>
      </c>
      <c r="C441" s="1"/>
      <c r="D441" s="1"/>
      <c r="E441" s="1"/>
      <c r="F441" s="1"/>
      <c r="G441" s="1"/>
      <c r="H441" s="1"/>
      <c r="I441" s="1"/>
      <c r="J441" s="1"/>
      <c r="K441" s="1"/>
      <c r="L441" s="1"/>
      <c r="M441" s="1"/>
      <c r="N441" s="1"/>
    </row>
    <row r="442" ht="15.0" customHeight="1">
      <c r="A442" s="18" t="s">
        <v>27</v>
      </c>
      <c r="B442" s="17">
        <f>IFERROR(AVERAGE(B439:K439),"-")</f>
        <v>0.1031194667</v>
      </c>
      <c r="C442" s="1"/>
      <c r="D442" s="1"/>
      <c r="E442" s="1"/>
      <c r="F442" s="1"/>
      <c r="G442" s="1"/>
      <c r="H442" s="1"/>
      <c r="I442" s="1"/>
      <c r="J442" s="1"/>
      <c r="K442" s="1"/>
      <c r="L442" s="1"/>
      <c r="M442" s="1"/>
      <c r="N442" s="1"/>
    </row>
    <row r="443" ht="15.0" customHeight="1">
      <c r="A443" s="18" t="s">
        <v>28</v>
      </c>
      <c r="B443" s="17">
        <f>IFERROR(MAX(B439:K439),"-")</f>
        <v>0.1228</v>
      </c>
      <c r="C443" s="1"/>
      <c r="D443" s="1"/>
      <c r="E443" s="1"/>
      <c r="F443" s="1"/>
      <c r="G443" s="1"/>
      <c r="H443" s="1"/>
      <c r="I443" s="1"/>
      <c r="J443" s="1"/>
      <c r="K443" s="1"/>
      <c r="L443" s="1"/>
      <c r="M443" s="1"/>
      <c r="N443" s="1"/>
    </row>
    <row r="444" ht="15.0" customHeight="1">
      <c r="A444" s="1"/>
      <c r="B444" s="1"/>
      <c r="C444" s="1"/>
      <c r="D444" s="1"/>
      <c r="E444" s="1"/>
      <c r="F444" s="1"/>
      <c r="G444" s="1"/>
      <c r="H444" s="1"/>
      <c r="I444" s="1"/>
      <c r="J444" s="1"/>
      <c r="K444" s="1"/>
      <c r="L444" s="1"/>
      <c r="M444" s="1"/>
      <c r="N444" s="1"/>
    </row>
    <row r="445" ht="15.0" customHeight="1">
      <c r="A445" s="24" t="str">
        <f>'Orçamento de fórmulas'!B47</f>
        <v>FI 44
(Anti-regurgitação)
Código BR: 405978</v>
      </c>
      <c r="B445" s="6" t="s">
        <v>2</v>
      </c>
      <c r="C445" s="6" t="s">
        <v>3</v>
      </c>
      <c r="D445" s="6" t="s">
        <v>4</v>
      </c>
      <c r="E445" s="6" t="s">
        <v>5</v>
      </c>
      <c r="F445" s="6" t="s">
        <v>6</v>
      </c>
      <c r="G445" s="6" t="s">
        <v>7</v>
      </c>
      <c r="H445" s="6" t="s">
        <v>8</v>
      </c>
      <c r="I445" s="6" t="s">
        <v>9</v>
      </c>
      <c r="J445" s="6" t="s">
        <v>10</v>
      </c>
      <c r="K445" s="6" t="s">
        <v>11</v>
      </c>
      <c r="L445" s="7" t="s">
        <v>12</v>
      </c>
      <c r="M445" s="7" t="s">
        <v>13</v>
      </c>
      <c r="N445" s="7" t="s">
        <v>14</v>
      </c>
    </row>
    <row r="446" ht="15.0" customHeight="1">
      <c r="A446" s="6" t="s">
        <v>15</v>
      </c>
      <c r="B446" s="25" t="s">
        <v>294</v>
      </c>
      <c r="C446" s="25" t="s">
        <v>295</v>
      </c>
      <c r="D446" s="25" t="s">
        <v>296</v>
      </c>
      <c r="E446" s="25" t="s">
        <v>297</v>
      </c>
      <c r="F446" s="25" t="s">
        <v>75</v>
      </c>
      <c r="G446" s="25" t="s">
        <v>76</v>
      </c>
      <c r="H446" s="25" t="s">
        <v>100</v>
      </c>
      <c r="I446" s="10"/>
      <c r="J446" s="10"/>
      <c r="K446" s="10"/>
      <c r="L446" s="11"/>
      <c r="M446" s="11"/>
      <c r="N446" s="11"/>
    </row>
    <row r="447" ht="15.0" customHeight="1">
      <c r="A447" s="6" t="s">
        <v>21</v>
      </c>
      <c r="B447" s="38"/>
      <c r="C447" s="25"/>
      <c r="D447" s="25"/>
      <c r="E447" s="26" t="s">
        <v>77</v>
      </c>
      <c r="F447" s="12" t="s">
        <v>79</v>
      </c>
      <c r="G447" s="12" t="s">
        <v>80</v>
      </c>
      <c r="H447" s="26" t="s">
        <v>101</v>
      </c>
      <c r="I447" s="10"/>
      <c r="J447" s="10"/>
      <c r="K447" s="10"/>
      <c r="L447" s="11"/>
      <c r="M447" s="11"/>
      <c r="N447" s="11"/>
    </row>
    <row r="448" ht="15.0" customHeight="1">
      <c r="A448" s="13" t="str">
        <f>'Orçamento de fórmulas'!C47</f>
        <v>FÓRMULA INFANTIL PARA LACTENTES E DE SEGUIMENTO PARA LACTENTES À BASE DE LEITE DE VACA. Aplicação no âmbito da SES/DF: indicada para lactentes de 0 a 12 meses, para reduzir episódios de regurgitação. Características Adicionais: com amido pré-gelatinizado ou gomas, isenta de sacarose e glúten. Forma de apresentação: pó (gramas).</v>
      </c>
      <c r="B448" s="28" t="s">
        <v>36</v>
      </c>
      <c r="C448" s="29" t="s">
        <v>36</v>
      </c>
      <c r="D448" s="29">
        <v>0.09375</v>
      </c>
      <c r="E448" s="29">
        <v>0.1095</v>
      </c>
      <c r="F448" s="29">
        <v>0.0937</v>
      </c>
      <c r="G448" s="30">
        <v>0.1764125</v>
      </c>
      <c r="H448" s="30">
        <v>0.1243492</v>
      </c>
      <c r="I448" s="31"/>
      <c r="J448" s="31"/>
      <c r="K448" s="31"/>
      <c r="L448" s="17">
        <f>IFERROR(MEDIAN($B448:$K448),"-")</f>
        <v>0.1095</v>
      </c>
      <c r="M448" s="17">
        <f>IFERROR(L448*(1-50%),"-")</f>
        <v>0.05475</v>
      </c>
      <c r="N448" s="17">
        <f>IFERROR(L448*(1+50%),"-")</f>
        <v>0.16425</v>
      </c>
    </row>
    <row r="449" ht="15.0" customHeight="1">
      <c r="A449" s="6" t="s">
        <v>24</v>
      </c>
      <c r="B449" s="16" t="str">
        <f t="shared" ref="B449:K449" si="49">IFERROR(IF(B448&gt;$N448,"Não válido",IF(B448&lt;$M448,"Não válido",B448)),"-")</f>
        <v>Não válido</v>
      </c>
      <c r="C449" s="16" t="str">
        <f t="shared" si="49"/>
        <v>Não válido</v>
      </c>
      <c r="D449" s="16">
        <f t="shared" si="49"/>
        <v>0.09375</v>
      </c>
      <c r="E449" s="16">
        <f t="shared" si="49"/>
        <v>0.1095</v>
      </c>
      <c r="F449" s="16">
        <f t="shared" si="49"/>
        <v>0.0937</v>
      </c>
      <c r="G449" s="16" t="str">
        <f t="shared" si="49"/>
        <v>Não válido</v>
      </c>
      <c r="H449" s="16">
        <f t="shared" si="49"/>
        <v>0.1243492</v>
      </c>
      <c r="I449" s="16" t="str">
        <f t="shared" si="49"/>
        <v>Não válido</v>
      </c>
      <c r="J449" s="16" t="str">
        <f t="shared" si="49"/>
        <v>Não válido</v>
      </c>
      <c r="K449" s="16" t="str">
        <f t="shared" si="49"/>
        <v>Não válido</v>
      </c>
      <c r="L449" s="1"/>
      <c r="M449" s="1"/>
      <c r="N449" s="1"/>
    </row>
    <row r="450" ht="15.0" customHeight="1">
      <c r="A450" s="18" t="s">
        <v>25</v>
      </c>
      <c r="B450" s="17">
        <f>IFERROR(MIN(B449:K449),"-")</f>
        <v>0.0937</v>
      </c>
      <c r="C450" s="1"/>
      <c r="D450" s="1"/>
      <c r="E450" s="1"/>
      <c r="F450" s="1"/>
      <c r="G450" s="1"/>
      <c r="H450" s="1"/>
      <c r="I450" s="1"/>
      <c r="J450" s="1"/>
      <c r="K450" s="1"/>
      <c r="L450" s="1"/>
      <c r="M450" s="1"/>
      <c r="N450" s="1"/>
    </row>
    <row r="451" ht="15.0" customHeight="1">
      <c r="A451" s="18" t="s">
        <v>26</v>
      </c>
      <c r="B451" s="17">
        <f>IFERROR(MEDIAN(B449:K449),"-")</f>
        <v>0.101625</v>
      </c>
      <c r="C451" s="1"/>
      <c r="D451" s="1"/>
      <c r="E451" s="1"/>
      <c r="F451" s="1"/>
      <c r="G451" s="1"/>
      <c r="H451" s="1"/>
      <c r="I451" s="1"/>
      <c r="J451" s="1"/>
      <c r="K451" s="1"/>
      <c r="L451" s="1"/>
      <c r="M451" s="1"/>
      <c r="N451" s="1"/>
    </row>
    <row r="452" ht="15.0" customHeight="1">
      <c r="A452" s="18" t="s">
        <v>27</v>
      </c>
      <c r="B452" s="17">
        <f>IFERROR(AVERAGE(B449:K449),"-")</f>
        <v>0.1053248</v>
      </c>
      <c r="C452" s="1"/>
      <c r="D452" s="1"/>
      <c r="E452" s="1"/>
      <c r="F452" s="1"/>
      <c r="G452" s="1"/>
      <c r="H452" s="1"/>
      <c r="I452" s="1"/>
      <c r="J452" s="1"/>
      <c r="K452" s="1"/>
      <c r="L452" s="1"/>
      <c r="M452" s="1"/>
      <c r="N452" s="1"/>
    </row>
    <row r="453" ht="15.0" customHeight="1">
      <c r="A453" s="18" t="s">
        <v>28</v>
      </c>
      <c r="B453" s="17">
        <f>IFERROR(MAX(B449:K449),"-")</f>
        <v>0.1243492</v>
      </c>
      <c r="C453" s="1"/>
      <c r="D453" s="1"/>
      <c r="E453" s="1"/>
      <c r="F453" s="1"/>
      <c r="G453" s="1"/>
      <c r="H453" s="1"/>
      <c r="I453" s="1"/>
      <c r="J453" s="1"/>
      <c r="K453" s="1"/>
      <c r="L453" s="1"/>
      <c r="M453" s="1"/>
      <c r="N453" s="1"/>
    </row>
    <row r="454" ht="15.0" customHeight="1">
      <c r="A454" s="1"/>
      <c r="B454" s="1"/>
      <c r="C454" s="1"/>
      <c r="D454" s="1"/>
      <c r="E454" s="1"/>
      <c r="F454" s="1"/>
      <c r="G454" s="1"/>
      <c r="H454" s="1"/>
      <c r="I454" s="1"/>
      <c r="J454" s="1"/>
      <c r="K454" s="1"/>
      <c r="L454" s="1"/>
      <c r="M454" s="1"/>
      <c r="N454" s="1"/>
    </row>
    <row r="455" ht="15.0" customHeight="1">
      <c r="A455" s="24" t="str">
        <f>'Orçamento de fórmulas'!B48</f>
        <v>FI 45
(Semi-elementar
com lactose)
Código BR: 434219</v>
      </c>
      <c r="B455" s="6" t="s">
        <v>2</v>
      </c>
      <c r="C455" s="6" t="s">
        <v>3</v>
      </c>
      <c r="D455" s="6" t="s">
        <v>4</v>
      </c>
      <c r="E455" s="6" t="s">
        <v>5</v>
      </c>
      <c r="F455" s="6" t="s">
        <v>6</v>
      </c>
      <c r="G455" s="6" t="s">
        <v>7</v>
      </c>
      <c r="H455" s="6" t="s">
        <v>8</v>
      </c>
      <c r="I455" s="6" t="s">
        <v>9</v>
      </c>
      <c r="J455" s="6" t="s">
        <v>10</v>
      </c>
      <c r="K455" s="6" t="s">
        <v>11</v>
      </c>
      <c r="L455" s="7" t="s">
        <v>12</v>
      </c>
      <c r="M455" s="7" t="s">
        <v>13</v>
      </c>
      <c r="N455" s="7" t="s">
        <v>14</v>
      </c>
    </row>
    <row r="456" ht="15.0" customHeight="1">
      <c r="A456" s="6" t="s">
        <v>15</v>
      </c>
      <c r="B456" s="25" t="s">
        <v>298</v>
      </c>
      <c r="C456" s="25" t="s">
        <v>299</v>
      </c>
      <c r="D456" s="25" t="s">
        <v>300</v>
      </c>
      <c r="E456" s="25" t="s">
        <v>301</v>
      </c>
      <c r="F456" s="25" t="s">
        <v>75</v>
      </c>
      <c r="G456" s="25" t="s">
        <v>76</v>
      </c>
      <c r="H456" s="25" t="s">
        <v>100</v>
      </c>
      <c r="I456" s="9"/>
      <c r="J456" s="9"/>
      <c r="K456" s="9"/>
      <c r="L456" s="11"/>
      <c r="M456" s="11"/>
      <c r="N456" s="11"/>
    </row>
    <row r="457" ht="15.0" customHeight="1">
      <c r="A457" s="6" t="s">
        <v>21</v>
      </c>
      <c r="B457" s="38"/>
      <c r="C457" s="25"/>
      <c r="D457" s="25"/>
      <c r="E457" s="26" t="s">
        <v>77</v>
      </c>
      <c r="F457" s="12" t="s">
        <v>79</v>
      </c>
      <c r="G457" s="12" t="s">
        <v>80</v>
      </c>
      <c r="H457" s="26" t="s">
        <v>101</v>
      </c>
      <c r="I457" s="9"/>
      <c r="J457" s="9"/>
      <c r="K457" s="9"/>
      <c r="L457" s="11"/>
      <c r="M457" s="11"/>
      <c r="N457" s="11"/>
    </row>
    <row r="458" ht="15.0" customHeight="1">
      <c r="A458" s="13" t="str">
        <f>'Orçamento de fórmulas'!C48</f>
        <v>FÓRMULA INFANTIL PARA LACTENTES E DE SEGUIMENTO PARA LACTENTES E CRIANÇAS DE PRIMEIRA INFÂNCIA DESTINADA A NECESSIDADES DIETOTERÁPICAS ESPECÍFICAS COM PROTEÍNA LÁCTEA EXTENSAMENTE HIDROLISADA. Aplicação no âmbito da SES/DF: indicada para lactentes desde o nascimento, com alergia alimentar ao leite de vaca e/ou leite de soja e que não apresentem sintomatologia gastrointestinal. Características Adicionais: à base de proteína extensamente hidrolisada de soro de leite, sem adição de sacarose e frutose, isenta de glúten, com ou sem adição de prebióticos e com lactose. Forma de apresentação: pó (gramas).</v>
      </c>
      <c r="B458" s="28" t="s">
        <v>36</v>
      </c>
      <c r="C458" s="29" t="s">
        <v>36</v>
      </c>
      <c r="D458" s="29">
        <v>0.20644</v>
      </c>
      <c r="E458" s="29">
        <v>0.2221</v>
      </c>
      <c r="F458" s="29">
        <v>0.2537</v>
      </c>
      <c r="G458" s="30">
        <v>0.3796789</v>
      </c>
      <c r="H458" s="30">
        <v>0.2876371</v>
      </c>
      <c r="I458" s="31"/>
      <c r="J458" s="31"/>
      <c r="K458" s="31"/>
      <c r="L458" s="17">
        <f>IFERROR(MEDIAN($B458:$K458),"-")</f>
        <v>0.2537</v>
      </c>
      <c r="M458" s="17">
        <f>IFERROR(L458*(1-50%),"-")</f>
        <v>0.12685</v>
      </c>
      <c r="N458" s="17">
        <f>IFERROR(L458*(1+50%),"-")</f>
        <v>0.38055</v>
      </c>
    </row>
    <row r="459" ht="15.0" customHeight="1">
      <c r="A459" s="6" t="s">
        <v>24</v>
      </c>
      <c r="B459" s="16" t="str">
        <f t="shared" ref="B459:K459" si="50">IFERROR(IF(B458&gt;$N458,"Não válido",IF(B458&lt;$M458,"Não válido",B458)),"-")</f>
        <v>Não válido</v>
      </c>
      <c r="C459" s="16" t="str">
        <f t="shared" si="50"/>
        <v>Não válido</v>
      </c>
      <c r="D459" s="16">
        <f t="shared" si="50"/>
        <v>0.20644</v>
      </c>
      <c r="E459" s="16">
        <f t="shared" si="50"/>
        <v>0.2221</v>
      </c>
      <c r="F459" s="16">
        <f t="shared" si="50"/>
        <v>0.2537</v>
      </c>
      <c r="G459" s="16">
        <f t="shared" si="50"/>
        <v>0.3796789</v>
      </c>
      <c r="H459" s="16">
        <f t="shared" si="50"/>
        <v>0.2876371</v>
      </c>
      <c r="I459" s="16" t="str">
        <f t="shared" si="50"/>
        <v>Não válido</v>
      </c>
      <c r="J459" s="16" t="str">
        <f t="shared" si="50"/>
        <v>Não válido</v>
      </c>
      <c r="K459" s="16" t="str">
        <f t="shared" si="50"/>
        <v>Não válido</v>
      </c>
      <c r="L459" s="1"/>
      <c r="M459" s="1"/>
      <c r="N459" s="1"/>
    </row>
    <row r="460" ht="15.0" customHeight="1">
      <c r="A460" s="18" t="s">
        <v>25</v>
      </c>
      <c r="B460" s="17">
        <f>IFERROR(MIN(B459:K459),"-")</f>
        <v>0.20644</v>
      </c>
      <c r="C460" s="1"/>
      <c r="D460" s="1"/>
      <c r="E460" s="1"/>
      <c r="F460" s="1"/>
      <c r="G460" s="1"/>
      <c r="H460" s="1"/>
      <c r="I460" s="1"/>
      <c r="J460" s="1"/>
      <c r="K460" s="1"/>
      <c r="L460" s="1"/>
      <c r="M460" s="1"/>
      <c r="N460" s="1"/>
    </row>
    <row r="461" ht="15.0" customHeight="1">
      <c r="A461" s="18" t="s">
        <v>26</v>
      </c>
      <c r="B461" s="17">
        <f>IFERROR(MEDIAN(B459:K459),"-")</f>
        <v>0.2537</v>
      </c>
      <c r="C461" s="1"/>
      <c r="D461" s="1"/>
      <c r="E461" s="1"/>
      <c r="F461" s="1"/>
      <c r="G461" s="1"/>
      <c r="H461" s="1"/>
      <c r="I461" s="1"/>
      <c r="J461" s="1"/>
      <c r="K461" s="1"/>
      <c r="L461" s="1"/>
      <c r="M461" s="1"/>
      <c r="N461" s="1"/>
    </row>
    <row r="462" ht="15.0" customHeight="1">
      <c r="A462" s="18" t="s">
        <v>27</v>
      </c>
      <c r="B462" s="17">
        <f>IFERROR(AVERAGE(B459:K459),"-")</f>
        <v>0.2699112</v>
      </c>
      <c r="C462" s="1"/>
      <c r="D462" s="1"/>
      <c r="E462" s="1"/>
      <c r="F462" s="1"/>
      <c r="G462" s="1"/>
      <c r="H462" s="1"/>
      <c r="I462" s="1"/>
      <c r="J462" s="1"/>
      <c r="K462" s="1"/>
      <c r="L462" s="1"/>
      <c r="M462" s="1"/>
      <c r="N462" s="1"/>
    </row>
    <row r="463" ht="15.0" customHeight="1">
      <c r="A463" s="18" t="s">
        <v>28</v>
      </c>
      <c r="B463" s="17">
        <f>IFERROR(MAX(B459:K459),"-")</f>
        <v>0.3796789</v>
      </c>
      <c r="C463" s="1"/>
      <c r="D463" s="1"/>
      <c r="E463" s="1"/>
      <c r="F463" s="1"/>
      <c r="G463" s="1"/>
      <c r="H463" s="1"/>
      <c r="I463" s="1"/>
      <c r="J463" s="1"/>
      <c r="K463" s="1"/>
      <c r="L463" s="1"/>
      <c r="M463" s="1"/>
      <c r="N463" s="1"/>
    </row>
    <row r="464" ht="15.0" customHeight="1">
      <c r="A464" s="1"/>
      <c r="B464" s="1"/>
      <c r="C464" s="1"/>
      <c r="D464" s="1"/>
      <c r="E464" s="1"/>
      <c r="F464" s="1"/>
      <c r="G464" s="1"/>
      <c r="H464" s="1"/>
      <c r="I464" s="1"/>
      <c r="J464" s="1"/>
      <c r="K464" s="1"/>
      <c r="L464" s="1"/>
      <c r="M464" s="1"/>
      <c r="N464" s="1"/>
    </row>
    <row r="465" ht="15.0" customHeight="1">
      <c r="A465" s="24" t="str">
        <f>'Orçamento de fórmulas'!B49</f>
        <v>FI 46
(Semi-elementar
sem lactose)
Código BR: 435949
</v>
      </c>
      <c r="B465" s="6" t="s">
        <v>2</v>
      </c>
      <c r="C465" s="6" t="s">
        <v>3</v>
      </c>
      <c r="D465" s="6" t="s">
        <v>4</v>
      </c>
      <c r="E465" s="6" t="s">
        <v>5</v>
      </c>
      <c r="F465" s="6" t="s">
        <v>6</v>
      </c>
      <c r="G465" s="6" t="s">
        <v>7</v>
      </c>
      <c r="H465" s="6" t="s">
        <v>8</v>
      </c>
      <c r="I465" s="6" t="s">
        <v>9</v>
      </c>
      <c r="J465" s="6" t="s">
        <v>10</v>
      </c>
      <c r="K465" s="6" t="s">
        <v>11</v>
      </c>
      <c r="L465" s="7" t="s">
        <v>12</v>
      </c>
      <c r="M465" s="7" t="s">
        <v>13</v>
      </c>
      <c r="N465" s="7" t="s">
        <v>14</v>
      </c>
    </row>
    <row r="466" ht="15.0" customHeight="1">
      <c r="A466" s="6" t="s">
        <v>15</v>
      </c>
      <c r="B466" s="25" t="s">
        <v>302</v>
      </c>
      <c r="C466" s="25" t="s">
        <v>303</v>
      </c>
      <c r="D466" s="25" t="s">
        <v>304</v>
      </c>
      <c r="E466" s="25" t="s">
        <v>305</v>
      </c>
      <c r="F466" s="25" t="s">
        <v>75</v>
      </c>
      <c r="G466" s="25" t="s">
        <v>76</v>
      </c>
      <c r="H466" s="25" t="s">
        <v>100</v>
      </c>
      <c r="I466" s="9"/>
      <c r="J466" s="9"/>
      <c r="K466" s="9"/>
      <c r="L466" s="11"/>
      <c r="M466" s="11"/>
      <c r="N466" s="11"/>
    </row>
    <row r="467" ht="15.0" customHeight="1">
      <c r="A467" s="6" t="s">
        <v>21</v>
      </c>
      <c r="B467" s="38"/>
      <c r="C467" s="25"/>
      <c r="D467" s="25"/>
      <c r="E467" s="26" t="s">
        <v>77</v>
      </c>
      <c r="F467" s="12" t="s">
        <v>79</v>
      </c>
      <c r="G467" s="12" t="s">
        <v>80</v>
      </c>
      <c r="H467" s="26" t="s">
        <v>101</v>
      </c>
      <c r="I467" s="9"/>
      <c r="J467" s="9"/>
      <c r="K467" s="9"/>
      <c r="L467" s="11"/>
      <c r="M467" s="11"/>
      <c r="N467" s="11"/>
    </row>
    <row r="468" ht="15.0" customHeight="1">
      <c r="A468" s="13" t="str">
        <f>'Orçamento de fórmulas'!C49</f>
        <v>FÓRMULA INFANTIL PARA LACTENTES E DE SEGUIMENTO PARA LACTENTES E CRIANÇAS DE PRIMEIRA INFÂNCIA DESTINADA A NECESSIDADES DIETOTERÁPICAS ESPECÍFICAS COM PROTEÍNA LÁCTEA EXTENSAMENTE HIDROLISADA. Aplicação no âmbito da SES/DF: indicada para lactentes desde o nascimento, com alergia alimentar ao leite de vaca e/ou leite de soja. Características Adicionais: à base de proteína extensamente hidrolisada de soro de leite, sem adição de sacarose e frutose, isenta de glúten, com ou sem adição de prebióticos e isenta de lactose. Forma de apresentação: pó (gramas).</v>
      </c>
      <c r="B468" s="28" t="s">
        <v>36</v>
      </c>
      <c r="C468" s="29" t="s">
        <v>36</v>
      </c>
      <c r="D468" s="29">
        <v>0.315</v>
      </c>
      <c r="E468" s="29">
        <v>0.3843</v>
      </c>
      <c r="F468" s="29">
        <v>0.4445</v>
      </c>
      <c r="G468" s="30">
        <v>0.6188707</v>
      </c>
      <c r="H468" s="30">
        <v>0.523073</v>
      </c>
      <c r="I468" s="31"/>
      <c r="J468" s="31"/>
      <c r="K468" s="31"/>
      <c r="L468" s="17">
        <f>IFERROR(MEDIAN($B468:$K468),"-")</f>
        <v>0.4445</v>
      </c>
      <c r="M468" s="17">
        <f>IFERROR(L468*(1-50%),"-")</f>
        <v>0.22225</v>
      </c>
      <c r="N468" s="17">
        <f>IFERROR(L468*(1+50%),"-")</f>
        <v>0.66675</v>
      </c>
    </row>
    <row r="469" ht="15.0" customHeight="1">
      <c r="A469" s="6" t="s">
        <v>24</v>
      </c>
      <c r="B469" s="16" t="str">
        <f t="shared" ref="B469:K469" si="51">IFERROR(IF(B468&gt;$N468,"Não válido",IF(B468&lt;$M468,"Não válido",B468)),"-")</f>
        <v>Não válido</v>
      </c>
      <c r="C469" s="16" t="str">
        <f t="shared" si="51"/>
        <v>Não válido</v>
      </c>
      <c r="D469" s="16">
        <f t="shared" si="51"/>
        <v>0.315</v>
      </c>
      <c r="E469" s="16">
        <f t="shared" si="51"/>
        <v>0.3843</v>
      </c>
      <c r="F469" s="16">
        <f t="shared" si="51"/>
        <v>0.4445</v>
      </c>
      <c r="G469" s="16">
        <f t="shared" si="51"/>
        <v>0.6188707</v>
      </c>
      <c r="H469" s="16">
        <f t="shared" si="51"/>
        <v>0.523073</v>
      </c>
      <c r="I469" s="16" t="str">
        <f t="shared" si="51"/>
        <v>Não válido</v>
      </c>
      <c r="J469" s="16" t="str">
        <f t="shared" si="51"/>
        <v>Não válido</v>
      </c>
      <c r="K469" s="16" t="str">
        <f t="shared" si="51"/>
        <v>Não válido</v>
      </c>
      <c r="L469" s="1"/>
      <c r="M469" s="1"/>
      <c r="N469" s="1"/>
    </row>
    <row r="470" ht="15.0" customHeight="1">
      <c r="A470" s="18" t="s">
        <v>25</v>
      </c>
      <c r="B470" s="17">
        <f>IFERROR(MIN(B469:K469),"-")</f>
        <v>0.315</v>
      </c>
      <c r="C470" s="1"/>
      <c r="D470" s="1"/>
      <c r="E470" s="1"/>
      <c r="F470" s="1"/>
      <c r="G470" s="1"/>
      <c r="H470" s="1"/>
      <c r="I470" s="1"/>
      <c r="J470" s="1"/>
      <c r="K470" s="1"/>
      <c r="L470" s="1"/>
      <c r="M470" s="1"/>
      <c r="N470" s="1"/>
    </row>
    <row r="471" ht="15.0" customHeight="1">
      <c r="A471" s="18" t="s">
        <v>26</v>
      </c>
      <c r="B471" s="17">
        <f>IFERROR(MEDIAN(B469:K469),"-")</f>
        <v>0.4445</v>
      </c>
      <c r="C471" s="1"/>
      <c r="D471" s="1"/>
      <c r="E471" s="1"/>
      <c r="F471" s="1"/>
      <c r="G471" s="1"/>
      <c r="H471" s="1"/>
      <c r="I471" s="1"/>
      <c r="J471" s="1"/>
      <c r="K471" s="1"/>
      <c r="L471" s="1"/>
      <c r="M471" s="1"/>
      <c r="N471" s="1"/>
    </row>
    <row r="472" ht="15.0" customHeight="1">
      <c r="A472" s="18" t="s">
        <v>27</v>
      </c>
      <c r="B472" s="17">
        <f>IFERROR(AVERAGE(B469:K469),"-")</f>
        <v>0.45714874</v>
      </c>
      <c r="C472" s="1"/>
      <c r="D472" s="1"/>
      <c r="E472" s="1"/>
      <c r="F472" s="1"/>
      <c r="G472" s="1"/>
      <c r="H472" s="1"/>
      <c r="I472" s="1"/>
      <c r="J472" s="1"/>
      <c r="K472" s="1"/>
      <c r="L472" s="1"/>
      <c r="M472" s="1"/>
      <c r="N472" s="1"/>
    </row>
    <row r="473" ht="15.0" customHeight="1">
      <c r="A473" s="18" t="s">
        <v>28</v>
      </c>
      <c r="B473" s="17">
        <f>IFERROR(MAX(B469:K469),"-")</f>
        <v>0.6188707</v>
      </c>
      <c r="C473" s="1"/>
      <c r="D473" s="1"/>
      <c r="E473" s="1"/>
      <c r="F473" s="1"/>
      <c r="G473" s="1"/>
      <c r="H473" s="1"/>
      <c r="I473" s="1"/>
      <c r="J473" s="1"/>
      <c r="K473" s="1"/>
      <c r="L473" s="1"/>
      <c r="M473" s="1"/>
      <c r="N473" s="1"/>
    </row>
    <row r="474" ht="15.0" customHeight="1">
      <c r="A474" s="1"/>
      <c r="B474" s="1"/>
      <c r="C474" s="1"/>
      <c r="D474" s="1"/>
      <c r="E474" s="1"/>
      <c r="F474" s="1"/>
      <c r="G474" s="1"/>
      <c r="H474" s="1"/>
      <c r="I474" s="1"/>
      <c r="J474" s="1"/>
      <c r="K474" s="1"/>
      <c r="L474" s="1"/>
      <c r="M474" s="1"/>
      <c r="N474" s="1"/>
    </row>
    <row r="475" ht="15.0" customHeight="1">
      <c r="A475" s="24" t="str">
        <f>'Orçamento de fórmulas'!B50</f>
        <v>FI 47
(Elementar)
Código BR: 435254</v>
      </c>
      <c r="B475" s="6" t="s">
        <v>2</v>
      </c>
      <c r="C475" s="6" t="s">
        <v>3</v>
      </c>
      <c r="D475" s="6" t="s">
        <v>4</v>
      </c>
      <c r="E475" s="6" t="s">
        <v>5</v>
      </c>
      <c r="F475" s="6" t="s">
        <v>6</v>
      </c>
      <c r="G475" s="6" t="s">
        <v>7</v>
      </c>
      <c r="H475" s="6" t="s">
        <v>8</v>
      </c>
      <c r="I475" s="6" t="s">
        <v>9</v>
      </c>
      <c r="J475" s="6" t="s">
        <v>10</v>
      </c>
      <c r="K475" s="6" t="s">
        <v>11</v>
      </c>
      <c r="L475" s="7" t="s">
        <v>12</v>
      </c>
      <c r="M475" s="7" t="s">
        <v>13</v>
      </c>
      <c r="N475" s="7" t="s">
        <v>14</v>
      </c>
    </row>
    <row r="476" ht="15.0" customHeight="1">
      <c r="A476" s="6" t="s">
        <v>15</v>
      </c>
      <c r="B476" s="25" t="s">
        <v>306</v>
      </c>
      <c r="C476" s="25" t="s">
        <v>307</v>
      </c>
      <c r="D476" s="25" t="s">
        <v>308</v>
      </c>
      <c r="E476" s="25" t="s">
        <v>309</v>
      </c>
      <c r="F476" s="25" t="s">
        <v>75</v>
      </c>
      <c r="G476" s="25" t="s">
        <v>76</v>
      </c>
      <c r="H476" s="25" t="s">
        <v>100</v>
      </c>
      <c r="I476" s="9"/>
      <c r="J476" s="9"/>
      <c r="K476" s="10"/>
      <c r="L476" s="11"/>
      <c r="M476" s="11"/>
      <c r="N476" s="11"/>
    </row>
    <row r="477" ht="15.0" customHeight="1">
      <c r="A477" s="6" t="s">
        <v>21</v>
      </c>
      <c r="B477" s="38"/>
      <c r="C477" s="25"/>
      <c r="D477" s="25"/>
      <c r="E477" s="26" t="s">
        <v>77</v>
      </c>
      <c r="F477" s="12" t="s">
        <v>79</v>
      </c>
      <c r="G477" s="12" t="s">
        <v>80</v>
      </c>
      <c r="H477" s="26" t="s">
        <v>101</v>
      </c>
      <c r="I477" s="9"/>
      <c r="J477" s="9"/>
      <c r="K477" s="10"/>
      <c r="L477" s="11"/>
      <c r="M477" s="11"/>
      <c r="N477" s="11"/>
    </row>
    <row r="478" ht="15.0" customHeight="1">
      <c r="A478" s="13" t="str">
        <f>'Orçamento de fórmulas'!C50</f>
        <v>FÓRMULA INFANTIL PARA LACTENTES E DE SEGUIMENTO PARA LACTENTES DESTINADA A NECESSIDADES DIETOTERÁPICAS ESPECÍFICAS COM RESTRIÇÃO DE LACTOSE À BASE DE AMINOÁCIDOS LIVRES. Aplicação no âmbito da SES: indicada para lactentes desde o nascimento, com alergia ao leite de vaca e/ou leite de soja. Características Adicionais: fórmula à base de aminoácidos livres, sem adição de sacarose, isento de lactose e glúten. Forma de apresentação: pó (gramas).</v>
      </c>
      <c r="B478" s="28" t="s">
        <v>36</v>
      </c>
      <c r="C478" s="29">
        <v>0.58</v>
      </c>
      <c r="D478" s="29">
        <v>0.52718</v>
      </c>
      <c r="E478" s="29">
        <v>2.1164</v>
      </c>
      <c r="F478" s="29">
        <v>1.5229</v>
      </c>
      <c r="G478" s="30">
        <v>2.3929288</v>
      </c>
      <c r="H478" s="30">
        <v>1.7235945</v>
      </c>
      <c r="I478" s="31"/>
      <c r="J478" s="31"/>
      <c r="K478" s="31"/>
      <c r="L478" s="17">
        <f>IFERROR(MEDIAN($B478:$K478),"-")</f>
        <v>1.62324725</v>
      </c>
      <c r="M478" s="17">
        <f>IFERROR(L478*(1-50%),"-")</f>
        <v>0.811623625</v>
      </c>
      <c r="N478" s="17">
        <f>IFERROR(L478*(1+50%),"-")</f>
        <v>2.434870875</v>
      </c>
    </row>
    <row r="479" ht="15.0" customHeight="1">
      <c r="A479" s="6" t="s">
        <v>24</v>
      </c>
      <c r="B479" s="16" t="str">
        <f t="shared" ref="B479:K479" si="52">IFERROR(IF(B478&gt;$N478,"Não válido",IF(B478&lt;$M478,"Não válido",B478)),"-")</f>
        <v>Não válido</v>
      </c>
      <c r="C479" s="16" t="str">
        <f t="shared" si="52"/>
        <v>Não válido</v>
      </c>
      <c r="D479" s="16" t="str">
        <f t="shared" si="52"/>
        <v>Não válido</v>
      </c>
      <c r="E479" s="16">
        <f t="shared" si="52"/>
        <v>2.1164</v>
      </c>
      <c r="F479" s="16">
        <f t="shared" si="52"/>
        <v>1.5229</v>
      </c>
      <c r="G479" s="16">
        <f t="shared" si="52"/>
        <v>2.3929288</v>
      </c>
      <c r="H479" s="16">
        <f t="shared" si="52"/>
        <v>1.7235945</v>
      </c>
      <c r="I479" s="16" t="str">
        <f t="shared" si="52"/>
        <v>Não válido</v>
      </c>
      <c r="J479" s="16" t="str">
        <f t="shared" si="52"/>
        <v>Não válido</v>
      </c>
      <c r="K479" s="16" t="str">
        <f t="shared" si="52"/>
        <v>Não válido</v>
      </c>
      <c r="L479" s="1"/>
      <c r="M479" s="1"/>
      <c r="N479" s="1"/>
    </row>
    <row r="480" ht="15.0" customHeight="1">
      <c r="A480" s="18" t="s">
        <v>25</v>
      </c>
      <c r="B480" s="17">
        <f>IFERROR(MIN(B479:K479),"-")</f>
        <v>1.5229</v>
      </c>
      <c r="C480" s="1"/>
      <c r="D480" s="1"/>
      <c r="E480" s="1"/>
      <c r="F480" s="1"/>
      <c r="G480" s="1"/>
      <c r="H480" s="1"/>
      <c r="I480" s="1"/>
      <c r="J480" s="1"/>
      <c r="K480" s="1"/>
      <c r="L480" s="1"/>
      <c r="M480" s="1"/>
      <c r="N480" s="1"/>
    </row>
    <row r="481" ht="15.0" customHeight="1">
      <c r="A481" s="18" t="s">
        <v>26</v>
      </c>
      <c r="B481" s="17">
        <f>IFERROR(MEDIAN(B479:K479),"-")</f>
        <v>1.91999725</v>
      </c>
      <c r="C481" s="1"/>
      <c r="D481" s="1"/>
      <c r="E481" s="1"/>
      <c r="F481" s="1"/>
      <c r="G481" s="1"/>
      <c r="H481" s="1"/>
      <c r="I481" s="1"/>
      <c r="J481" s="1"/>
      <c r="K481" s="1"/>
      <c r="L481" s="1"/>
      <c r="M481" s="1"/>
      <c r="N481" s="1"/>
    </row>
    <row r="482" ht="15.0" customHeight="1">
      <c r="A482" s="18" t="s">
        <v>27</v>
      </c>
      <c r="B482" s="17">
        <f>IFERROR(AVERAGE(B479:K479),"-")</f>
        <v>1.938955825</v>
      </c>
      <c r="C482" s="1"/>
      <c r="D482" s="1"/>
      <c r="E482" s="1"/>
      <c r="F482" s="1"/>
      <c r="G482" s="1"/>
      <c r="H482" s="1"/>
      <c r="I482" s="1"/>
      <c r="J482" s="1"/>
      <c r="K482" s="1"/>
      <c r="L482" s="1"/>
      <c r="M482" s="1"/>
      <c r="N482" s="1"/>
    </row>
    <row r="483" ht="15.0" customHeight="1">
      <c r="A483" s="18" t="s">
        <v>28</v>
      </c>
      <c r="B483" s="17">
        <f>IFERROR(MAX(B479:K479),"-")</f>
        <v>2.3929288</v>
      </c>
      <c r="C483" s="1"/>
      <c r="D483" s="1"/>
      <c r="E483" s="1"/>
      <c r="F483" s="1"/>
      <c r="G483" s="1"/>
      <c r="H483" s="1"/>
      <c r="I483" s="1"/>
      <c r="J483" s="1"/>
      <c r="K483" s="1"/>
      <c r="L483" s="1"/>
      <c r="M483" s="1"/>
      <c r="N483" s="1"/>
    </row>
    <row r="484" ht="15.0" customHeight="1">
      <c r="A484" s="1"/>
      <c r="B484" s="1"/>
      <c r="C484" s="1"/>
      <c r="D484" s="1"/>
      <c r="E484" s="1"/>
      <c r="F484" s="1"/>
      <c r="G484" s="1"/>
      <c r="H484" s="1"/>
      <c r="I484" s="1"/>
      <c r="J484" s="1"/>
      <c r="K484" s="1"/>
      <c r="L484" s="1"/>
      <c r="M484" s="1"/>
      <c r="N484" s="1"/>
    </row>
    <row r="485" ht="15.0" customHeight="1">
      <c r="A485" s="24" t="str">
        <f>'Orçamento de fórmulas'!B51</f>
        <v>FI 48
(Fórmula de
nutrientes para
neonatos)
Código BR: 403959</v>
      </c>
      <c r="B485" s="6" t="s">
        <v>2</v>
      </c>
      <c r="C485" s="6" t="s">
        <v>3</v>
      </c>
      <c r="D485" s="6" t="s">
        <v>4</v>
      </c>
      <c r="E485" s="6" t="s">
        <v>5</v>
      </c>
      <c r="F485" s="6" t="s">
        <v>6</v>
      </c>
      <c r="G485" s="6" t="s">
        <v>7</v>
      </c>
      <c r="H485" s="6" t="s">
        <v>8</v>
      </c>
      <c r="I485" s="6" t="s">
        <v>9</v>
      </c>
      <c r="J485" s="6" t="s">
        <v>10</v>
      </c>
      <c r="K485" s="6" t="s">
        <v>11</v>
      </c>
      <c r="L485" s="7" t="s">
        <v>12</v>
      </c>
      <c r="M485" s="7" t="s">
        <v>13</v>
      </c>
      <c r="N485" s="7" t="s">
        <v>14</v>
      </c>
    </row>
    <row r="486" ht="15.0" customHeight="1">
      <c r="A486" s="6" t="s">
        <v>15</v>
      </c>
      <c r="B486" s="25" t="s">
        <v>310</v>
      </c>
      <c r="C486" s="25" t="s">
        <v>311</v>
      </c>
      <c r="D486" s="25" t="s">
        <v>312</v>
      </c>
      <c r="E486" s="25" t="s">
        <v>313</v>
      </c>
      <c r="F486" s="25" t="s">
        <v>75</v>
      </c>
      <c r="G486" s="25" t="s">
        <v>76</v>
      </c>
      <c r="H486" s="25" t="s">
        <v>100</v>
      </c>
      <c r="I486" s="9"/>
      <c r="J486" s="9"/>
      <c r="K486" s="10"/>
      <c r="L486" s="11"/>
      <c r="M486" s="11"/>
      <c r="N486" s="11"/>
    </row>
    <row r="487" ht="15.0" customHeight="1">
      <c r="A487" s="6" t="s">
        <v>21</v>
      </c>
      <c r="B487" s="38"/>
      <c r="C487" s="25"/>
      <c r="D487" s="25"/>
      <c r="E487" s="26" t="s">
        <v>77</v>
      </c>
      <c r="F487" s="12" t="s">
        <v>79</v>
      </c>
      <c r="G487" s="12" t="s">
        <v>80</v>
      </c>
      <c r="H487" s="26" t="s">
        <v>101</v>
      </c>
      <c r="I487" s="9"/>
      <c r="J487" s="9"/>
      <c r="K487" s="10"/>
      <c r="L487" s="11"/>
      <c r="M487" s="11"/>
      <c r="N487" s="11"/>
    </row>
    <row r="488" ht="15.0" customHeight="1">
      <c r="A488" s="13" t="str">
        <f>'Orçamento de fórmulas'!C51</f>
        <v>FÓRMULA DE NUTRIENTES PARA RECÉM-NASCIDOS DE ALTO RISCO. Aplicação: indicada à suplementação nutricional de recém-nascidos de alto risco. Características Adicionais: composta de maltodextrina, gorduras, proteína do soro do leite parcialmente hidrolisada, vitaminas e minerais, isenta de sacarose e glúten. Forma de apresentação: pó (gramas).</v>
      </c>
      <c r="B488" s="28" t="s">
        <v>36</v>
      </c>
      <c r="C488" s="29" t="s">
        <v>36</v>
      </c>
      <c r="D488" s="29" t="s">
        <v>36</v>
      </c>
      <c r="E488" s="29">
        <v>2.1987</v>
      </c>
      <c r="F488" s="29">
        <v>1.5159</v>
      </c>
      <c r="G488" s="29">
        <v>2.4715571</v>
      </c>
      <c r="H488" s="30">
        <v>1.6126139</v>
      </c>
      <c r="I488" s="31"/>
      <c r="J488" s="31"/>
      <c r="K488" s="31"/>
      <c r="L488" s="17">
        <f>IFERROR(MEDIAN($B488:$K488),"-")</f>
        <v>1.90565695</v>
      </c>
      <c r="M488" s="17">
        <f>IFERROR(L488*(1-50%),"-")</f>
        <v>0.952828475</v>
      </c>
      <c r="N488" s="17">
        <f>IFERROR(L488*(1+50%),"-")</f>
        <v>2.858485425</v>
      </c>
    </row>
    <row r="489" ht="15.0" customHeight="1">
      <c r="A489" s="6" t="s">
        <v>24</v>
      </c>
      <c r="B489" s="16" t="str">
        <f t="shared" ref="B489:I489" si="53">IFERROR(IF(B488&gt;$N488,"Não válido",IF(B488&lt;$M488,"Não válido",B488)),"-")</f>
        <v>Não válido</v>
      </c>
      <c r="C489" s="16" t="str">
        <f t="shared" si="53"/>
        <v>Não válido</v>
      </c>
      <c r="D489" s="16" t="str">
        <f t="shared" si="53"/>
        <v>Não válido</v>
      </c>
      <c r="E489" s="16">
        <f t="shared" si="53"/>
        <v>2.1987</v>
      </c>
      <c r="F489" s="16">
        <f t="shared" si="53"/>
        <v>1.5159</v>
      </c>
      <c r="G489" s="16">
        <f t="shared" si="53"/>
        <v>2.4715571</v>
      </c>
      <c r="H489" s="16">
        <f t="shared" si="53"/>
        <v>1.6126139</v>
      </c>
      <c r="I489" s="16" t="str">
        <f t="shared" si="53"/>
        <v>Não válido</v>
      </c>
      <c r="J489" s="10" t="str">
        <f t="shared" ref="J489:K489" si="54">IFERROR(IF(J488&gt;$N488,"Não válido",IF(J488&lt;$M488,"Não válido","Válido")),"-")</f>
        <v>Não válido</v>
      </c>
      <c r="K489" s="10" t="str">
        <f t="shared" si="54"/>
        <v>Não válido</v>
      </c>
      <c r="L489" s="1"/>
      <c r="M489" s="1"/>
      <c r="N489" s="1"/>
    </row>
    <row r="490" ht="15.0" customHeight="1">
      <c r="A490" s="18" t="s">
        <v>25</v>
      </c>
      <c r="B490" s="17">
        <f>IFERROR(MIN(B489:K489),"-")</f>
        <v>1.5159</v>
      </c>
      <c r="C490" s="1"/>
      <c r="D490" s="1"/>
      <c r="E490" s="1"/>
      <c r="F490" s="1"/>
      <c r="G490" s="1"/>
      <c r="H490" s="1"/>
      <c r="I490" s="1"/>
      <c r="J490" s="1"/>
      <c r="K490" s="1"/>
      <c r="L490" s="1"/>
      <c r="M490" s="1"/>
      <c r="N490" s="1"/>
    </row>
    <row r="491" ht="15.0" customHeight="1">
      <c r="A491" s="18" t="s">
        <v>26</v>
      </c>
      <c r="B491" s="17">
        <f>IFERROR(MEDIAN(B489:K489),"-")</f>
        <v>1.90565695</v>
      </c>
      <c r="C491" s="1"/>
      <c r="D491" s="1"/>
      <c r="E491" s="1"/>
      <c r="F491" s="1"/>
      <c r="G491" s="1"/>
      <c r="H491" s="1"/>
      <c r="I491" s="1"/>
      <c r="J491" s="1"/>
      <c r="K491" s="1"/>
      <c r="L491" s="1"/>
      <c r="M491" s="1"/>
      <c r="N491" s="1"/>
    </row>
    <row r="492" ht="15.0" customHeight="1">
      <c r="A492" s="18" t="s">
        <v>27</v>
      </c>
      <c r="B492" s="17">
        <f>IFERROR(AVERAGE(B489:K489),"-")</f>
        <v>1.94969275</v>
      </c>
      <c r="C492" s="1"/>
      <c r="D492" s="1"/>
      <c r="E492" s="1"/>
      <c r="F492" s="1"/>
      <c r="G492" s="1"/>
      <c r="H492" s="1"/>
      <c r="I492" s="1"/>
      <c r="J492" s="1"/>
      <c r="K492" s="1"/>
      <c r="L492" s="1"/>
      <c r="M492" s="1"/>
      <c r="N492" s="1"/>
    </row>
    <row r="493" ht="15.0" customHeight="1">
      <c r="A493" s="18" t="s">
        <v>28</v>
      </c>
      <c r="B493" s="17">
        <f>IFERROR(MAX(B489:K489),"-")</f>
        <v>2.4715571</v>
      </c>
      <c r="C493" s="1"/>
      <c r="D493" s="1"/>
      <c r="E493" s="1"/>
      <c r="F493" s="1"/>
      <c r="G493" s="1"/>
      <c r="H493" s="1"/>
      <c r="I493" s="1"/>
      <c r="J493" s="1"/>
      <c r="K493" s="1"/>
      <c r="L493" s="1"/>
      <c r="M493" s="1"/>
      <c r="N493" s="1"/>
    </row>
    <row r="494" ht="15.0" customHeight="1">
      <c r="A494" s="1"/>
      <c r="B494" s="1"/>
      <c r="C494" s="1"/>
      <c r="D494" s="1"/>
      <c r="E494" s="1"/>
      <c r="F494" s="1"/>
      <c r="G494" s="1"/>
      <c r="H494" s="1"/>
      <c r="I494" s="1"/>
      <c r="J494" s="1"/>
      <c r="K494" s="1"/>
      <c r="L494" s="1"/>
      <c r="M494" s="1"/>
      <c r="N494" s="1"/>
    </row>
    <row r="495" ht="15.0" customHeight="1">
      <c r="A495" s="39" t="str">
        <f>'Orçamento de fórmulas'!B52</f>
        <v>FI 49
(Fórmula láctea
sem lactose)
Código BR: 453646</v>
      </c>
      <c r="B495" s="6" t="s">
        <v>2</v>
      </c>
      <c r="C495" s="6" t="s">
        <v>3</v>
      </c>
      <c r="D495" s="6" t="s">
        <v>4</v>
      </c>
      <c r="E495" s="6" t="s">
        <v>5</v>
      </c>
      <c r="F495" s="6" t="s">
        <v>6</v>
      </c>
      <c r="G495" s="6" t="s">
        <v>7</v>
      </c>
      <c r="H495" s="6" t="s">
        <v>8</v>
      </c>
      <c r="I495" s="6" t="s">
        <v>9</v>
      </c>
      <c r="J495" s="6" t="s">
        <v>10</v>
      </c>
      <c r="K495" s="6" t="s">
        <v>11</v>
      </c>
      <c r="L495" s="7" t="s">
        <v>12</v>
      </c>
      <c r="M495" s="7" t="s">
        <v>13</v>
      </c>
      <c r="N495" s="7" t="s">
        <v>14</v>
      </c>
    </row>
    <row r="496" ht="15.0" customHeight="1">
      <c r="A496" s="6" t="s">
        <v>15</v>
      </c>
      <c r="B496" s="25" t="s">
        <v>314</v>
      </c>
      <c r="C496" s="25" t="s">
        <v>315</v>
      </c>
      <c r="D496" s="25" t="s">
        <v>316</v>
      </c>
      <c r="E496" s="25" t="s">
        <v>317</v>
      </c>
      <c r="F496" s="25" t="s">
        <v>318</v>
      </c>
      <c r="G496" s="9"/>
      <c r="H496" s="9"/>
      <c r="I496" s="9"/>
      <c r="J496" s="9"/>
      <c r="K496" s="9"/>
      <c r="L496" s="11"/>
      <c r="M496" s="11"/>
      <c r="N496" s="11"/>
    </row>
    <row r="497" ht="15.0" customHeight="1">
      <c r="A497" s="6" t="s">
        <v>21</v>
      </c>
      <c r="B497" s="38"/>
      <c r="C497" s="25"/>
      <c r="D497" s="25"/>
      <c r="E497" s="26" t="s">
        <v>77</v>
      </c>
      <c r="F497" s="25"/>
      <c r="G497" s="9"/>
      <c r="H497" s="9"/>
      <c r="I497" s="9"/>
      <c r="J497" s="9"/>
      <c r="K497" s="9"/>
      <c r="L497" s="11"/>
      <c r="M497" s="11"/>
      <c r="N497" s="11"/>
    </row>
    <row r="498" ht="15.0" customHeight="1">
      <c r="A498" s="13" t="str">
        <f>'Orçamento de fórmulas'!C52</f>
        <v>FÓRMULA INFANTIL PARA LACTENTES E DE SEGUIMENTO PARA LACTENTES DESTINADA A NECESSIDADES DIETOTERÁPICAS ESPECÍFICAS COM RESTRIÇÃO DE LACTOSE. Aplicação no âmbito da SES/DF: indicada para lactentes de 0 a 12 meses, com intolerância à lactose. Características: à base de leite de vaca, isenta de sacarose, lactose e glúten. Forma de apresentação: pó (gramas).</v>
      </c>
      <c r="B498" s="28" t="s">
        <v>36</v>
      </c>
      <c r="C498" s="29">
        <v>0.1</v>
      </c>
      <c r="D498" s="29">
        <v>0.07375</v>
      </c>
      <c r="E498" s="29" t="s">
        <v>36</v>
      </c>
      <c r="F498" s="29">
        <v>0.1</v>
      </c>
      <c r="G498" s="31"/>
      <c r="H498" s="31"/>
      <c r="I498" s="31"/>
      <c r="J498" s="31"/>
      <c r="K498" s="31"/>
      <c r="L498" s="17">
        <f>IFERROR(MEDIAN($B498:$K498),"-")</f>
        <v>0.1</v>
      </c>
      <c r="M498" s="17">
        <f>IFERROR(L498*(1-50%),"-")</f>
        <v>0.05</v>
      </c>
      <c r="N498" s="17">
        <f>IFERROR(L498*(1+50%),"-")</f>
        <v>0.15</v>
      </c>
    </row>
    <row r="499" ht="15.0" customHeight="1">
      <c r="A499" s="6" t="s">
        <v>24</v>
      </c>
      <c r="B499" s="16" t="str">
        <f t="shared" ref="B499:K499" si="55">IFERROR(IF(B498&gt;$N498,"Não válido",IF(B498&lt;$M498,"Não válido",B498)),"-")</f>
        <v>Não válido</v>
      </c>
      <c r="C499" s="16">
        <f t="shared" si="55"/>
        <v>0.1</v>
      </c>
      <c r="D499" s="16">
        <f t="shared" si="55"/>
        <v>0.07375</v>
      </c>
      <c r="E499" s="16" t="str">
        <f t="shared" si="55"/>
        <v>Não válido</v>
      </c>
      <c r="F499" s="16">
        <f t="shared" si="55"/>
        <v>0.1</v>
      </c>
      <c r="G499" s="16" t="str">
        <f t="shared" si="55"/>
        <v>Não válido</v>
      </c>
      <c r="H499" s="16" t="str">
        <f t="shared" si="55"/>
        <v>Não válido</v>
      </c>
      <c r="I499" s="16" t="str">
        <f t="shared" si="55"/>
        <v>Não válido</v>
      </c>
      <c r="J499" s="16" t="str">
        <f t="shared" si="55"/>
        <v>Não válido</v>
      </c>
      <c r="K499" s="16" t="str">
        <f t="shared" si="55"/>
        <v>Não válido</v>
      </c>
      <c r="L499" s="1"/>
      <c r="M499" s="1"/>
      <c r="N499" s="1"/>
    </row>
    <row r="500" ht="15.0" customHeight="1">
      <c r="A500" s="18" t="s">
        <v>25</v>
      </c>
      <c r="B500" s="17">
        <f>IFERROR(MIN(B499:K499),"-")</f>
        <v>0.07375</v>
      </c>
      <c r="C500" s="1"/>
      <c r="D500" s="1"/>
      <c r="E500" s="1"/>
      <c r="F500" s="1"/>
      <c r="G500" s="1"/>
      <c r="H500" s="1"/>
      <c r="I500" s="1"/>
      <c r="J500" s="1"/>
      <c r="K500" s="1"/>
      <c r="L500" s="1"/>
      <c r="M500" s="1"/>
      <c r="N500" s="1"/>
    </row>
    <row r="501" ht="15.0" customHeight="1">
      <c r="A501" s="18" t="s">
        <v>26</v>
      </c>
      <c r="B501" s="17">
        <f>IFERROR(MEDIAN(B499:K499),"-")</f>
        <v>0.1</v>
      </c>
      <c r="C501" s="1"/>
      <c r="D501" s="1"/>
      <c r="E501" s="1"/>
      <c r="F501" s="1"/>
      <c r="G501" s="1"/>
      <c r="H501" s="1"/>
      <c r="I501" s="1"/>
      <c r="J501" s="1"/>
      <c r="K501" s="1"/>
      <c r="L501" s="1"/>
      <c r="M501" s="1"/>
      <c r="N501" s="1"/>
    </row>
    <row r="502" ht="15.0" customHeight="1">
      <c r="A502" s="18" t="s">
        <v>27</v>
      </c>
      <c r="B502" s="17">
        <f>IFERROR(AVERAGE(B499:K499),"-")</f>
        <v>0.09125</v>
      </c>
      <c r="C502" s="1"/>
      <c r="D502" s="1"/>
      <c r="E502" s="1"/>
      <c r="F502" s="1"/>
      <c r="G502" s="1"/>
      <c r="H502" s="1"/>
      <c r="I502" s="1"/>
      <c r="J502" s="1"/>
      <c r="K502" s="1"/>
      <c r="L502" s="1"/>
      <c r="M502" s="1"/>
      <c r="N502" s="1"/>
    </row>
    <row r="503" ht="15.0" customHeight="1">
      <c r="A503" s="18" t="s">
        <v>28</v>
      </c>
      <c r="B503" s="17">
        <f>IFERROR(MAX(B499:K499),"-")</f>
        <v>0.1</v>
      </c>
      <c r="C503" s="1"/>
      <c r="D503" s="1"/>
      <c r="E503" s="1"/>
      <c r="F503" s="1"/>
      <c r="G503" s="1"/>
      <c r="H503" s="1"/>
      <c r="I503" s="1"/>
      <c r="J503" s="1"/>
      <c r="K503" s="1"/>
      <c r="L503" s="1"/>
      <c r="M503" s="1"/>
      <c r="N503" s="1"/>
    </row>
    <row r="504" ht="15.0" customHeight="1">
      <c r="A504" s="3"/>
      <c r="B504" s="1"/>
      <c r="C504" s="1"/>
      <c r="D504" s="1"/>
      <c r="E504" s="1"/>
      <c r="F504" s="1"/>
      <c r="G504" s="1"/>
      <c r="H504" s="1"/>
      <c r="I504" s="1"/>
      <c r="J504" s="1"/>
      <c r="K504" s="1"/>
      <c r="L504" s="1"/>
      <c r="M504" s="1"/>
      <c r="N504" s="1"/>
    </row>
    <row r="505" ht="15.0" customHeight="1">
      <c r="A505" s="3" t="s">
        <v>319</v>
      </c>
      <c r="B505" s="1"/>
      <c r="C505" s="1"/>
      <c r="D505" s="1"/>
      <c r="E505" s="1"/>
      <c r="F505" s="1"/>
      <c r="G505" s="1"/>
      <c r="H505" s="1"/>
      <c r="I505" s="1"/>
      <c r="J505" s="1"/>
      <c r="K505" s="1"/>
      <c r="L505" s="1"/>
      <c r="M505" s="1"/>
      <c r="N505" s="1"/>
    </row>
    <row r="506" ht="15.0" customHeight="1">
      <c r="A506" s="1"/>
      <c r="B506" s="1"/>
      <c r="C506" s="1"/>
      <c r="D506" s="1"/>
      <c r="E506" s="1"/>
      <c r="F506" s="1"/>
      <c r="G506" s="1"/>
      <c r="H506" s="1"/>
      <c r="I506" s="1"/>
      <c r="J506" s="1"/>
      <c r="K506" s="1"/>
      <c r="L506" s="1"/>
      <c r="M506" s="1"/>
      <c r="N506" s="1"/>
    </row>
    <row r="507" ht="15.0" customHeight="1">
      <c r="A507" s="24" t="str">
        <f>'Orçamento de fórmulas'!B53</f>
        <v>FM 50
(Fenilcetonúria de 0 a 1 ano)
Código BR: 410626</v>
      </c>
      <c r="B507" s="6" t="s">
        <v>2</v>
      </c>
      <c r="C507" s="6" t="s">
        <v>3</v>
      </c>
      <c r="D507" s="6" t="s">
        <v>4</v>
      </c>
      <c r="E507" s="6" t="s">
        <v>5</v>
      </c>
      <c r="F507" s="6" t="s">
        <v>6</v>
      </c>
      <c r="G507" s="6" t="s">
        <v>7</v>
      </c>
      <c r="H507" s="6" t="s">
        <v>8</v>
      </c>
      <c r="I507" s="6" t="s">
        <v>9</v>
      </c>
      <c r="J507" s="6" t="s">
        <v>10</v>
      </c>
      <c r="K507" s="6" t="s">
        <v>11</v>
      </c>
      <c r="L507" s="7" t="s">
        <v>12</v>
      </c>
      <c r="M507" s="7" t="s">
        <v>13</v>
      </c>
      <c r="N507" s="7" t="s">
        <v>14</v>
      </c>
    </row>
    <row r="508" ht="15.0" customHeight="1">
      <c r="A508" s="6" t="s">
        <v>15</v>
      </c>
      <c r="B508" s="25" t="s">
        <v>320</v>
      </c>
      <c r="C508" s="25" t="s">
        <v>321</v>
      </c>
      <c r="D508" s="25" t="s">
        <v>322</v>
      </c>
      <c r="E508" s="25" t="s">
        <v>323</v>
      </c>
      <c r="F508" s="25" t="s">
        <v>75</v>
      </c>
      <c r="G508" s="25" t="s">
        <v>76</v>
      </c>
      <c r="H508" s="25" t="s">
        <v>100</v>
      </c>
      <c r="I508" s="9"/>
      <c r="J508" s="9"/>
      <c r="K508" s="9"/>
      <c r="L508" s="11"/>
      <c r="M508" s="11"/>
      <c r="N508" s="11"/>
    </row>
    <row r="509" ht="15.0" customHeight="1">
      <c r="A509" s="6" t="s">
        <v>21</v>
      </c>
      <c r="B509" s="38"/>
      <c r="C509" s="25"/>
      <c r="D509" s="25"/>
      <c r="E509" s="26" t="s">
        <v>77</v>
      </c>
      <c r="F509" s="12" t="s">
        <v>79</v>
      </c>
      <c r="G509" s="12" t="s">
        <v>80</v>
      </c>
      <c r="H509" s="26" t="s">
        <v>101</v>
      </c>
      <c r="I509" s="9"/>
      <c r="J509" s="9"/>
      <c r="K509" s="9"/>
      <c r="L509" s="11"/>
      <c r="M509" s="11"/>
      <c r="N509" s="11"/>
    </row>
    <row r="510" ht="15.0" customHeight="1">
      <c r="A510" s="13" t="str">
        <f>'Orçamento de fórmulas'!C53</f>
        <v>ALIMENTO PARA DIETAS COM RESTRIÇÃO DE PROTEÍNAS. Aplicação no âmbito da SES/DF: para lactentes de 0 a 1 ano de idade portadores de fenilcetonúria, Características Adicionais: isento de fenilalanina e lipídios, contendo uma mistura de aminoácidos, carboidratos, vitaminas, minerais e oligoelementos. Forma de Apresentação: pó (gramas).</v>
      </c>
      <c r="B510" s="28" t="s">
        <v>36</v>
      </c>
      <c r="C510" s="29" t="s">
        <v>36</v>
      </c>
      <c r="D510" s="29" t="s">
        <v>36</v>
      </c>
      <c r="E510" s="29">
        <v>1.4915</v>
      </c>
      <c r="F510" s="29">
        <v>1.1262</v>
      </c>
      <c r="G510" s="29">
        <v>1.7028732</v>
      </c>
      <c r="H510" s="30">
        <v>1.0600451</v>
      </c>
      <c r="I510" s="31"/>
      <c r="J510" s="31"/>
      <c r="K510" s="31"/>
      <c r="L510" s="17">
        <f>IFERROR(MEDIAN($B510:$K510),"-")</f>
        <v>1.30885</v>
      </c>
      <c r="M510" s="17">
        <f>IFERROR(L510*(1-50%),"-")</f>
        <v>0.654425</v>
      </c>
      <c r="N510" s="17">
        <f>IFERROR(L510*(1+50%),"-")</f>
        <v>1.963275</v>
      </c>
    </row>
    <row r="511" ht="15.0" customHeight="1">
      <c r="A511" s="6" t="s">
        <v>24</v>
      </c>
      <c r="B511" s="16" t="str">
        <f t="shared" ref="B511:K511" si="56">IFERROR(IF(B510&gt;$N510,"Não válido",IF(B510&lt;$M510,"Não válido",B510)),"-")</f>
        <v>Não válido</v>
      </c>
      <c r="C511" s="16" t="str">
        <f t="shared" si="56"/>
        <v>Não válido</v>
      </c>
      <c r="D511" s="16" t="str">
        <f t="shared" si="56"/>
        <v>Não válido</v>
      </c>
      <c r="E511" s="16">
        <f t="shared" si="56"/>
        <v>1.4915</v>
      </c>
      <c r="F511" s="16">
        <f t="shared" si="56"/>
        <v>1.1262</v>
      </c>
      <c r="G511" s="16">
        <f t="shared" si="56"/>
        <v>1.7028732</v>
      </c>
      <c r="H511" s="16">
        <f t="shared" si="56"/>
        <v>1.0600451</v>
      </c>
      <c r="I511" s="16" t="str">
        <f t="shared" si="56"/>
        <v>Não válido</v>
      </c>
      <c r="J511" s="16" t="str">
        <f t="shared" si="56"/>
        <v>Não válido</v>
      </c>
      <c r="K511" s="16" t="str">
        <f t="shared" si="56"/>
        <v>Não válido</v>
      </c>
      <c r="L511" s="1"/>
      <c r="M511" s="1"/>
      <c r="N511" s="1"/>
    </row>
    <row r="512" ht="15.0" customHeight="1">
      <c r="A512" s="18" t="s">
        <v>25</v>
      </c>
      <c r="B512" s="17">
        <f>IFERROR(MIN(B511:K511),"-")</f>
        <v>1.0600451</v>
      </c>
      <c r="C512" s="1"/>
      <c r="D512" s="1"/>
      <c r="E512" s="1"/>
      <c r="F512" s="1"/>
      <c r="G512" s="1"/>
      <c r="H512" s="1"/>
      <c r="I512" s="1"/>
      <c r="J512" s="1"/>
      <c r="K512" s="1"/>
      <c r="L512" s="1"/>
      <c r="M512" s="1"/>
      <c r="N512" s="1"/>
    </row>
    <row r="513" ht="15.0" customHeight="1">
      <c r="A513" s="18" t="s">
        <v>26</v>
      </c>
      <c r="B513" s="17">
        <f>IFERROR(MEDIAN(B511:K511),"-")</f>
        <v>1.30885</v>
      </c>
      <c r="C513" s="1"/>
      <c r="D513" s="1"/>
      <c r="E513" s="1"/>
      <c r="F513" s="1"/>
      <c r="G513" s="1"/>
      <c r="H513" s="1"/>
      <c r="I513" s="1"/>
      <c r="J513" s="1"/>
      <c r="K513" s="1"/>
      <c r="L513" s="1"/>
      <c r="M513" s="1"/>
      <c r="N513" s="1"/>
    </row>
    <row r="514" ht="15.0" customHeight="1">
      <c r="A514" s="18" t="s">
        <v>27</v>
      </c>
      <c r="B514" s="17">
        <f>IFERROR(AVERAGE(B511:K511),"-")</f>
        <v>1.345154575</v>
      </c>
      <c r="C514" s="1"/>
      <c r="D514" s="1"/>
      <c r="E514" s="1"/>
      <c r="F514" s="1"/>
      <c r="G514" s="1"/>
      <c r="H514" s="1"/>
      <c r="I514" s="1"/>
      <c r="J514" s="1"/>
      <c r="K514" s="1"/>
      <c r="L514" s="1"/>
      <c r="M514" s="1"/>
      <c r="N514" s="1"/>
    </row>
    <row r="515" ht="15.0" customHeight="1">
      <c r="A515" s="18" t="s">
        <v>28</v>
      </c>
      <c r="B515" s="17">
        <f>IFERROR(MAX(B511:K511),"-")</f>
        <v>1.7028732</v>
      </c>
      <c r="C515" s="1"/>
      <c r="D515" s="1"/>
      <c r="E515" s="1"/>
      <c r="F515" s="1"/>
      <c r="G515" s="1"/>
      <c r="H515" s="1"/>
      <c r="I515" s="1"/>
      <c r="J515" s="1"/>
      <c r="K515" s="1"/>
      <c r="L515" s="1"/>
      <c r="M515" s="1"/>
      <c r="N515" s="1"/>
    </row>
    <row r="516" ht="15.0" customHeight="1">
      <c r="A516" s="1"/>
      <c r="B516" s="1"/>
      <c r="C516" s="1"/>
      <c r="D516" s="1"/>
      <c r="E516" s="1"/>
      <c r="F516" s="1"/>
      <c r="G516" s="1"/>
      <c r="H516" s="1"/>
      <c r="I516" s="1"/>
      <c r="J516" s="1"/>
      <c r="K516" s="1"/>
      <c r="L516" s="1"/>
      <c r="M516" s="1"/>
      <c r="N516" s="1"/>
    </row>
    <row r="517" ht="15.0" customHeight="1">
      <c r="A517" s="24" t="str">
        <f>'Orçamento de fórmulas'!B54</f>
        <v>FM 51
(Fenilcetonúria
acima de 1 ano)
Código BR: 410627</v>
      </c>
      <c r="B517" s="6" t="s">
        <v>2</v>
      </c>
      <c r="C517" s="6" t="s">
        <v>3</v>
      </c>
      <c r="D517" s="6" t="s">
        <v>4</v>
      </c>
      <c r="E517" s="6" t="s">
        <v>5</v>
      </c>
      <c r="F517" s="6" t="s">
        <v>6</v>
      </c>
      <c r="G517" s="6" t="s">
        <v>7</v>
      </c>
      <c r="H517" s="6" t="s">
        <v>8</v>
      </c>
      <c r="I517" s="6" t="s">
        <v>9</v>
      </c>
      <c r="J517" s="6" t="s">
        <v>10</v>
      </c>
      <c r="K517" s="6" t="s">
        <v>11</v>
      </c>
      <c r="L517" s="7" t="s">
        <v>12</v>
      </c>
      <c r="M517" s="7" t="s">
        <v>13</v>
      </c>
      <c r="N517" s="7" t="s">
        <v>14</v>
      </c>
    </row>
    <row r="518" ht="15.0" customHeight="1">
      <c r="A518" s="6" t="s">
        <v>15</v>
      </c>
      <c r="B518" s="25" t="s">
        <v>324</v>
      </c>
      <c r="C518" s="25" t="s">
        <v>325</v>
      </c>
      <c r="D518" s="25" t="s">
        <v>326</v>
      </c>
      <c r="E518" s="25" t="s">
        <v>327</v>
      </c>
      <c r="F518" s="25" t="s">
        <v>75</v>
      </c>
      <c r="G518" s="25" t="s">
        <v>76</v>
      </c>
      <c r="H518" s="25" t="s">
        <v>100</v>
      </c>
      <c r="I518" s="9"/>
      <c r="J518" s="9"/>
      <c r="K518" s="10"/>
      <c r="L518" s="11"/>
      <c r="M518" s="11"/>
      <c r="N518" s="11"/>
    </row>
    <row r="519" ht="15.0" customHeight="1">
      <c r="A519" s="6" t="s">
        <v>21</v>
      </c>
      <c r="B519" s="38"/>
      <c r="C519" s="25"/>
      <c r="D519" s="25"/>
      <c r="E519" s="26" t="s">
        <v>77</v>
      </c>
      <c r="F519" s="12" t="s">
        <v>79</v>
      </c>
      <c r="G519" s="12" t="s">
        <v>80</v>
      </c>
      <c r="H519" s="26" t="s">
        <v>101</v>
      </c>
      <c r="I519" s="9"/>
      <c r="J519" s="9"/>
      <c r="K519" s="10"/>
      <c r="L519" s="11"/>
      <c r="M519" s="11"/>
      <c r="N519" s="11"/>
    </row>
    <row r="520" ht="15.0" customHeight="1">
      <c r="A520" s="13" t="str">
        <f>'Orçamento de fórmulas'!C54</f>
        <v>ALIMENTO PARA DIETAS COM RESTRIÇÃO DE PROTEÍNAS. Aplicação no âmbito da SES/DF: para crianças de 1 a 8 anos de idade portadoras de fenilcetonúria, Características Adicionais: isento de fenilalanina e lipídios, contendo uma mistura de aminoácidos, carboidratos, vitaminas, minerais e oligoelementos. Forma de Apresentação: pó (gramas).</v>
      </c>
      <c r="B520" s="28" t="s">
        <v>36</v>
      </c>
      <c r="C520" s="29" t="s">
        <v>36</v>
      </c>
      <c r="D520" s="29" t="s">
        <v>36</v>
      </c>
      <c r="E520" s="29">
        <v>1.4915</v>
      </c>
      <c r="F520" s="29">
        <v>1.1262</v>
      </c>
      <c r="G520" s="29">
        <v>1.7028732</v>
      </c>
      <c r="H520" s="30">
        <v>1.0600451</v>
      </c>
      <c r="I520" s="31"/>
      <c r="J520" s="31"/>
      <c r="K520" s="31"/>
      <c r="L520" s="17">
        <f>IFERROR(MEDIAN($B520:$K520),"-")</f>
        <v>1.30885</v>
      </c>
      <c r="M520" s="17">
        <f>IFERROR(L520*(1-50%),"-")</f>
        <v>0.654425</v>
      </c>
      <c r="N520" s="17">
        <f>IFERROR(L520*(1+50%),"-")</f>
        <v>1.963275</v>
      </c>
    </row>
    <row r="521" ht="15.0" customHeight="1">
      <c r="A521" s="6" t="s">
        <v>24</v>
      </c>
      <c r="B521" s="16" t="str">
        <f t="shared" ref="B521:K521" si="57">IFERROR(IF(B520&gt;$N520,"Não válido",IF(B520&lt;$M520,"Não válido",B520)),"-")</f>
        <v>Não válido</v>
      </c>
      <c r="C521" s="16" t="str">
        <f t="shared" si="57"/>
        <v>Não válido</v>
      </c>
      <c r="D521" s="16" t="str">
        <f t="shared" si="57"/>
        <v>Não válido</v>
      </c>
      <c r="E521" s="16">
        <f t="shared" si="57"/>
        <v>1.4915</v>
      </c>
      <c r="F521" s="16">
        <f t="shared" si="57"/>
        <v>1.1262</v>
      </c>
      <c r="G521" s="16">
        <f t="shared" si="57"/>
        <v>1.7028732</v>
      </c>
      <c r="H521" s="16">
        <f t="shared" si="57"/>
        <v>1.0600451</v>
      </c>
      <c r="I521" s="16" t="str">
        <f t="shared" si="57"/>
        <v>Não válido</v>
      </c>
      <c r="J521" s="16" t="str">
        <f t="shared" si="57"/>
        <v>Não válido</v>
      </c>
      <c r="K521" s="16" t="str">
        <f t="shared" si="57"/>
        <v>Não válido</v>
      </c>
      <c r="L521" s="1"/>
      <c r="M521" s="1"/>
      <c r="N521" s="1"/>
    </row>
    <row r="522" ht="15.0" customHeight="1">
      <c r="A522" s="18" t="s">
        <v>25</v>
      </c>
      <c r="B522" s="17">
        <f>IFERROR(MIN(B521:K521),"-")</f>
        <v>1.0600451</v>
      </c>
      <c r="C522" s="1"/>
      <c r="D522" s="1"/>
      <c r="E522" s="1"/>
      <c r="F522" s="1"/>
      <c r="G522" s="1"/>
      <c r="H522" s="1"/>
      <c r="I522" s="1"/>
      <c r="J522" s="1"/>
      <c r="K522" s="1"/>
      <c r="L522" s="1"/>
      <c r="M522" s="1"/>
      <c r="N522" s="1"/>
    </row>
    <row r="523" ht="15.0" customHeight="1">
      <c r="A523" s="18" t="s">
        <v>26</v>
      </c>
      <c r="B523" s="17">
        <f>IFERROR(MEDIAN(B521:K521),"-")</f>
        <v>1.30885</v>
      </c>
      <c r="C523" s="1"/>
      <c r="D523" s="1"/>
      <c r="E523" s="1"/>
      <c r="F523" s="1"/>
      <c r="G523" s="1"/>
      <c r="H523" s="1"/>
      <c r="I523" s="1"/>
      <c r="J523" s="1"/>
      <c r="K523" s="1"/>
      <c r="L523" s="1"/>
      <c r="M523" s="1"/>
      <c r="N523" s="1"/>
    </row>
    <row r="524" ht="15.0" customHeight="1">
      <c r="A524" s="18" t="s">
        <v>27</v>
      </c>
      <c r="B524" s="17">
        <f>IFERROR(AVERAGE(B521:K521),"-")</f>
        <v>1.345154575</v>
      </c>
      <c r="C524" s="1"/>
      <c r="D524" s="1"/>
      <c r="E524" s="1"/>
      <c r="F524" s="1"/>
      <c r="G524" s="1"/>
      <c r="H524" s="1"/>
      <c r="I524" s="1"/>
      <c r="J524" s="1"/>
      <c r="K524" s="1"/>
      <c r="L524" s="1"/>
      <c r="M524" s="1"/>
      <c r="N524" s="1"/>
    </row>
    <row r="525" ht="15.0" customHeight="1">
      <c r="A525" s="18" t="s">
        <v>28</v>
      </c>
      <c r="B525" s="17">
        <f>IFERROR(MAX(B521:K521),"-")</f>
        <v>1.7028732</v>
      </c>
      <c r="C525" s="1"/>
      <c r="D525" s="1"/>
      <c r="E525" s="1"/>
      <c r="F525" s="1"/>
      <c r="G525" s="1"/>
      <c r="H525" s="1"/>
      <c r="I525" s="1"/>
      <c r="J525" s="1"/>
      <c r="K525" s="1"/>
      <c r="L525" s="1"/>
      <c r="M525" s="1"/>
      <c r="N525" s="1"/>
    </row>
    <row r="526" ht="15.0" customHeight="1">
      <c r="A526" s="1"/>
      <c r="B526" s="1"/>
      <c r="C526" s="1"/>
      <c r="D526" s="1"/>
      <c r="E526" s="1"/>
      <c r="F526" s="1"/>
      <c r="G526" s="1"/>
      <c r="H526" s="1"/>
      <c r="I526" s="1"/>
      <c r="J526" s="1"/>
      <c r="K526" s="1"/>
      <c r="L526" s="1"/>
      <c r="M526" s="1"/>
      <c r="N526" s="1"/>
    </row>
    <row r="527" ht="15.0" customHeight="1">
      <c r="A527" s="24" t="str">
        <f>'Orçamento de fórmulas'!B55</f>
        <v>FM 52
(Fenilcetonúria
adolescentes e
adultos)
Código BR: 410628</v>
      </c>
      <c r="B527" s="6" t="s">
        <v>2</v>
      </c>
      <c r="C527" s="6" t="s">
        <v>3</v>
      </c>
      <c r="D527" s="6" t="s">
        <v>4</v>
      </c>
      <c r="E527" s="6" t="s">
        <v>5</v>
      </c>
      <c r="F527" s="6" t="s">
        <v>6</v>
      </c>
      <c r="G527" s="6" t="s">
        <v>7</v>
      </c>
      <c r="H527" s="6" t="s">
        <v>8</v>
      </c>
      <c r="I527" s="6" t="s">
        <v>9</v>
      </c>
      <c r="J527" s="6" t="s">
        <v>10</v>
      </c>
      <c r="K527" s="6" t="s">
        <v>11</v>
      </c>
      <c r="L527" s="7" t="s">
        <v>12</v>
      </c>
      <c r="M527" s="7" t="s">
        <v>13</v>
      </c>
      <c r="N527" s="7" t="s">
        <v>14</v>
      </c>
    </row>
    <row r="528" ht="15.0" customHeight="1">
      <c r="A528" s="6" t="s">
        <v>15</v>
      </c>
      <c r="B528" s="25" t="s">
        <v>328</v>
      </c>
      <c r="C528" s="25" t="s">
        <v>329</v>
      </c>
      <c r="D528" s="25" t="s">
        <v>330</v>
      </c>
      <c r="E528" s="25" t="s">
        <v>331</v>
      </c>
      <c r="F528" s="25" t="s">
        <v>75</v>
      </c>
      <c r="G528" s="25" t="s">
        <v>76</v>
      </c>
      <c r="H528" s="25" t="s">
        <v>100</v>
      </c>
      <c r="I528" s="9"/>
      <c r="J528" s="9"/>
      <c r="K528" s="10"/>
      <c r="L528" s="11"/>
      <c r="M528" s="11"/>
      <c r="N528" s="11"/>
    </row>
    <row r="529" ht="15.0" customHeight="1">
      <c r="A529" s="6" t="s">
        <v>21</v>
      </c>
      <c r="B529" s="38"/>
      <c r="C529" s="25"/>
      <c r="D529" s="25"/>
      <c r="E529" s="26" t="s">
        <v>77</v>
      </c>
      <c r="F529" s="12" t="s">
        <v>79</v>
      </c>
      <c r="G529" s="12" t="s">
        <v>80</v>
      </c>
      <c r="H529" s="26" t="s">
        <v>101</v>
      </c>
      <c r="I529" s="9"/>
      <c r="J529" s="9"/>
      <c r="K529" s="10"/>
      <c r="L529" s="11"/>
      <c r="M529" s="11"/>
      <c r="N529" s="11"/>
    </row>
    <row r="530" ht="15.0" customHeight="1">
      <c r="A530" s="13" t="str">
        <f>'Orçamento de fórmulas'!C55</f>
        <v>ALIMENTO PARA DIETAS COM RESTRIÇÃO DE PROTEÍNAS. Aplicação no âmbito da SES/DF: indicada para crianças a partir de 8 anos de idade, adolescentes e adultos portadores de fenilcetonúria, Características Adicionais: isenta de fenilalanina e lipídios, contendo uma mistura de aminoácidos, vitaminas, minerais e oligoelementos, Forma de Apresentação: pó (gramas).</v>
      </c>
      <c r="B530" s="28" t="s">
        <v>36</v>
      </c>
      <c r="C530" s="29" t="s">
        <v>36</v>
      </c>
      <c r="D530" s="29" t="s">
        <v>36</v>
      </c>
      <c r="E530" s="29">
        <v>1.532</v>
      </c>
      <c r="F530" s="29">
        <v>1.3095</v>
      </c>
      <c r="G530" s="29">
        <v>2.456841</v>
      </c>
      <c r="H530" s="30">
        <v>1.7397217</v>
      </c>
      <c r="I530" s="31"/>
      <c r="J530" s="31"/>
      <c r="K530" s="31"/>
      <c r="L530" s="17">
        <f>IFERROR(MEDIAN($B530:$K530),"-")</f>
        <v>1.63586085</v>
      </c>
      <c r="M530" s="17">
        <f>IFERROR(L530*(1-50%),"-")</f>
        <v>0.817930425</v>
      </c>
      <c r="N530" s="17">
        <f>IFERROR(L530*(1+50%),"-")</f>
        <v>2.453791275</v>
      </c>
    </row>
    <row r="531" ht="15.0" customHeight="1">
      <c r="A531" s="6" t="s">
        <v>24</v>
      </c>
      <c r="B531" s="16" t="str">
        <f t="shared" ref="B531:K531" si="58">IFERROR(IF(B530&gt;$N530,"Não válido",IF(B530&lt;$M530,"Não válido",B530)),"-")</f>
        <v>Não válido</v>
      </c>
      <c r="C531" s="16" t="str">
        <f t="shared" si="58"/>
        <v>Não válido</v>
      </c>
      <c r="D531" s="16" t="str">
        <f t="shared" si="58"/>
        <v>Não válido</v>
      </c>
      <c r="E531" s="16">
        <f t="shared" si="58"/>
        <v>1.532</v>
      </c>
      <c r="F531" s="16">
        <f t="shared" si="58"/>
        <v>1.3095</v>
      </c>
      <c r="G531" s="16" t="str">
        <f t="shared" si="58"/>
        <v>Não válido</v>
      </c>
      <c r="H531" s="16">
        <f t="shared" si="58"/>
        <v>1.7397217</v>
      </c>
      <c r="I531" s="16" t="str">
        <f t="shared" si="58"/>
        <v>Não válido</v>
      </c>
      <c r="J531" s="16" t="str">
        <f t="shared" si="58"/>
        <v>Não válido</v>
      </c>
      <c r="K531" s="16" t="str">
        <f t="shared" si="58"/>
        <v>Não válido</v>
      </c>
      <c r="L531" s="1"/>
      <c r="M531" s="1"/>
      <c r="N531" s="1"/>
    </row>
    <row r="532" ht="15.0" customHeight="1">
      <c r="A532" s="18" t="s">
        <v>25</v>
      </c>
      <c r="B532" s="17">
        <f>IFERROR(MIN(B531:K531),"-")</f>
        <v>1.3095</v>
      </c>
      <c r="C532" s="1"/>
      <c r="D532" s="1"/>
      <c r="E532" s="1"/>
      <c r="F532" s="1"/>
      <c r="G532" s="1"/>
      <c r="H532" s="1"/>
      <c r="I532" s="1"/>
      <c r="J532" s="1"/>
      <c r="K532" s="1"/>
      <c r="L532" s="1"/>
      <c r="M532" s="1"/>
      <c r="N532" s="1"/>
    </row>
    <row r="533" ht="15.0" customHeight="1">
      <c r="A533" s="18" t="s">
        <v>26</v>
      </c>
      <c r="B533" s="17">
        <f>IFERROR(MEDIAN(B531:K531),"-")</f>
        <v>1.532</v>
      </c>
      <c r="C533" s="1"/>
      <c r="D533" s="1"/>
      <c r="E533" s="1"/>
      <c r="F533" s="1"/>
      <c r="G533" s="1"/>
      <c r="H533" s="1"/>
      <c r="I533" s="1"/>
      <c r="J533" s="1"/>
      <c r="K533" s="1"/>
      <c r="L533" s="1"/>
      <c r="M533" s="1"/>
      <c r="N533" s="1"/>
    </row>
    <row r="534" ht="15.0" customHeight="1">
      <c r="A534" s="18" t="s">
        <v>27</v>
      </c>
      <c r="B534" s="17">
        <f>IFERROR(AVERAGE(B531:K531),"-")</f>
        <v>1.5270739</v>
      </c>
      <c r="C534" s="1"/>
      <c r="D534" s="1"/>
      <c r="E534" s="1"/>
      <c r="F534" s="1"/>
      <c r="G534" s="1"/>
      <c r="H534" s="1"/>
      <c r="I534" s="1"/>
      <c r="J534" s="1"/>
      <c r="K534" s="1"/>
      <c r="L534" s="1"/>
      <c r="M534" s="1"/>
      <c r="N534" s="1"/>
    </row>
    <row r="535" ht="15.0" customHeight="1">
      <c r="A535" s="18" t="s">
        <v>28</v>
      </c>
      <c r="B535" s="17">
        <f>IFERROR(MAX(B531:K531),"-")</f>
        <v>1.7397217</v>
      </c>
      <c r="C535" s="1"/>
      <c r="D535" s="1"/>
      <c r="E535" s="1"/>
      <c r="F535" s="1"/>
      <c r="G535" s="1"/>
      <c r="H535" s="1"/>
      <c r="I535" s="1"/>
      <c r="J535" s="1"/>
      <c r="K535" s="1"/>
      <c r="L535" s="1"/>
      <c r="M535" s="1"/>
      <c r="N535" s="1"/>
    </row>
    <row r="536" ht="15.0" customHeight="1">
      <c r="A536" s="1"/>
      <c r="B536" s="1"/>
      <c r="C536" s="1"/>
      <c r="D536" s="1"/>
      <c r="E536" s="1"/>
      <c r="F536" s="1"/>
      <c r="G536" s="1"/>
      <c r="H536" s="1"/>
      <c r="I536" s="1"/>
      <c r="J536" s="1"/>
      <c r="K536" s="1"/>
      <c r="L536" s="1"/>
      <c r="M536" s="1"/>
      <c r="N536" s="1"/>
    </row>
    <row r="537" ht="15.0" customHeight="1">
      <c r="A537" s="24" t="str">
        <f>'Orçamento de fórmulas'!B56</f>
        <v>FM 53
(Acidemia
metilmalônica ou
propriônica 0 a 1
ano)
Código BR: 404758</v>
      </c>
      <c r="B537" s="6" t="s">
        <v>2</v>
      </c>
      <c r="C537" s="6" t="s">
        <v>3</v>
      </c>
      <c r="D537" s="6" t="s">
        <v>4</v>
      </c>
      <c r="E537" s="6" t="s">
        <v>5</v>
      </c>
      <c r="F537" s="6" t="s">
        <v>6</v>
      </c>
      <c r="G537" s="6" t="s">
        <v>7</v>
      </c>
      <c r="H537" s="6" t="s">
        <v>8</v>
      </c>
      <c r="I537" s="6" t="s">
        <v>9</v>
      </c>
      <c r="J537" s="6" t="s">
        <v>10</v>
      </c>
      <c r="K537" s="6" t="s">
        <v>11</v>
      </c>
      <c r="L537" s="7" t="s">
        <v>12</v>
      </c>
      <c r="M537" s="7" t="s">
        <v>13</v>
      </c>
      <c r="N537" s="7" t="s">
        <v>14</v>
      </c>
    </row>
    <row r="538" ht="15.0" customHeight="1">
      <c r="A538" s="6" t="s">
        <v>15</v>
      </c>
      <c r="B538" s="25" t="s">
        <v>332</v>
      </c>
      <c r="C538" s="25" t="s">
        <v>333</v>
      </c>
      <c r="D538" s="25" t="s">
        <v>334</v>
      </c>
      <c r="E538" s="25" t="s">
        <v>335</v>
      </c>
      <c r="F538" s="25" t="s">
        <v>75</v>
      </c>
      <c r="G538" s="25" t="s">
        <v>76</v>
      </c>
      <c r="H538" s="25" t="s">
        <v>100</v>
      </c>
      <c r="I538" s="10"/>
      <c r="J538" s="10"/>
      <c r="K538" s="10"/>
      <c r="L538" s="11"/>
      <c r="M538" s="11"/>
      <c r="N538" s="11"/>
    </row>
    <row r="539" ht="15.0" customHeight="1">
      <c r="A539" s="6" t="s">
        <v>21</v>
      </c>
      <c r="B539" s="38"/>
      <c r="C539" s="25"/>
      <c r="D539" s="25"/>
      <c r="E539" s="26" t="s">
        <v>77</v>
      </c>
      <c r="F539" s="12" t="s">
        <v>79</v>
      </c>
      <c r="G539" s="12" t="s">
        <v>80</v>
      </c>
      <c r="H539" s="26" t="s">
        <v>101</v>
      </c>
      <c r="I539" s="10"/>
      <c r="J539" s="10"/>
      <c r="K539" s="10"/>
      <c r="L539" s="11"/>
      <c r="M539" s="11"/>
      <c r="N539" s="11"/>
    </row>
    <row r="540" ht="15.0" customHeight="1">
      <c r="A540" s="13" t="str">
        <f>'Orçamento de fórmulas'!C56</f>
        <v>ALIMENTO PARA DIETAS COM RESTRIÇÃO DE PROTEÍNAS. Aplicação no âmbito da SES/DF: indicado para crianças de 0 a 1 ano de idade portadoras de acidemias orgânicas (metilmalônica ou propiônica). Características Adicionais: mistura de aminoácidos essenciais isenta de metionina, treonina, valina e com baixo teor de isoleucina. Forma de Apresentação: pó (gramas).</v>
      </c>
      <c r="B540" s="28" t="s">
        <v>36</v>
      </c>
      <c r="C540" s="29">
        <v>3.344</v>
      </c>
      <c r="D540" s="29" t="s">
        <v>36</v>
      </c>
      <c r="E540" s="29">
        <v>2.8448</v>
      </c>
      <c r="F540" s="29">
        <v>2.4319</v>
      </c>
      <c r="G540" s="30">
        <v>3.9335196</v>
      </c>
      <c r="H540" s="30">
        <v>3.1010908</v>
      </c>
      <c r="I540" s="31"/>
      <c r="J540" s="31"/>
      <c r="K540" s="31"/>
      <c r="L540" s="17">
        <f>IFERROR(MEDIAN($B540:$K540),"-")</f>
        <v>3.1010908</v>
      </c>
      <c r="M540" s="17">
        <f>IFERROR(L540*(1-50%),"-")</f>
        <v>1.5505454</v>
      </c>
      <c r="N540" s="17">
        <f>IFERROR(L540*(1+50%),"-")</f>
        <v>4.6516362</v>
      </c>
    </row>
    <row r="541" ht="15.0" customHeight="1">
      <c r="A541" s="6" t="s">
        <v>24</v>
      </c>
      <c r="B541" s="16" t="str">
        <f t="shared" ref="B541:I541" si="59">IFERROR(IF(B540&gt;$N540,"Não válido",IF(B540&lt;$M540,"Não válido",B540)),"-")</f>
        <v>Não válido</v>
      </c>
      <c r="C541" s="16">
        <f t="shared" si="59"/>
        <v>3.344</v>
      </c>
      <c r="D541" s="16" t="str">
        <f t="shared" si="59"/>
        <v>Não válido</v>
      </c>
      <c r="E541" s="16">
        <f t="shared" si="59"/>
        <v>2.8448</v>
      </c>
      <c r="F541" s="16">
        <f t="shared" si="59"/>
        <v>2.4319</v>
      </c>
      <c r="G541" s="16">
        <f t="shared" si="59"/>
        <v>3.9335196</v>
      </c>
      <c r="H541" s="16">
        <f t="shared" si="59"/>
        <v>3.1010908</v>
      </c>
      <c r="I541" s="16" t="str">
        <f t="shared" si="59"/>
        <v>Não válido</v>
      </c>
      <c r="J541" s="10" t="str">
        <f t="shared" ref="J541:K541" si="60">IFERROR(IF(J540&gt;$N540,"Não válido",IF(J540&lt;$M540,"Não válido","Válido")),"-")</f>
        <v>Não válido</v>
      </c>
      <c r="K541" s="10" t="str">
        <f t="shared" si="60"/>
        <v>Não válido</v>
      </c>
      <c r="L541" s="1"/>
      <c r="M541" s="1"/>
      <c r="N541" s="1"/>
    </row>
    <row r="542" ht="15.0" customHeight="1">
      <c r="A542" s="18" t="s">
        <v>25</v>
      </c>
      <c r="B542" s="17">
        <f>IFERROR(MIN(B541:K541),"-")</f>
        <v>2.4319</v>
      </c>
      <c r="C542" s="1"/>
      <c r="D542" s="1"/>
      <c r="E542" s="1"/>
      <c r="F542" s="1"/>
      <c r="G542" s="1"/>
      <c r="H542" s="1"/>
      <c r="I542" s="1"/>
      <c r="J542" s="1"/>
      <c r="K542" s="1"/>
      <c r="L542" s="1"/>
      <c r="M542" s="1"/>
      <c r="N542" s="1"/>
    </row>
    <row r="543" ht="15.0" customHeight="1">
      <c r="A543" s="18" t="s">
        <v>26</v>
      </c>
      <c r="B543" s="17">
        <f>IFERROR(MEDIAN(B541:K541),"-")</f>
        <v>3.1010908</v>
      </c>
      <c r="C543" s="1"/>
      <c r="D543" s="1"/>
      <c r="E543" s="1"/>
      <c r="F543" s="1"/>
      <c r="G543" s="1"/>
      <c r="H543" s="1"/>
      <c r="I543" s="1"/>
      <c r="J543" s="1"/>
      <c r="K543" s="1"/>
      <c r="L543" s="1"/>
      <c r="M543" s="1"/>
      <c r="N543" s="1"/>
    </row>
    <row r="544" ht="15.0" customHeight="1">
      <c r="A544" s="18" t="s">
        <v>27</v>
      </c>
      <c r="B544" s="17">
        <f>IFERROR(AVERAGE(B541:K541),"-")</f>
        <v>3.13106208</v>
      </c>
      <c r="C544" s="1"/>
      <c r="D544" s="1"/>
      <c r="E544" s="1"/>
      <c r="F544" s="1"/>
      <c r="G544" s="1"/>
      <c r="H544" s="1"/>
      <c r="I544" s="1"/>
      <c r="J544" s="1"/>
      <c r="K544" s="1"/>
      <c r="L544" s="1"/>
      <c r="M544" s="1"/>
      <c r="N544" s="1"/>
    </row>
    <row r="545" ht="15.0" customHeight="1">
      <c r="A545" s="18" t="s">
        <v>28</v>
      </c>
      <c r="B545" s="17">
        <f>IFERROR(MAX(B541:K541),"-")</f>
        <v>3.9335196</v>
      </c>
      <c r="C545" s="1"/>
      <c r="D545" s="1"/>
      <c r="E545" s="1"/>
      <c r="F545" s="1"/>
      <c r="G545" s="1"/>
      <c r="H545" s="1"/>
      <c r="I545" s="1"/>
      <c r="J545" s="1"/>
      <c r="K545" s="1"/>
      <c r="L545" s="1"/>
      <c r="M545" s="1"/>
      <c r="N545" s="1"/>
    </row>
    <row r="546" ht="15.0" customHeight="1">
      <c r="A546" s="1"/>
      <c r="B546" s="1"/>
      <c r="C546" s="1"/>
      <c r="D546" s="1"/>
      <c r="E546" s="1"/>
      <c r="F546" s="1"/>
      <c r="G546" s="1"/>
      <c r="H546" s="1"/>
      <c r="I546" s="1"/>
      <c r="J546" s="1"/>
      <c r="K546" s="1"/>
      <c r="L546" s="1"/>
      <c r="M546" s="1"/>
      <c r="N546" s="1"/>
    </row>
    <row r="547" ht="15.0" customHeight="1">
      <c r="A547" s="24" t="str">
        <f>'Orçamento de fórmulas'!B57</f>
        <v>FM 54
(Acidemia
metilmalônica ou
propriônica acima
de 1 ano)
Código BR: 404760</v>
      </c>
      <c r="B547" s="6" t="s">
        <v>2</v>
      </c>
      <c r="C547" s="6" t="s">
        <v>3</v>
      </c>
      <c r="D547" s="6" t="s">
        <v>4</v>
      </c>
      <c r="E547" s="6" t="s">
        <v>5</v>
      </c>
      <c r="F547" s="6" t="s">
        <v>6</v>
      </c>
      <c r="G547" s="6" t="s">
        <v>7</v>
      </c>
      <c r="H547" s="6" t="s">
        <v>8</v>
      </c>
      <c r="I547" s="6" t="s">
        <v>9</v>
      </c>
      <c r="J547" s="6" t="s">
        <v>10</v>
      </c>
      <c r="K547" s="6" t="s">
        <v>11</v>
      </c>
      <c r="L547" s="7" t="s">
        <v>12</v>
      </c>
      <c r="M547" s="7" t="s">
        <v>13</v>
      </c>
      <c r="N547" s="7" t="s">
        <v>14</v>
      </c>
    </row>
    <row r="548" ht="15.0" customHeight="1">
      <c r="A548" s="6" t="s">
        <v>15</v>
      </c>
      <c r="B548" s="25" t="s">
        <v>336</v>
      </c>
      <c r="C548" s="25" t="s">
        <v>337</v>
      </c>
      <c r="D548" s="25" t="s">
        <v>338</v>
      </c>
      <c r="E548" s="25" t="s">
        <v>339</v>
      </c>
      <c r="F548" s="25" t="s">
        <v>75</v>
      </c>
      <c r="G548" s="25" t="s">
        <v>76</v>
      </c>
      <c r="H548" s="25" t="s">
        <v>100</v>
      </c>
      <c r="I548" s="10"/>
      <c r="J548" s="10"/>
      <c r="K548" s="10"/>
      <c r="L548" s="11"/>
      <c r="M548" s="11"/>
      <c r="N548" s="11"/>
    </row>
    <row r="549" ht="15.0" customHeight="1">
      <c r="A549" s="6" t="s">
        <v>21</v>
      </c>
      <c r="B549" s="38"/>
      <c r="C549" s="25"/>
      <c r="D549" s="25"/>
      <c r="E549" s="26" t="s">
        <v>77</v>
      </c>
      <c r="F549" s="12" t="s">
        <v>79</v>
      </c>
      <c r="G549" s="12" t="s">
        <v>80</v>
      </c>
      <c r="H549" s="26" t="s">
        <v>101</v>
      </c>
      <c r="I549" s="10"/>
      <c r="J549" s="10"/>
      <c r="K549" s="10"/>
      <c r="L549" s="11"/>
      <c r="M549" s="11"/>
      <c r="N549" s="11"/>
    </row>
    <row r="550" ht="15.0" customHeight="1">
      <c r="A550" s="13" t="str">
        <f>'Orçamento de fórmulas'!C57</f>
        <v>ALIMENTO PARA DIETAS COM RESTRIÇÃO DE PROTEÍNAS. Aplicação no âmbito da SES/DF: indicada para crianças maiores de 1 ano de idade portadoras de acidemias orgânicas (metilmalônica ou propiônica), Características Adicionais: Mistura de aminoácidos essenciais isenta de metionina, treonina, valina e com baixo teor de isoleucina. Forma de Apresentação: pó (gramas).</v>
      </c>
      <c r="B550" s="28" t="s">
        <v>36</v>
      </c>
      <c r="C550" s="29" t="s">
        <v>36</v>
      </c>
      <c r="D550" s="29">
        <v>3.54</v>
      </c>
      <c r="E550" s="29">
        <v>3.8696</v>
      </c>
      <c r="F550" s="29">
        <v>2.9219</v>
      </c>
      <c r="G550" s="30">
        <v>4.0164049</v>
      </c>
      <c r="H550" s="30">
        <v>3.4385949</v>
      </c>
      <c r="I550" s="31"/>
      <c r="J550" s="31"/>
      <c r="K550" s="31"/>
      <c r="L550" s="17">
        <f>IFERROR(MEDIAN($B550:$K550),"-")</f>
        <v>3.54</v>
      </c>
      <c r="M550" s="17">
        <f>IFERROR(L550*(1-50%),"-")</f>
        <v>1.77</v>
      </c>
      <c r="N550" s="17">
        <f>IFERROR(L550*(1+50%),"-")</f>
        <v>5.31</v>
      </c>
    </row>
    <row r="551" ht="15.0" customHeight="1">
      <c r="A551" s="6" t="s">
        <v>24</v>
      </c>
      <c r="B551" s="16" t="str">
        <f t="shared" ref="B551:I551" si="61">IFERROR(IF(B550&gt;$N550,"Não válido",IF(B550&lt;$M550,"Não válido",B550)),"-")</f>
        <v>Não válido</v>
      </c>
      <c r="C551" s="16" t="str">
        <f t="shared" si="61"/>
        <v>Não válido</v>
      </c>
      <c r="D551" s="16">
        <f t="shared" si="61"/>
        <v>3.54</v>
      </c>
      <c r="E551" s="16">
        <f t="shared" si="61"/>
        <v>3.8696</v>
      </c>
      <c r="F551" s="16">
        <f t="shared" si="61"/>
        <v>2.9219</v>
      </c>
      <c r="G551" s="16">
        <f t="shared" si="61"/>
        <v>4.0164049</v>
      </c>
      <c r="H551" s="16">
        <f t="shared" si="61"/>
        <v>3.4385949</v>
      </c>
      <c r="I551" s="16" t="str">
        <f t="shared" si="61"/>
        <v>Não válido</v>
      </c>
      <c r="J551" s="10" t="str">
        <f t="shared" ref="J551:K551" si="62">IFERROR(IF(J550&gt;$N550,"Não válido",IF(J550&lt;$M550,"Não válido","Válido")),"-")</f>
        <v>Não válido</v>
      </c>
      <c r="K551" s="10" t="str">
        <f t="shared" si="62"/>
        <v>Não válido</v>
      </c>
      <c r="L551" s="1"/>
      <c r="M551" s="1"/>
      <c r="N551" s="1"/>
    </row>
    <row r="552" ht="15.0" customHeight="1">
      <c r="A552" s="18" t="s">
        <v>25</v>
      </c>
      <c r="B552" s="17">
        <f>IFERROR(MIN(B551:K551),"-")</f>
        <v>2.9219</v>
      </c>
      <c r="C552" s="1"/>
      <c r="D552" s="1"/>
      <c r="E552" s="1"/>
      <c r="F552" s="1"/>
      <c r="G552" s="1"/>
      <c r="H552" s="1"/>
      <c r="I552" s="1"/>
      <c r="J552" s="1"/>
      <c r="K552" s="1"/>
      <c r="L552" s="1"/>
      <c r="M552" s="1"/>
      <c r="N552" s="1"/>
    </row>
    <row r="553" ht="15.0" customHeight="1">
      <c r="A553" s="18" t="s">
        <v>26</v>
      </c>
      <c r="B553" s="17">
        <f>IFERROR(MEDIAN(B551:K551),"-")</f>
        <v>3.54</v>
      </c>
      <c r="C553" s="1"/>
      <c r="D553" s="1"/>
      <c r="E553" s="1"/>
      <c r="F553" s="1"/>
      <c r="G553" s="1"/>
      <c r="H553" s="1"/>
      <c r="I553" s="1"/>
      <c r="J553" s="1"/>
      <c r="K553" s="1"/>
      <c r="L553" s="1"/>
      <c r="M553" s="1"/>
      <c r="N553" s="1"/>
    </row>
    <row r="554" ht="15.0" customHeight="1">
      <c r="A554" s="18" t="s">
        <v>27</v>
      </c>
      <c r="B554" s="17">
        <f>IFERROR(AVERAGE(B551:K551),"-")</f>
        <v>3.55729996</v>
      </c>
      <c r="C554" s="1"/>
      <c r="D554" s="1"/>
      <c r="E554" s="1"/>
      <c r="F554" s="1"/>
      <c r="H554" s="1"/>
      <c r="I554" s="1"/>
      <c r="J554" s="1"/>
      <c r="K554" s="1"/>
      <c r="L554" s="1"/>
      <c r="M554" s="1"/>
      <c r="N554" s="1"/>
    </row>
    <row r="555" ht="15.0" customHeight="1">
      <c r="A555" s="18" t="s">
        <v>28</v>
      </c>
      <c r="B555" s="17">
        <f>IFERROR(MAX(B551:K551),"-")</f>
        <v>4.0164049</v>
      </c>
      <c r="C555" s="1"/>
      <c r="D555" s="1"/>
      <c r="E555" s="1"/>
      <c r="F555" s="1"/>
      <c r="G555" s="1"/>
      <c r="H555" s="1"/>
      <c r="I555" s="1"/>
      <c r="J555" s="1"/>
      <c r="K555" s="1"/>
      <c r="L555" s="1"/>
      <c r="M555" s="1"/>
      <c r="N555" s="1"/>
    </row>
    <row r="556" ht="15.0" customHeight="1">
      <c r="A556" s="1"/>
      <c r="B556" s="1"/>
      <c r="C556" s="1"/>
      <c r="D556" s="1"/>
      <c r="E556" s="1"/>
      <c r="F556" s="1"/>
      <c r="G556" s="1"/>
      <c r="H556" s="1"/>
      <c r="I556" s="1"/>
      <c r="J556" s="1"/>
      <c r="K556" s="1"/>
      <c r="L556" s="1"/>
      <c r="M556" s="1"/>
      <c r="N556" s="1"/>
    </row>
    <row r="557" ht="15.0" customHeight="1">
      <c r="A557" s="24" t="str">
        <f>'Orçamento de fórmulas'!B58</f>
        <v>FM 55
(Tirosinemia 0 a 1
ano)
Código BR: 404761</v>
      </c>
      <c r="B557" s="6" t="s">
        <v>2</v>
      </c>
      <c r="C557" s="6" t="s">
        <v>3</v>
      </c>
      <c r="D557" s="6" t="s">
        <v>4</v>
      </c>
      <c r="E557" s="6" t="s">
        <v>5</v>
      </c>
      <c r="F557" s="6" t="s">
        <v>6</v>
      </c>
      <c r="G557" s="6" t="s">
        <v>7</v>
      </c>
      <c r="H557" s="6" t="s">
        <v>8</v>
      </c>
      <c r="I557" s="6" t="s">
        <v>9</v>
      </c>
      <c r="J557" s="6" t="s">
        <v>10</v>
      </c>
      <c r="K557" s="6" t="s">
        <v>11</v>
      </c>
      <c r="L557" s="7" t="s">
        <v>12</v>
      </c>
      <c r="M557" s="7" t="s">
        <v>13</v>
      </c>
      <c r="N557" s="7" t="s">
        <v>14</v>
      </c>
    </row>
    <row r="558" ht="15.0" customHeight="1">
      <c r="A558" s="6" t="s">
        <v>15</v>
      </c>
      <c r="B558" s="25" t="s">
        <v>340</v>
      </c>
      <c r="C558" s="25" t="s">
        <v>341</v>
      </c>
      <c r="D558" s="25" t="s">
        <v>342</v>
      </c>
      <c r="E558" s="25" t="s">
        <v>343</v>
      </c>
      <c r="F558" s="25" t="s">
        <v>75</v>
      </c>
      <c r="G558" s="25" t="s">
        <v>76</v>
      </c>
      <c r="H558" s="25" t="s">
        <v>100</v>
      </c>
      <c r="I558" s="10"/>
      <c r="J558" s="10"/>
      <c r="K558" s="10"/>
      <c r="L558" s="11"/>
      <c r="M558" s="11"/>
      <c r="N558" s="11"/>
    </row>
    <row r="559" ht="15.0" customHeight="1">
      <c r="A559" s="6" t="s">
        <v>21</v>
      </c>
      <c r="B559" s="38"/>
      <c r="C559" s="25"/>
      <c r="D559" s="25"/>
      <c r="E559" s="26" t="s">
        <v>77</v>
      </c>
      <c r="F559" s="12" t="s">
        <v>79</v>
      </c>
      <c r="G559" s="12" t="s">
        <v>80</v>
      </c>
      <c r="H559" s="26" t="s">
        <v>101</v>
      </c>
      <c r="I559" s="10"/>
      <c r="J559" s="10"/>
      <c r="K559" s="10"/>
      <c r="L559" s="11"/>
      <c r="M559" s="11"/>
      <c r="N559" s="11"/>
    </row>
    <row r="560" ht="15.0" customHeight="1">
      <c r="A560" s="13" t="str">
        <f>'Orçamento de fórmulas'!C58</f>
        <v>ALIMENTO PARA DIETAS COM RESTRIÇÃO DE PROTEÍNAS. Aplicação no âmbito da SES/DF: indicada para crianças de 0 a 1 ano de idade, portadoras de tirosinemia. Características Adicionais: mistura de aminoácidos essenciais isenta de fenilalanina e tirosina. Forma de Apresentação: pó (gramas).</v>
      </c>
      <c r="B560" s="28" t="s">
        <v>36</v>
      </c>
      <c r="C560" s="29" t="s">
        <v>36</v>
      </c>
      <c r="D560" s="29">
        <v>3.54</v>
      </c>
      <c r="E560" s="29">
        <v>2.5101</v>
      </c>
      <c r="F560" s="29">
        <v>2.1457</v>
      </c>
      <c r="G560" s="30">
        <v>4.0422721</v>
      </c>
      <c r="H560" s="30">
        <v>2.8504826</v>
      </c>
      <c r="I560" s="31"/>
      <c r="J560" s="31"/>
      <c r="K560" s="31"/>
      <c r="L560" s="17">
        <f>IFERROR(MEDIAN($B560:$K560),"-")</f>
        <v>2.8504826</v>
      </c>
      <c r="M560" s="17">
        <f>IFERROR(L560*(1-50%),"-")</f>
        <v>1.4252413</v>
      </c>
      <c r="N560" s="17">
        <f>IFERROR(L560*(1+50%),"-")</f>
        <v>4.2757239</v>
      </c>
    </row>
    <row r="561" ht="15.0" customHeight="1">
      <c r="A561" s="6" t="s">
        <v>24</v>
      </c>
      <c r="B561" s="16" t="str">
        <f t="shared" ref="B561:I561" si="63">IFERROR(IF(B560&gt;$N560,"Não válido",IF(B560&lt;$M560,"Não válido",B560)),"-")</f>
        <v>Não válido</v>
      </c>
      <c r="C561" s="16" t="str">
        <f t="shared" si="63"/>
        <v>Não válido</v>
      </c>
      <c r="D561" s="16">
        <f t="shared" si="63"/>
        <v>3.54</v>
      </c>
      <c r="E561" s="16">
        <f t="shared" si="63"/>
        <v>2.5101</v>
      </c>
      <c r="F561" s="16">
        <f t="shared" si="63"/>
        <v>2.1457</v>
      </c>
      <c r="G561" s="16">
        <f t="shared" si="63"/>
        <v>4.0422721</v>
      </c>
      <c r="H561" s="16">
        <f t="shared" si="63"/>
        <v>2.8504826</v>
      </c>
      <c r="I561" s="16" t="str">
        <f t="shared" si="63"/>
        <v>Não válido</v>
      </c>
      <c r="J561" s="10" t="str">
        <f t="shared" ref="J561:K561" si="64">IFERROR(IF(J560&gt;$N560,"Não válido",IF(J560&lt;$M560,"Não válido","Válido")),"-")</f>
        <v>Não válido</v>
      </c>
      <c r="K561" s="10" t="str">
        <f t="shared" si="64"/>
        <v>Não válido</v>
      </c>
      <c r="L561" s="1"/>
      <c r="M561" s="1"/>
      <c r="N561" s="1"/>
    </row>
    <row r="562" ht="15.0" customHeight="1">
      <c r="A562" s="18" t="s">
        <v>25</v>
      </c>
      <c r="B562" s="17">
        <f>IFERROR(MIN(B561:K561),"-")</f>
        <v>2.1457</v>
      </c>
      <c r="C562" s="57"/>
      <c r="D562" s="1"/>
      <c r="E562" s="1"/>
      <c r="F562" s="1"/>
      <c r="G562" s="1"/>
      <c r="H562" s="1"/>
      <c r="I562" s="1"/>
      <c r="J562" s="1"/>
      <c r="K562" s="1"/>
      <c r="L562" s="1"/>
      <c r="M562" s="1"/>
      <c r="N562" s="1"/>
    </row>
    <row r="563" ht="15.0" customHeight="1">
      <c r="A563" s="18" t="s">
        <v>26</v>
      </c>
      <c r="B563" s="17">
        <f>IFERROR(MEDIAN(B561:K561),"-")</f>
        <v>2.8504826</v>
      </c>
      <c r="C563" s="1"/>
      <c r="D563" s="1"/>
      <c r="E563" s="1"/>
      <c r="F563" s="1"/>
      <c r="G563" s="1"/>
      <c r="H563" s="1"/>
      <c r="I563" s="1"/>
      <c r="J563" s="1"/>
      <c r="K563" s="1"/>
      <c r="L563" s="1"/>
      <c r="M563" s="1"/>
      <c r="N563" s="1"/>
    </row>
    <row r="564" ht="15.0" customHeight="1">
      <c r="A564" s="18" t="s">
        <v>27</v>
      </c>
      <c r="B564" s="17">
        <f>IFERROR(AVERAGE(B561:K561),"-")</f>
        <v>3.01771094</v>
      </c>
      <c r="C564" s="1"/>
      <c r="D564" s="1"/>
      <c r="E564" s="1"/>
      <c r="F564" s="1"/>
      <c r="G564" s="1"/>
      <c r="H564" s="1"/>
      <c r="I564" s="1"/>
      <c r="J564" s="1"/>
      <c r="K564" s="1"/>
      <c r="L564" s="1"/>
      <c r="M564" s="1"/>
      <c r="N564" s="1"/>
    </row>
    <row r="565" ht="15.0" customHeight="1">
      <c r="A565" s="18" t="s">
        <v>28</v>
      </c>
      <c r="B565" s="17">
        <f>IFERROR(MAX(B561:K561),"-")</f>
        <v>4.0422721</v>
      </c>
      <c r="C565" s="1"/>
      <c r="D565" s="1"/>
      <c r="E565" s="1"/>
      <c r="F565" s="1"/>
      <c r="G565" s="1"/>
      <c r="H565" s="1"/>
      <c r="I565" s="1"/>
      <c r="J565" s="1"/>
      <c r="K565" s="1"/>
      <c r="L565" s="1"/>
      <c r="M565" s="1"/>
      <c r="N565" s="1"/>
    </row>
    <row r="566" ht="15.0" customHeight="1">
      <c r="A566" s="1"/>
      <c r="B566" s="1"/>
      <c r="C566" s="1"/>
      <c r="D566" s="1"/>
      <c r="E566" s="1"/>
      <c r="F566" s="1"/>
      <c r="G566" s="1"/>
      <c r="H566" s="1"/>
      <c r="I566" s="1"/>
      <c r="J566" s="1"/>
      <c r="K566" s="1"/>
      <c r="L566" s="1"/>
      <c r="M566" s="1"/>
      <c r="N566" s="1"/>
    </row>
    <row r="567" ht="15.0" customHeight="1">
      <c r="A567" s="24" t="str">
        <f>'Orçamento de fórmulas'!B59</f>
        <v>FM 56
(Tirosinemia acima
de 1 ano)
Código BR: 404762</v>
      </c>
      <c r="B567" s="6" t="s">
        <v>2</v>
      </c>
      <c r="C567" s="6" t="s">
        <v>3</v>
      </c>
      <c r="D567" s="6" t="s">
        <v>4</v>
      </c>
      <c r="E567" s="6" t="s">
        <v>5</v>
      </c>
      <c r="F567" s="6" t="s">
        <v>6</v>
      </c>
      <c r="G567" s="6" t="s">
        <v>7</v>
      </c>
      <c r="H567" s="6" t="s">
        <v>8</v>
      </c>
      <c r="I567" s="6" t="s">
        <v>9</v>
      </c>
      <c r="J567" s="6" t="s">
        <v>10</v>
      </c>
      <c r="K567" s="6" t="s">
        <v>11</v>
      </c>
      <c r="L567" s="7" t="s">
        <v>12</v>
      </c>
      <c r="M567" s="7" t="s">
        <v>13</v>
      </c>
      <c r="N567" s="7" t="s">
        <v>14</v>
      </c>
    </row>
    <row r="568" ht="15.0" customHeight="1">
      <c r="A568" s="6" t="s">
        <v>15</v>
      </c>
      <c r="B568" s="25" t="s">
        <v>344</v>
      </c>
      <c r="C568" s="25" t="s">
        <v>345</v>
      </c>
      <c r="D568" s="25" t="s">
        <v>346</v>
      </c>
      <c r="E568" s="25" t="s">
        <v>347</v>
      </c>
      <c r="F568" s="25" t="s">
        <v>75</v>
      </c>
      <c r="G568" s="25" t="s">
        <v>76</v>
      </c>
      <c r="H568" s="25" t="s">
        <v>100</v>
      </c>
      <c r="I568" s="10"/>
      <c r="J568" s="10"/>
      <c r="K568" s="10"/>
      <c r="L568" s="11"/>
      <c r="M568" s="11"/>
      <c r="N568" s="11"/>
    </row>
    <row r="569" ht="15.0" customHeight="1">
      <c r="A569" s="6" t="s">
        <v>21</v>
      </c>
      <c r="B569" s="38"/>
      <c r="C569" s="25"/>
      <c r="D569" s="25"/>
      <c r="E569" s="26" t="s">
        <v>77</v>
      </c>
      <c r="F569" s="12" t="s">
        <v>79</v>
      </c>
      <c r="G569" s="12" t="s">
        <v>80</v>
      </c>
      <c r="H569" s="26" t="s">
        <v>101</v>
      </c>
      <c r="I569" s="10"/>
      <c r="J569" s="10"/>
      <c r="K569" s="10"/>
      <c r="L569" s="11"/>
      <c r="M569" s="11"/>
      <c r="N569" s="11"/>
    </row>
    <row r="570" ht="15.0" customHeight="1">
      <c r="A570" s="13" t="str">
        <f>'Orçamento de fórmulas'!C59</f>
        <v>ALIMENTO PARA DIETAS COM RESTRIÇÃO DE PROTEÍNAS. Aplicação no âmbito da SES/DF: indicado para crianças maiores de 1 ano de idade, portadoras de tirosinemia. Características Adicionais: mistura de aminoácidos essenciais isenta de fenilalanina e tirosina. Forma de Apresentação: pó (gramas).</v>
      </c>
      <c r="B570" s="28" t="s">
        <v>36</v>
      </c>
      <c r="C570" s="29" t="s">
        <v>36</v>
      </c>
      <c r="D570" s="29">
        <v>3.54</v>
      </c>
      <c r="E570" s="29">
        <v>6.6407</v>
      </c>
      <c r="F570" s="29">
        <v>4.7219</v>
      </c>
      <c r="G570" s="30">
        <v>7.5221823</v>
      </c>
      <c r="H570" s="30">
        <v>4.9617665</v>
      </c>
      <c r="I570" s="31"/>
      <c r="J570" s="31"/>
      <c r="K570" s="31"/>
      <c r="L570" s="17">
        <f>IFERROR(MEDIAN($B570:$K570),"-")</f>
        <v>4.9617665</v>
      </c>
      <c r="M570" s="17">
        <f>IFERROR(L570*(1-50%),"-")</f>
        <v>2.48088325</v>
      </c>
      <c r="N570" s="17">
        <f>IFERROR(L570*(1+50%),"-")</f>
        <v>7.44264975</v>
      </c>
    </row>
    <row r="571" ht="15.0" customHeight="1">
      <c r="A571" s="6" t="s">
        <v>24</v>
      </c>
      <c r="B571" s="16" t="str">
        <f t="shared" ref="B571:I571" si="65">IFERROR(IF(B570&gt;$N570,"Não válido",IF(B570&lt;$M570,"Não válido",B570)),"-")</f>
        <v>Não válido</v>
      </c>
      <c r="C571" s="16" t="str">
        <f t="shared" si="65"/>
        <v>Não válido</v>
      </c>
      <c r="D571" s="16">
        <f t="shared" si="65"/>
        <v>3.54</v>
      </c>
      <c r="E571" s="16">
        <f t="shared" si="65"/>
        <v>6.6407</v>
      </c>
      <c r="F571" s="16">
        <f t="shared" si="65"/>
        <v>4.7219</v>
      </c>
      <c r="G571" s="16" t="str">
        <f t="shared" si="65"/>
        <v>Não válido</v>
      </c>
      <c r="H571" s="16">
        <f t="shared" si="65"/>
        <v>4.9617665</v>
      </c>
      <c r="I571" s="16" t="str">
        <f t="shared" si="65"/>
        <v>Não válido</v>
      </c>
      <c r="J571" s="10" t="str">
        <f t="shared" ref="J571:K571" si="66">IFERROR(IF(J570&gt;$N570,"Não válido",IF(J570&lt;$M570,"Não válido","Válido")),"-")</f>
        <v>Não válido</v>
      </c>
      <c r="K571" s="10" t="str">
        <f t="shared" si="66"/>
        <v>Não válido</v>
      </c>
      <c r="L571" s="1"/>
      <c r="M571" s="1"/>
      <c r="N571" s="1"/>
    </row>
    <row r="572" ht="15.0" customHeight="1">
      <c r="A572" s="18" t="s">
        <v>25</v>
      </c>
      <c r="B572" s="17">
        <f>IFERROR(MIN(B571:K571),"-")</f>
        <v>3.54</v>
      </c>
      <c r="C572" s="1"/>
      <c r="D572" s="1"/>
      <c r="E572" s="1"/>
      <c r="F572" s="1"/>
      <c r="G572" s="1"/>
      <c r="H572" s="1"/>
      <c r="I572" s="1"/>
      <c r="J572" s="1"/>
      <c r="K572" s="1"/>
      <c r="L572" s="1"/>
      <c r="M572" s="1"/>
      <c r="N572" s="1"/>
    </row>
    <row r="573" ht="15.0" customHeight="1">
      <c r="A573" s="18" t="s">
        <v>26</v>
      </c>
      <c r="B573" s="17">
        <f>IFERROR(MEDIAN(B571:K571),"-")</f>
        <v>4.84183325</v>
      </c>
      <c r="C573" s="1"/>
      <c r="D573" s="1"/>
      <c r="E573" s="1"/>
      <c r="F573" s="1"/>
      <c r="G573" s="1"/>
      <c r="H573" s="1"/>
      <c r="I573" s="1"/>
      <c r="J573" s="1"/>
      <c r="K573" s="1"/>
      <c r="L573" s="1"/>
      <c r="M573" s="1"/>
      <c r="N573" s="1"/>
    </row>
    <row r="574" ht="15.0" customHeight="1">
      <c r="A574" s="18" t="s">
        <v>27</v>
      </c>
      <c r="B574" s="17">
        <f>IFERROR(AVERAGE(B571:K571),"-")</f>
        <v>4.966091625</v>
      </c>
      <c r="C574" s="1"/>
      <c r="D574" s="1"/>
      <c r="E574" s="1"/>
      <c r="F574" s="1"/>
      <c r="G574" s="1"/>
      <c r="H574" s="1"/>
      <c r="I574" s="1"/>
      <c r="J574" s="1"/>
      <c r="K574" s="1"/>
      <c r="L574" s="1"/>
      <c r="M574" s="1"/>
      <c r="N574" s="1"/>
    </row>
    <row r="575" ht="15.0" customHeight="1">
      <c r="A575" s="18" t="s">
        <v>28</v>
      </c>
      <c r="B575" s="17">
        <f>IFERROR(MAX(B571:K571),"-")</f>
        <v>6.6407</v>
      </c>
      <c r="C575" s="1"/>
      <c r="D575" s="1"/>
      <c r="E575" s="1"/>
      <c r="F575" s="1"/>
      <c r="G575" s="1"/>
      <c r="H575" s="1"/>
      <c r="I575" s="1"/>
      <c r="J575" s="1"/>
      <c r="K575" s="1"/>
      <c r="L575" s="1"/>
      <c r="M575" s="1"/>
      <c r="N575" s="1"/>
    </row>
    <row r="576" ht="15.0" customHeight="1">
      <c r="A576" s="1"/>
      <c r="B576" s="1"/>
      <c r="C576" s="1"/>
      <c r="D576" s="1"/>
      <c r="E576" s="1"/>
      <c r="F576" s="1"/>
      <c r="G576" s="1"/>
      <c r="H576" s="1"/>
      <c r="I576" s="1"/>
      <c r="J576" s="1"/>
      <c r="K576" s="1"/>
      <c r="L576" s="1"/>
      <c r="M576" s="1"/>
      <c r="N576" s="1"/>
    </row>
    <row r="577" ht="15.0" customHeight="1">
      <c r="A577" s="24" t="str">
        <f>'Orçamento de fórmulas'!B60</f>
        <v>FM 57
(Leucinose 0 a 1
ano)
Código BR: 410618</v>
      </c>
      <c r="B577" s="6" t="s">
        <v>2</v>
      </c>
      <c r="C577" s="6" t="s">
        <v>3</v>
      </c>
      <c r="D577" s="6" t="s">
        <v>4</v>
      </c>
      <c r="E577" s="6" t="s">
        <v>5</v>
      </c>
      <c r="F577" s="6" t="s">
        <v>6</v>
      </c>
      <c r="G577" s="6" t="s">
        <v>7</v>
      </c>
      <c r="H577" s="6" t="s">
        <v>8</v>
      </c>
      <c r="I577" s="6" t="s">
        <v>9</v>
      </c>
      <c r="J577" s="6" t="s">
        <v>10</v>
      </c>
      <c r="K577" s="6" t="s">
        <v>11</v>
      </c>
      <c r="L577" s="7" t="s">
        <v>12</v>
      </c>
      <c r="M577" s="7" t="s">
        <v>13</v>
      </c>
      <c r="N577" s="7" t="s">
        <v>14</v>
      </c>
    </row>
    <row r="578" ht="15.0" customHeight="1">
      <c r="A578" s="6" t="s">
        <v>15</v>
      </c>
      <c r="B578" s="25" t="s">
        <v>348</v>
      </c>
      <c r="C578" s="25" t="s">
        <v>349</v>
      </c>
      <c r="D578" s="25" t="s">
        <v>350</v>
      </c>
      <c r="E578" s="25" t="s">
        <v>351</v>
      </c>
      <c r="F578" s="25" t="s">
        <v>76</v>
      </c>
      <c r="G578" s="25" t="s">
        <v>100</v>
      </c>
      <c r="H578" s="10"/>
      <c r="I578" s="10"/>
      <c r="J578" s="10"/>
      <c r="K578" s="10"/>
      <c r="L578" s="11"/>
      <c r="M578" s="11"/>
      <c r="N578" s="11"/>
    </row>
    <row r="579" ht="15.0" customHeight="1">
      <c r="A579" s="6" t="s">
        <v>21</v>
      </c>
      <c r="B579" s="38"/>
      <c r="C579" s="25"/>
      <c r="D579" s="25"/>
      <c r="E579" s="26" t="s">
        <v>77</v>
      </c>
      <c r="F579" s="12" t="s">
        <v>80</v>
      </c>
      <c r="G579" s="26" t="s">
        <v>101</v>
      </c>
      <c r="H579" s="10"/>
      <c r="I579" s="10"/>
      <c r="J579" s="10"/>
      <c r="K579" s="10"/>
      <c r="L579" s="11"/>
      <c r="M579" s="11"/>
      <c r="N579" s="11"/>
    </row>
    <row r="580" ht="15.0" customHeight="1">
      <c r="A580" s="13" t="str">
        <f>'Orçamento de fórmulas'!C60</f>
        <v>ALIMENTO PARA DIETAS COM RESTRIÇÃO DE PROTEÍNAS. Aplicação no âmbito da SES/DF: indicado para crianças de 0 a 1 ano de idade portadoras de Leucinose (Doença do Xarope de Bordo na urina). Características Adicionais: mistura de aminoácidos essenciais isenta de leucina, isoleucina e valina. Forma de Apresentação: pó (gramas).</v>
      </c>
      <c r="B580" s="28" t="s">
        <v>36</v>
      </c>
      <c r="C580" s="29">
        <v>3.344</v>
      </c>
      <c r="D580" s="29">
        <v>3.54</v>
      </c>
      <c r="E580" s="29">
        <v>5.195</v>
      </c>
      <c r="F580" s="29">
        <v>5.9312446</v>
      </c>
      <c r="G580" s="30">
        <v>4.1740801</v>
      </c>
      <c r="H580" s="31"/>
      <c r="I580" s="31"/>
      <c r="J580" s="31"/>
      <c r="K580" s="31"/>
      <c r="L580" s="17">
        <f>IFERROR(MEDIAN($B580:$K580),"-")</f>
        <v>4.1740801</v>
      </c>
      <c r="M580" s="17">
        <f>IFERROR(L580*(1-50%),"-")</f>
        <v>2.08704005</v>
      </c>
      <c r="N580" s="17">
        <f>IFERROR(L580*(1+50%),"-")</f>
        <v>6.26112015</v>
      </c>
    </row>
    <row r="581" ht="15.0" customHeight="1">
      <c r="A581" s="6" t="s">
        <v>24</v>
      </c>
      <c r="B581" s="16" t="str">
        <f t="shared" ref="B581:I581" si="67">IFERROR(IF(B580&gt;$N580,"Não válido",IF(B580&lt;$M580,"Não válido",B580)),"-")</f>
        <v>Não válido</v>
      </c>
      <c r="C581" s="16">
        <f t="shared" si="67"/>
        <v>3.344</v>
      </c>
      <c r="D581" s="16">
        <f t="shared" si="67"/>
        <v>3.54</v>
      </c>
      <c r="E581" s="16">
        <f t="shared" si="67"/>
        <v>5.195</v>
      </c>
      <c r="F581" s="16">
        <f t="shared" si="67"/>
        <v>5.9312446</v>
      </c>
      <c r="G581" s="16">
        <f t="shared" si="67"/>
        <v>4.1740801</v>
      </c>
      <c r="H581" s="16" t="str">
        <f t="shared" si="67"/>
        <v>Não válido</v>
      </c>
      <c r="I581" s="16" t="str">
        <f t="shared" si="67"/>
        <v>Não válido</v>
      </c>
      <c r="J581" s="10" t="str">
        <f t="shared" ref="J581:K581" si="68">IFERROR(IF(J580&gt;$N580,"Não válido",IF(J580&lt;$M580,"Não válido","Válido")),"-")</f>
        <v>Não válido</v>
      </c>
      <c r="K581" s="10" t="str">
        <f t="shared" si="68"/>
        <v>Não válido</v>
      </c>
      <c r="L581" s="1"/>
      <c r="M581" s="1"/>
      <c r="N581" s="1"/>
    </row>
    <row r="582" ht="15.0" customHeight="1">
      <c r="A582" s="18" t="s">
        <v>25</v>
      </c>
      <c r="B582" s="17">
        <f>IFERROR(MIN(B581:K581),"-")</f>
        <v>3.344</v>
      </c>
      <c r="C582" s="1"/>
      <c r="D582" s="1"/>
      <c r="E582" s="1"/>
      <c r="F582" s="1"/>
      <c r="G582" s="1"/>
      <c r="H582" s="1"/>
      <c r="I582" s="1"/>
      <c r="J582" s="1"/>
      <c r="K582" s="1"/>
      <c r="L582" s="1"/>
      <c r="M582" s="1"/>
      <c r="N582" s="1"/>
    </row>
    <row r="583" ht="15.0" customHeight="1">
      <c r="A583" s="18" t="s">
        <v>26</v>
      </c>
      <c r="B583" s="17">
        <f>IFERROR(MEDIAN(B581:K581),"-")</f>
        <v>4.1740801</v>
      </c>
      <c r="C583" s="1"/>
      <c r="D583" s="1"/>
      <c r="E583" s="1"/>
      <c r="F583" s="1"/>
      <c r="G583" s="1"/>
      <c r="H583" s="1"/>
      <c r="I583" s="1"/>
      <c r="J583" s="1"/>
      <c r="K583" s="1"/>
      <c r="L583" s="1"/>
      <c r="M583" s="1"/>
      <c r="N583" s="1"/>
    </row>
    <row r="584" ht="15.0" customHeight="1">
      <c r="A584" s="18" t="s">
        <v>27</v>
      </c>
      <c r="B584" s="17">
        <f>IFERROR(AVERAGE(B581:K581),"-")</f>
        <v>4.43686494</v>
      </c>
      <c r="C584" s="1"/>
      <c r="D584" s="1"/>
      <c r="E584" s="1"/>
      <c r="F584" s="1"/>
      <c r="G584" s="1"/>
      <c r="H584" s="1"/>
      <c r="I584" s="1"/>
      <c r="J584" s="1"/>
      <c r="K584" s="1"/>
      <c r="L584" s="1"/>
      <c r="M584" s="1"/>
      <c r="N584" s="1"/>
    </row>
    <row r="585" ht="15.0" customHeight="1">
      <c r="A585" s="18" t="s">
        <v>28</v>
      </c>
      <c r="B585" s="17">
        <f>IFERROR(MAX(B581:K581),"-")</f>
        <v>5.9312446</v>
      </c>
      <c r="C585" s="1"/>
      <c r="D585" s="1"/>
      <c r="E585" s="1"/>
      <c r="F585" s="1"/>
      <c r="G585" s="1"/>
      <c r="H585" s="1"/>
      <c r="I585" s="1"/>
      <c r="J585" s="1"/>
      <c r="K585" s="1"/>
      <c r="L585" s="1"/>
      <c r="M585" s="1"/>
      <c r="N585" s="1"/>
    </row>
    <row r="586" ht="15.0" customHeight="1">
      <c r="A586" s="1"/>
      <c r="B586" s="1"/>
      <c r="C586" s="1"/>
      <c r="D586" s="1"/>
      <c r="E586" s="1"/>
      <c r="F586" s="1"/>
      <c r="G586" s="1"/>
      <c r="H586" s="1"/>
      <c r="I586" s="1"/>
      <c r="J586" s="1"/>
      <c r="K586" s="1"/>
      <c r="L586" s="1"/>
      <c r="M586" s="1"/>
      <c r="N586" s="1"/>
    </row>
    <row r="587" ht="15.0" customHeight="1">
      <c r="A587" s="24" t="str">
        <f>'Orçamento de fórmulas'!B61</f>
        <v>FM 58
(Leucinose acima de
1 ano)
Código BR: 404756</v>
      </c>
      <c r="B587" s="6" t="s">
        <v>2</v>
      </c>
      <c r="C587" s="6" t="s">
        <v>3</v>
      </c>
      <c r="D587" s="6" t="s">
        <v>4</v>
      </c>
      <c r="E587" s="6" t="s">
        <v>5</v>
      </c>
      <c r="F587" s="6" t="s">
        <v>6</v>
      </c>
      <c r="G587" s="6" t="s">
        <v>7</v>
      </c>
      <c r="H587" s="6" t="s">
        <v>8</v>
      </c>
      <c r="I587" s="6" t="s">
        <v>9</v>
      </c>
      <c r="J587" s="6" t="s">
        <v>10</v>
      </c>
      <c r="K587" s="6" t="s">
        <v>11</v>
      </c>
      <c r="L587" s="7" t="s">
        <v>12</v>
      </c>
      <c r="M587" s="7" t="s">
        <v>13</v>
      </c>
      <c r="N587" s="7" t="s">
        <v>14</v>
      </c>
    </row>
    <row r="588" ht="15.0" customHeight="1">
      <c r="A588" s="6" t="s">
        <v>15</v>
      </c>
      <c r="B588" s="25" t="s">
        <v>352</v>
      </c>
      <c r="C588" s="25" t="s">
        <v>353</v>
      </c>
      <c r="D588" s="25" t="s">
        <v>354</v>
      </c>
      <c r="E588" s="25" t="s">
        <v>355</v>
      </c>
      <c r="F588" s="25" t="s">
        <v>75</v>
      </c>
      <c r="G588" s="25" t="s">
        <v>76</v>
      </c>
      <c r="H588" s="25" t="s">
        <v>100</v>
      </c>
      <c r="I588" s="10"/>
      <c r="J588" s="10"/>
      <c r="K588" s="10"/>
      <c r="L588" s="11"/>
      <c r="M588" s="11"/>
      <c r="N588" s="11"/>
    </row>
    <row r="589" ht="15.0" customHeight="1">
      <c r="A589" s="6" t="s">
        <v>21</v>
      </c>
      <c r="B589" s="38"/>
      <c r="C589" s="25"/>
      <c r="D589" s="25"/>
      <c r="E589" s="26" t="s">
        <v>77</v>
      </c>
      <c r="F589" s="12" t="s">
        <v>79</v>
      </c>
      <c r="G589" s="12" t="s">
        <v>80</v>
      </c>
      <c r="H589" s="26" t="s">
        <v>101</v>
      </c>
      <c r="I589" s="10"/>
      <c r="J589" s="10"/>
      <c r="K589" s="10"/>
      <c r="L589" s="11"/>
      <c r="M589" s="11"/>
      <c r="N589" s="11"/>
    </row>
    <row r="590" ht="15.0" customHeight="1">
      <c r="A590" s="13" t="str">
        <f>'Orçamento de fórmulas'!C61</f>
        <v>ALIMENTO PARA DIETAS COM RESTRIÇÃO DE PROTEÍNAS. Aplicação no âmbito da SES/DF: indicada para crianças a partir de 1 ano de idade, portadoras de Leucinose (Doença do Xarope de Bordo na urina), Características Adicionais: mistura de aminoácidos essenciais isenta de leucina, isoleucina e valina. Forma de Apresentação: pó (gramas).</v>
      </c>
      <c r="B590" s="28" t="s">
        <v>36</v>
      </c>
      <c r="C590" s="29" t="s">
        <v>36</v>
      </c>
      <c r="D590" s="29">
        <v>3.54</v>
      </c>
      <c r="E590" s="29">
        <v>5.2671</v>
      </c>
      <c r="F590" s="29">
        <v>3.6585</v>
      </c>
      <c r="G590" s="30">
        <v>6.2012055</v>
      </c>
      <c r="H590" s="30">
        <v>4.5684538</v>
      </c>
      <c r="I590" s="31"/>
      <c r="J590" s="31"/>
      <c r="K590" s="31"/>
      <c r="L590" s="17">
        <f>IFERROR(MEDIAN($B590:$K590),"-")</f>
        <v>4.5684538</v>
      </c>
      <c r="M590" s="17">
        <f>IFERROR(L590*(1-50%),"-")</f>
        <v>2.2842269</v>
      </c>
      <c r="N590" s="17">
        <f>IFERROR(L590*(1+50%),"-")</f>
        <v>6.8526807</v>
      </c>
    </row>
    <row r="591" ht="15.0" customHeight="1">
      <c r="A591" s="6" t="s">
        <v>24</v>
      </c>
      <c r="B591" s="16" t="str">
        <f t="shared" ref="B591:I591" si="69">IFERROR(IF(B590&gt;$N590,"Não válido",IF(B590&lt;$M590,"Não válido",B590)),"-")</f>
        <v>Não válido</v>
      </c>
      <c r="C591" s="16" t="str">
        <f t="shared" si="69"/>
        <v>Não válido</v>
      </c>
      <c r="D591" s="16">
        <f t="shared" si="69"/>
        <v>3.54</v>
      </c>
      <c r="E591" s="16">
        <f t="shared" si="69"/>
        <v>5.2671</v>
      </c>
      <c r="F591" s="16">
        <f t="shared" si="69"/>
        <v>3.6585</v>
      </c>
      <c r="G591" s="16">
        <f t="shared" si="69"/>
        <v>6.2012055</v>
      </c>
      <c r="H591" s="16">
        <f t="shared" si="69"/>
        <v>4.5684538</v>
      </c>
      <c r="I591" s="16" t="str">
        <f t="shared" si="69"/>
        <v>Não válido</v>
      </c>
      <c r="J591" s="10" t="str">
        <f t="shared" ref="J591:K591" si="70">IFERROR(IF(J590&gt;$N590,"Não válido",IF(J590&lt;$M590,"Não válido","Válido")),"-")</f>
        <v>Não válido</v>
      </c>
      <c r="K591" s="10" t="str">
        <f t="shared" si="70"/>
        <v>Não válido</v>
      </c>
      <c r="L591" s="1"/>
      <c r="M591" s="1"/>
      <c r="N591" s="1"/>
    </row>
    <row r="592" ht="15.0" customHeight="1">
      <c r="A592" s="18" t="s">
        <v>25</v>
      </c>
      <c r="B592" s="17">
        <f>IFERROR(MIN(B591:K591),"-")</f>
        <v>3.54</v>
      </c>
      <c r="C592" s="1"/>
      <c r="D592" s="1"/>
      <c r="E592" s="1"/>
      <c r="F592" s="1"/>
      <c r="G592" s="1"/>
      <c r="H592" s="1"/>
      <c r="I592" s="1"/>
      <c r="J592" s="1"/>
      <c r="K592" s="1"/>
      <c r="L592" s="1"/>
      <c r="M592" s="1"/>
      <c r="N592" s="1"/>
    </row>
    <row r="593" ht="15.0" customHeight="1">
      <c r="A593" s="18" t="s">
        <v>26</v>
      </c>
      <c r="B593" s="17">
        <f>IFERROR(MEDIAN(B591:K591),"-")</f>
        <v>4.5684538</v>
      </c>
      <c r="C593" s="1"/>
      <c r="D593" s="1"/>
      <c r="E593" s="1"/>
      <c r="F593" s="1"/>
      <c r="G593" s="1"/>
      <c r="H593" s="1"/>
      <c r="I593" s="1"/>
      <c r="J593" s="1"/>
      <c r="K593" s="1"/>
      <c r="L593" s="1"/>
      <c r="M593" s="1"/>
      <c r="N593" s="1"/>
    </row>
    <row r="594" ht="15.0" customHeight="1">
      <c r="A594" s="18" t="s">
        <v>27</v>
      </c>
      <c r="B594" s="17">
        <f>IFERROR(AVERAGE(B591:K591),"-")</f>
        <v>4.64705186</v>
      </c>
      <c r="C594" s="1"/>
      <c r="D594" s="1"/>
      <c r="E594" s="1"/>
      <c r="F594" s="1"/>
      <c r="G594" s="1"/>
      <c r="H594" s="1"/>
      <c r="I594" s="1"/>
      <c r="J594" s="1"/>
      <c r="K594" s="1"/>
      <c r="L594" s="1"/>
      <c r="M594" s="1"/>
      <c r="N594" s="1"/>
    </row>
    <row r="595" ht="15.0" customHeight="1">
      <c r="A595" s="18" t="s">
        <v>28</v>
      </c>
      <c r="B595" s="17">
        <f>IFERROR(MAX(B591:K591),"-")</f>
        <v>6.2012055</v>
      </c>
      <c r="C595" s="1"/>
      <c r="D595" s="1"/>
      <c r="E595" s="1"/>
      <c r="F595" s="1"/>
      <c r="G595" s="1"/>
      <c r="H595" s="1"/>
      <c r="I595" s="1"/>
      <c r="J595" s="1"/>
      <c r="K595" s="1"/>
      <c r="L595" s="1"/>
      <c r="M595" s="1"/>
      <c r="N595" s="1"/>
    </row>
    <row r="596" ht="15.0" customHeight="1">
      <c r="A596" s="1"/>
      <c r="B596" s="1"/>
      <c r="C596" s="1"/>
      <c r="D596" s="1"/>
      <c r="E596" s="1"/>
      <c r="F596" s="1"/>
      <c r="G596" s="1"/>
      <c r="H596" s="1"/>
      <c r="I596" s="1"/>
      <c r="J596" s="1"/>
      <c r="K596" s="1"/>
      <c r="L596" s="1"/>
      <c r="M596" s="1"/>
      <c r="N596" s="1"/>
    </row>
    <row r="597" ht="15.0" customHeight="1">
      <c r="A597" s="24" t="str">
        <f>'Orçamento de fórmulas'!B62</f>
        <v>FM 59
(Homocistinúria 0 a
1 ano)
Código BR: 410622</v>
      </c>
      <c r="B597" s="6" t="s">
        <v>2</v>
      </c>
      <c r="C597" s="6" t="s">
        <v>3</v>
      </c>
      <c r="D597" s="6" t="s">
        <v>4</v>
      </c>
      <c r="E597" s="6" t="s">
        <v>5</v>
      </c>
      <c r="F597" s="6" t="s">
        <v>6</v>
      </c>
      <c r="G597" s="6" t="s">
        <v>7</v>
      </c>
      <c r="H597" s="6" t="s">
        <v>8</v>
      </c>
      <c r="I597" s="6" t="s">
        <v>9</v>
      </c>
      <c r="J597" s="6" t="s">
        <v>10</v>
      </c>
      <c r="K597" s="6" t="s">
        <v>11</v>
      </c>
      <c r="L597" s="7" t="s">
        <v>12</v>
      </c>
      <c r="M597" s="7" t="s">
        <v>13</v>
      </c>
      <c r="N597" s="7" t="s">
        <v>14</v>
      </c>
    </row>
    <row r="598" ht="15.0" customHeight="1">
      <c r="A598" s="6" t="s">
        <v>15</v>
      </c>
      <c r="B598" s="25" t="s">
        <v>356</v>
      </c>
      <c r="C598" s="25" t="s">
        <v>357</v>
      </c>
      <c r="D598" s="25" t="s">
        <v>358</v>
      </c>
      <c r="E598" s="25" t="s">
        <v>359</v>
      </c>
      <c r="F598" s="25" t="s">
        <v>75</v>
      </c>
      <c r="G598" s="25" t="s">
        <v>76</v>
      </c>
      <c r="H598" s="25" t="s">
        <v>100</v>
      </c>
      <c r="I598" s="10"/>
      <c r="J598" s="10"/>
      <c r="K598" s="10"/>
      <c r="L598" s="11"/>
      <c r="M598" s="11"/>
      <c r="N598" s="11"/>
    </row>
    <row r="599" ht="15.0" customHeight="1">
      <c r="A599" s="6" t="s">
        <v>21</v>
      </c>
      <c r="B599" s="38"/>
      <c r="C599" s="25"/>
      <c r="D599" s="25"/>
      <c r="E599" s="26" t="s">
        <v>77</v>
      </c>
      <c r="F599" s="12" t="s">
        <v>79</v>
      </c>
      <c r="G599" s="12" t="s">
        <v>80</v>
      </c>
      <c r="H599" s="26" t="s">
        <v>101</v>
      </c>
      <c r="I599" s="10"/>
      <c r="J599" s="10"/>
      <c r="K599" s="10"/>
      <c r="L599" s="11"/>
      <c r="M599" s="11"/>
      <c r="N599" s="11"/>
    </row>
    <row r="600" ht="15.0" customHeight="1">
      <c r="A600" s="13" t="str">
        <f>'Orçamento de fórmulas'!C62</f>
        <v>ALIMENTO PARA DIETAS COM RESTRIÇÃO DE PROTEÍNAS. Aplicação no âmbito da SES/DF: indicado para crianças de 0 a 1 ano de idade portadoras de homocistinúria. Características Adicionais: mistura de aminoácidos essenciais isenta de metionina. Forma de Apresentação: pó (gramas).</v>
      </c>
      <c r="B600" s="28" t="s">
        <v>36</v>
      </c>
      <c r="C600" s="29" t="s">
        <v>36</v>
      </c>
      <c r="D600" s="29">
        <v>3.54</v>
      </c>
      <c r="E600" s="29">
        <v>4.5376</v>
      </c>
      <c r="F600" s="29">
        <v>3.5675</v>
      </c>
      <c r="G600" s="30">
        <v>5.3942725</v>
      </c>
      <c r="H600" s="30">
        <v>4.0008188</v>
      </c>
      <c r="I600" s="31"/>
      <c r="J600" s="31"/>
      <c r="K600" s="31"/>
      <c r="L600" s="17">
        <f>IFERROR(MEDIAN($B600:$K600),"-")</f>
        <v>4.0008188</v>
      </c>
      <c r="M600" s="17">
        <f>IFERROR(L600*(1-50%),"-")</f>
        <v>2.0004094</v>
      </c>
      <c r="N600" s="17">
        <f>IFERROR(L600*(1+50%),"-")</f>
        <v>6.0012282</v>
      </c>
    </row>
    <row r="601" ht="15.0" customHeight="1">
      <c r="A601" s="6" t="s">
        <v>24</v>
      </c>
      <c r="B601" s="16" t="str">
        <f t="shared" ref="B601:I601" si="71">IFERROR(IF(B600&gt;$N600,"Não válido",IF(B600&lt;$M600,"Não válido",B600)),"-")</f>
        <v>Não válido</v>
      </c>
      <c r="C601" s="16" t="str">
        <f t="shared" si="71"/>
        <v>Não válido</v>
      </c>
      <c r="D601" s="16">
        <f t="shared" si="71"/>
        <v>3.54</v>
      </c>
      <c r="E601" s="16">
        <f t="shared" si="71"/>
        <v>4.5376</v>
      </c>
      <c r="F601" s="16">
        <f t="shared" si="71"/>
        <v>3.5675</v>
      </c>
      <c r="G601" s="16">
        <f t="shared" si="71"/>
        <v>5.3942725</v>
      </c>
      <c r="H601" s="16">
        <f t="shared" si="71"/>
        <v>4.0008188</v>
      </c>
      <c r="I601" s="16" t="str">
        <f t="shared" si="71"/>
        <v>Não válido</v>
      </c>
      <c r="J601" s="10" t="str">
        <f t="shared" ref="J601:K601" si="72">IFERROR(IF(J600&gt;$N600,"Não válido",IF(J600&lt;$M600,"Não válido","Válido")),"-")</f>
        <v>Não válido</v>
      </c>
      <c r="K601" s="10" t="str">
        <f t="shared" si="72"/>
        <v>Não válido</v>
      </c>
      <c r="L601" s="1"/>
      <c r="M601" s="1"/>
      <c r="N601" s="1"/>
    </row>
    <row r="602" ht="15.0" customHeight="1">
      <c r="A602" s="18" t="s">
        <v>25</v>
      </c>
      <c r="B602" s="17">
        <f>IFERROR(MIN(B601:K601),"-")</f>
        <v>3.54</v>
      </c>
      <c r="C602" s="1"/>
      <c r="D602" s="1"/>
      <c r="E602" s="1"/>
      <c r="F602" s="1"/>
      <c r="G602" s="1"/>
      <c r="H602" s="1"/>
      <c r="I602" s="1"/>
      <c r="J602" s="1"/>
      <c r="K602" s="1"/>
      <c r="L602" s="1"/>
      <c r="M602" s="1"/>
      <c r="N602" s="1"/>
    </row>
    <row r="603" ht="15.0" customHeight="1">
      <c r="A603" s="18" t="s">
        <v>26</v>
      </c>
      <c r="B603" s="17">
        <f>IFERROR(MEDIAN(B601:K601),"-")</f>
        <v>4.0008188</v>
      </c>
      <c r="C603" s="1"/>
      <c r="D603" s="1"/>
      <c r="E603" s="1"/>
      <c r="F603" s="1"/>
      <c r="G603" s="1"/>
      <c r="H603" s="1"/>
      <c r="I603" s="1"/>
      <c r="J603" s="1"/>
      <c r="K603" s="1"/>
      <c r="L603" s="1"/>
      <c r="M603" s="1"/>
      <c r="N603" s="1"/>
    </row>
    <row r="604" ht="15.0" customHeight="1">
      <c r="A604" s="18" t="s">
        <v>27</v>
      </c>
      <c r="B604" s="17">
        <f>IFERROR(AVERAGE(B601:K601),"-")</f>
        <v>4.20803826</v>
      </c>
      <c r="C604" s="1"/>
      <c r="D604" s="1"/>
      <c r="E604" s="1"/>
      <c r="F604" s="1"/>
      <c r="G604" s="1"/>
      <c r="H604" s="1"/>
      <c r="I604" s="1"/>
      <c r="J604" s="1"/>
      <c r="K604" s="1"/>
      <c r="L604" s="1"/>
      <c r="M604" s="1"/>
      <c r="N604" s="1"/>
    </row>
    <row r="605" ht="15.0" customHeight="1">
      <c r="A605" s="18" t="s">
        <v>28</v>
      </c>
      <c r="B605" s="17">
        <f>IFERROR(MAX(B601:K601),"-")</f>
        <v>5.3942725</v>
      </c>
      <c r="C605" s="1"/>
      <c r="D605" s="1"/>
      <c r="E605" s="1"/>
      <c r="F605" s="1"/>
      <c r="G605" s="1"/>
      <c r="H605" s="1"/>
      <c r="I605" s="1"/>
      <c r="J605" s="1"/>
      <c r="K605" s="1"/>
      <c r="L605" s="1"/>
      <c r="M605" s="1"/>
      <c r="N605" s="1"/>
    </row>
    <row r="606" ht="15.0" customHeight="1">
      <c r="A606" s="1"/>
      <c r="B606" s="1"/>
      <c r="C606" s="1"/>
      <c r="D606" s="1"/>
      <c r="E606" s="1"/>
      <c r="F606" s="1"/>
      <c r="G606" s="1"/>
      <c r="H606" s="1"/>
      <c r="I606" s="1"/>
      <c r="J606" s="1"/>
      <c r="K606" s="1"/>
      <c r="L606" s="1"/>
      <c r="M606" s="1"/>
      <c r="N606" s="1"/>
    </row>
    <row r="607" ht="15.0" customHeight="1">
      <c r="A607" s="24" t="str">
        <f>'Orçamento de fórmulas'!B63</f>
        <v>FM 60
(Homocistinúria
acima de 1 ano)
Código BR: 410625
</v>
      </c>
      <c r="B607" s="6" t="s">
        <v>2</v>
      </c>
      <c r="C607" s="6" t="s">
        <v>3</v>
      </c>
      <c r="D607" s="6" t="s">
        <v>4</v>
      </c>
      <c r="E607" s="6" t="s">
        <v>5</v>
      </c>
      <c r="F607" s="6" t="s">
        <v>6</v>
      </c>
      <c r="G607" s="6" t="s">
        <v>7</v>
      </c>
      <c r="H607" s="6" t="s">
        <v>8</v>
      </c>
      <c r="I607" s="6" t="s">
        <v>9</v>
      </c>
      <c r="J607" s="6" t="s">
        <v>10</v>
      </c>
      <c r="K607" s="6" t="s">
        <v>11</v>
      </c>
      <c r="L607" s="7" t="s">
        <v>12</v>
      </c>
      <c r="M607" s="7" t="s">
        <v>13</v>
      </c>
      <c r="N607" s="7" t="s">
        <v>14</v>
      </c>
    </row>
    <row r="608" ht="15.0" customHeight="1">
      <c r="A608" s="6" t="s">
        <v>15</v>
      </c>
      <c r="B608" s="25" t="s">
        <v>360</v>
      </c>
      <c r="C608" s="25" t="s">
        <v>361</v>
      </c>
      <c r="D608" s="25" t="s">
        <v>362</v>
      </c>
      <c r="E608" s="25" t="s">
        <v>363</v>
      </c>
      <c r="F608" s="25" t="s">
        <v>75</v>
      </c>
      <c r="G608" s="25" t="s">
        <v>76</v>
      </c>
      <c r="H608" s="25" t="s">
        <v>100</v>
      </c>
      <c r="I608" s="9"/>
      <c r="J608" s="10"/>
      <c r="K608" s="10"/>
      <c r="L608" s="11"/>
      <c r="M608" s="11"/>
      <c r="N608" s="11"/>
    </row>
    <row r="609" ht="15.0" customHeight="1">
      <c r="A609" s="6" t="s">
        <v>21</v>
      </c>
      <c r="B609" s="38"/>
      <c r="C609" s="25"/>
      <c r="D609" s="25"/>
      <c r="E609" s="26" t="s">
        <v>77</v>
      </c>
      <c r="F609" s="12" t="s">
        <v>79</v>
      </c>
      <c r="G609" s="12" t="s">
        <v>80</v>
      </c>
      <c r="H609" s="26" t="s">
        <v>101</v>
      </c>
      <c r="I609" s="9"/>
      <c r="J609" s="10"/>
      <c r="K609" s="10"/>
      <c r="L609" s="11"/>
      <c r="M609" s="11"/>
      <c r="N609" s="11"/>
    </row>
    <row r="610" ht="15.0" customHeight="1">
      <c r="A610" s="13" t="str">
        <f>'Orçamento de fórmulas'!C63</f>
        <v>ALIMENTO PARA DIETAS COM RESTRIÇAO DE PROTEÍNAS. Aplicação no âmbito da SES/DF: indicado para crianças acima de 1 ano de idade portadoras de homocistinúria. Características Adicionais: mistura de aminoácidos essenciais isenta de metionina. Forma de Apresentação: pó (gramas).</v>
      </c>
      <c r="B610" s="28" t="s">
        <v>36</v>
      </c>
      <c r="C610" s="29" t="s">
        <v>36</v>
      </c>
      <c r="D610" s="29">
        <v>3.54</v>
      </c>
      <c r="E610" s="29">
        <v>4.7751</v>
      </c>
      <c r="F610" s="29">
        <v>3.623</v>
      </c>
      <c r="G610" s="30">
        <v>6.2682607</v>
      </c>
      <c r="H610" s="30">
        <v>4.6093023</v>
      </c>
      <c r="I610" s="31"/>
      <c r="J610" s="31"/>
      <c r="K610" s="31"/>
      <c r="L610" s="17">
        <f>IFERROR(MEDIAN($B610:$K610),"-")</f>
        <v>4.6093023</v>
      </c>
      <c r="M610" s="17">
        <f>IFERROR(L610*(1-50%),"-")</f>
        <v>2.30465115</v>
      </c>
      <c r="N610" s="17">
        <f>IFERROR(L610*(1+50%),"-")</f>
        <v>6.91395345</v>
      </c>
    </row>
    <row r="611" ht="15.0" customHeight="1">
      <c r="A611" s="6" t="s">
        <v>24</v>
      </c>
      <c r="B611" s="16" t="str">
        <f t="shared" ref="B611:I611" si="73">IFERROR(IF(B610&gt;$N610,"Não válido",IF(B610&lt;$M610,"Não válido",B610)),"-")</f>
        <v>Não válido</v>
      </c>
      <c r="C611" s="16" t="str">
        <f t="shared" si="73"/>
        <v>Não válido</v>
      </c>
      <c r="D611" s="16">
        <f t="shared" si="73"/>
        <v>3.54</v>
      </c>
      <c r="E611" s="16">
        <f t="shared" si="73"/>
        <v>4.7751</v>
      </c>
      <c r="F611" s="16">
        <f t="shared" si="73"/>
        <v>3.623</v>
      </c>
      <c r="G611" s="16">
        <f t="shared" si="73"/>
        <v>6.2682607</v>
      </c>
      <c r="H611" s="16">
        <f t="shared" si="73"/>
        <v>4.6093023</v>
      </c>
      <c r="I611" s="16" t="str">
        <f t="shared" si="73"/>
        <v>Não válido</v>
      </c>
      <c r="J611" s="10" t="str">
        <f t="shared" ref="J611:K611" si="74">IFERROR(IF(J610&gt;$N610,"Não válido",IF(J610&lt;$M610,"Não válido","Válido")),"-")</f>
        <v>Não válido</v>
      </c>
      <c r="K611" s="10" t="str">
        <f t="shared" si="74"/>
        <v>Não válido</v>
      </c>
      <c r="L611" s="1"/>
      <c r="M611" s="1"/>
      <c r="N611" s="1"/>
    </row>
    <row r="612" ht="15.0" customHeight="1">
      <c r="A612" s="18" t="s">
        <v>25</v>
      </c>
      <c r="B612" s="17">
        <f>IFERROR(MIN(B611:K611),"-")</f>
        <v>3.54</v>
      </c>
      <c r="C612" s="1"/>
      <c r="D612" s="1"/>
      <c r="E612" s="1"/>
      <c r="F612" s="1"/>
      <c r="G612" s="1"/>
      <c r="H612" s="1"/>
      <c r="I612" s="1"/>
      <c r="J612" s="1"/>
      <c r="K612" s="1"/>
      <c r="L612" s="1"/>
      <c r="M612" s="1"/>
      <c r="N612" s="1"/>
    </row>
    <row r="613" ht="15.0" customHeight="1">
      <c r="A613" s="18" t="s">
        <v>26</v>
      </c>
      <c r="B613" s="17">
        <f>IFERROR(MEDIAN(B611:K611),"-")</f>
        <v>4.6093023</v>
      </c>
      <c r="C613" s="1"/>
      <c r="D613" s="1"/>
      <c r="E613" s="1"/>
      <c r="F613" s="1"/>
      <c r="G613" s="1"/>
      <c r="H613" s="1"/>
      <c r="I613" s="1"/>
      <c r="J613" s="1"/>
      <c r="K613" s="1"/>
      <c r="L613" s="1"/>
      <c r="M613" s="1"/>
      <c r="N613" s="1"/>
    </row>
    <row r="614" ht="15.0" customHeight="1">
      <c r="A614" s="18" t="s">
        <v>27</v>
      </c>
      <c r="B614" s="17">
        <f>IFERROR(AVERAGE(B611:K611),"-")</f>
        <v>4.5631326</v>
      </c>
      <c r="C614" s="1"/>
      <c r="D614" s="1"/>
      <c r="E614" s="1"/>
      <c r="F614" s="1"/>
      <c r="G614" s="1"/>
      <c r="H614" s="1"/>
      <c r="I614" s="1"/>
      <c r="J614" s="1"/>
      <c r="K614" s="1"/>
      <c r="L614" s="1"/>
      <c r="M614" s="1"/>
      <c r="N614" s="1"/>
    </row>
    <row r="615" ht="15.0" customHeight="1">
      <c r="A615" s="18" t="s">
        <v>28</v>
      </c>
      <c r="B615" s="17">
        <f>IFERROR(MAX(B611:K611),"-")</f>
        <v>6.2682607</v>
      </c>
      <c r="C615" s="1"/>
      <c r="D615" s="1"/>
      <c r="E615" s="1"/>
      <c r="F615" s="1"/>
      <c r="G615" s="1"/>
      <c r="H615" s="1"/>
      <c r="I615" s="1"/>
      <c r="J615" s="1"/>
      <c r="K615" s="1"/>
      <c r="L615" s="1"/>
      <c r="M615" s="1"/>
      <c r="N615" s="1"/>
    </row>
    <row r="616" ht="15.0" customHeight="1">
      <c r="A616" s="1"/>
      <c r="B616" s="1"/>
      <c r="C616" s="1"/>
      <c r="D616" s="1"/>
      <c r="E616" s="1"/>
      <c r="F616" s="1"/>
      <c r="G616" s="1"/>
      <c r="H616" s="1"/>
      <c r="I616" s="1"/>
      <c r="J616" s="1"/>
      <c r="K616" s="1"/>
      <c r="L616" s="1"/>
      <c r="M616" s="1"/>
      <c r="N616" s="1"/>
    </row>
    <row r="617" ht="15.0" customHeight="1">
      <c r="A617" s="24" t="str">
        <f>'Orçamento de fórmulas'!B64</f>
        <v>FM 61
(Distúrbio do ciclo
da ureia 0 a 1 ano)
Código BR: 404763</v>
      </c>
      <c r="B617" s="6" t="s">
        <v>2</v>
      </c>
      <c r="C617" s="6" t="s">
        <v>3</v>
      </c>
      <c r="D617" s="6" t="s">
        <v>4</v>
      </c>
      <c r="E617" s="6" t="s">
        <v>5</v>
      </c>
      <c r="F617" s="6" t="s">
        <v>6</v>
      </c>
      <c r="G617" s="6" t="s">
        <v>7</v>
      </c>
      <c r="H617" s="6" t="s">
        <v>8</v>
      </c>
      <c r="I617" s="6" t="s">
        <v>9</v>
      </c>
      <c r="J617" s="6" t="s">
        <v>10</v>
      </c>
      <c r="K617" s="6" t="s">
        <v>11</v>
      </c>
      <c r="L617" s="7" t="s">
        <v>12</v>
      </c>
      <c r="M617" s="7" t="s">
        <v>13</v>
      </c>
      <c r="N617" s="7" t="s">
        <v>14</v>
      </c>
    </row>
    <row r="618" ht="15.0" customHeight="1">
      <c r="A618" s="6" t="s">
        <v>15</v>
      </c>
      <c r="B618" s="25" t="s">
        <v>364</v>
      </c>
      <c r="C618" s="25" t="s">
        <v>365</v>
      </c>
      <c r="D618" s="25" t="s">
        <v>366</v>
      </c>
      <c r="E618" s="25" t="s">
        <v>367</v>
      </c>
      <c r="F618" s="25" t="s">
        <v>75</v>
      </c>
      <c r="G618" s="25" t="s">
        <v>76</v>
      </c>
      <c r="H618" s="25" t="s">
        <v>100</v>
      </c>
      <c r="I618" s="10"/>
      <c r="J618" s="10"/>
      <c r="K618" s="10"/>
      <c r="L618" s="11"/>
      <c r="M618" s="11"/>
      <c r="N618" s="11"/>
    </row>
    <row r="619" ht="15.0" customHeight="1">
      <c r="A619" s="6" t="s">
        <v>21</v>
      </c>
      <c r="B619" s="38"/>
      <c r="C619" s="25"/>
      <c r="D619" s="25"/>
      <c r="E619" s="26" t="s">
        <v>77</v>
      </c>
      <c r="F619" s="12" t="s">
        <v>79</v>
      </c>
      <c r="G619" s="12" t="s">
        <v>80</v>
      </c>
      <c r="H619" s="26" t="s">
        <v>101</v>
      </c>
      <c r="I619" s="10"/>
      <c r="J619" s="10"/>
      <c r="K619" s="10"/>
      <c r="L619" s="11"/>
      <c r="M619" s="11"/>
      <c r="N619" s="11"/>
    </row>
    <row r="620" ht="15.0" customHeight="1">
      <c r="A620" s="13" t="str">
        <f>'Orçamento de fórmulas'!C64</f>
        <v>ALIMENTO PARA DIETAS COM RESTRIÇÃO DE PROTEÍNAS. Aplicação no âmbito da SES/DF: indicado para crianças de 0 a 1 ano de idade, portadoras de distúrbios do ciclo da uréia. Características Adicionais: mistura de aminoácidos essenciais. Forma de Apresentação: pó (gramas).</v>
      </c>
      <c r="B620" s="28" t="s">
        <v>36</v>
      </c>
      <c r="C620" s="29" t="s">
        <v>36</v>
      </c>
      <c r="D620" s="29">
        <v>3.54</v>
      </c>
      <c r="E620" s="29">
        <v>6.1483</v>
      </c>
      <c r="F620" s="29">
        <v>4.5504</v>
      </c>
      <c r="G620" s="30">
        <v>7.1736438</v>
      </c>
      <c r="H620" s="30">
        <v>5.0189544</v>
      </c>
      <c r="I620" s="31"/>
      <c r="J620" s="31"/>
      <c r="K620" s="31"/>
      <c r="L620" s="17">
        <f>IFERROR(MEDIAN($B620:$K620),"-")</f>
        <v>5.0189544</v>
      </c>
      <c r="M620" s="17">
        <f>IFERROR(L620*(1-50%),"-")</f>
        <v>2.5094772</v>
      </c>
      <c r="N620" s="17">
        <f>IFERROR(L620*(1+50%),"-")</f>
        <v>7.5284316</v>
      </c>
    </row>
    <row r="621" ht="15.0" customHeight="1">
      <c r="A621" s="6" t="s">
        <v>24</v>
      </c>
      <c r="B621" s="16" t="str">
        <f t="shared" ref="B621:I621" si="75">IFERROR(IF(B620&gt;$N620,"Não válido",IF(B620&lt;$M620,"Não válido",B620)),"-")</f>
        <v>Não válido</v>
      </c>
      <c r="C621" s="16" t="str">
        <f t="shared" si="75"/>
        <v>Não válido</v>
      </c>
      <c r="D621" s="16">
        <f t="shared" si="75"/>
        <v>3.54</v>
      </c>
      <c r="E621" s="16">
        <f t="shared" si="75"/>
        <v>6.1483</v>
      </c>
      <c r="F621" s="16">
        <f t="shared" si="75"/>
        <v>4.5504</v>
      </c>
      <c r="G621" s="16">
        <f t="shared" si="75"/>
        <v>7.1736438</v>
      </c>
      <c r="H621" s="16">
        <f t="shared" si="75"/>
        <v>5.0189544</v>
      </c>
      <c r="I621" s="16" t="str">
        <f t="shared" si="75"/>
        <v>Não válido</v>
      </c>
      <c r="J621" s="10" t="str">
        <f t="shared" ref="J621:K621" si="76">IFERROR(IF(J620&gt;$N620,"Não válido",IF(J620&lt;$M620,"Não válido","Válido")),"-")</f>
        <v>Não válido</v>
      </c>
      <c r="K621" s="10" t="str">
        <f t="shared" si="76"/>
        <v>Não válido</v>
      </c>
      <c r="L621" s="1"/>
      <c r="M621" s="1"/>
      <c r="N621" s="1"/>
    </row>
    <row r="622" ht="15.0" customHeight="1">
      <c r="A622" s="18" t="s">
        <v>25</v>
      </c>
      <c r="B622" s="17">
        <f>IFERROR(MIN(B621:K621),"-")</f>
        <v>3.54</v>
      </c>
      <c r="C622" s="1"/>
      <c r="D622" s="1"/>
      <c r="E622" s="1"/>
      <c r="F622" s="1"/>
      <c r="G622" s="1"/>
      <c r="H622" s="1"/>
      <c r="I622" s="1"/>
      <c r="J622" s="1"/>
      <c r="K622" s="1"/>
      <c r="L622" s="1"/>
      <c r="M622" s="1"/>
      <c r="N622" s="1"/>
    </row>
    <row r="623" ht="15.0" customHeight="1">
      <c r="A623" s="18" t="s">
        <v>26</v>
      </c>
      <c r="B623" s="17">
        <f>IFERROR(MEDIAN(B621:K621),"-")</f>
        <v>5.0189544</v>
      </c>
      <c r="C623" s="1"/>
      <c r="D623" s="1"/>
      <c r="E623" s="1"/>
      <c r="F623" s="1"/>
      <c r="G623" s="1"/>
      <c r="H623" s="1"/>
      <c r="I623" s="1"/>
      <c r="J623" s="1"/>
      <c r="K623" s="1"/>
      <c r="L623" s="1"/>
      <c r="M623" s="1"/>
      <c r="N623" s="1"/>
    </row>
    <row r="624" ht="15.0" customHeight="1">
      <c r="A624" s="18" t="s">
        <v>27</v>
      </c>
      <c r="B624" s="17">
        <f>IFERROR(AVERAGE(B621:K621),"-")</f>
        <v>5.28625964</v>
      </c>
      <c r="C624" s="1"/>
      <c r="D624" s="1"/>
      <c r="E624" s="1"/>
      <c r="F624" s="1"/>
      <c r="G624" s="1"/>
      <c r="H624" s="1"/>
      <c r="I624" s="1"/>
      <c r="J624" s="1"/>
      <c r="K624" s="1"/>
      <c r="L624" s="1"/>
      <c r="M624" s="1"/>
      <c r="N624" s="1"/>
    </row>
    <row r="625" ht="15.0" customHeight="1">
      <c r="A625" s="18" t="s">
        <v>28</v>
      </c>
      <c r="B625" s="17">
        <f>IFERROR(MAX(B621:K621),"-")</f>
        <v>7.1736438</v>
      </c>
      <c r="C625" s="1"/>
      <c r="D625" s="1"/>
      <c r="E625" s="1"/>
      <c r="F625" s="1"/>
      <c r="G625" s="1"/>
      <c r="H625" s="1"/>
      <c r="I625" s="1"/>
      <c r="J625" s="1"/>
      <c r="K625" s="1"/>
      <c r="L625" s="1"/>
      <c r="M625" s="1"/>
      <c r="N625" s="1"/>
    </row>
    <row r="626" ht="15.0" customHeight="1">
      <c r="A626" s="1"/>
      <c r="B626" s="1"/>
      <c r="C626" s="1"/>
      <c r="D626" s="1"/>
      <c r="E626" s="1"/>
      <c r="F626" s="1"/>
      <c r="G626" s="1"/>
      <c r="H626" s="1"/>
      <c r="I626" s="1"/>
      <c r="J626" s="1"/>
      <c r="K626" s="1"/>
      <c r="L626" s="1"/>
      <c r="M626" s="1"/>
      <c r="N626" s="1"/>
    </row>
    <row r="627" ht="15.0" customHeight="1">
      <c r="A627" s="24" t="str">
        <f>'Orçamento de fórmulas'!B65</f>
        <v>FM 62
(Distúrbio do ciclo
da ureia acima de 1
ano)
Código BR: 404764</v>
      </c>
      <c r="B627" s="6" t="s">
        <v>2</v>
      </c>
      <c r="C627" s="6" t="s">
        <v>3</v>
      </c>
      <c r="D627" s="6" t="s">
        <v>4</v>
      </c>
      <c r="E627" s="6" t="s">
        <v>5</v>
      </c>
      <c r="F627" s="6" t="s">
        <v>6</v>
      </c>
      <c r="G627" s="6" t="s">
        <v>7</v>
      </c>
      <c r="H627" s="6" t="s">
        <v>8</v>
      </c>
      <c r="I627" s="6" t="s">
        <v>9</v>
      </c>
      <c r="J627" s="6" t="s">
        <v>10</v>
      </c>
      <c r="K627" s="6" t="s">
        <v>11</v>
      </c>
      <c r="L627" s="7" t="s">
        <v>12</v>
      </c>
      <c r="M627" s="7" t="s">
        <v>13</v>
      </c>
      <c r="N627" s="7" t="s">
        <v>14</v>
      </c>
    </row>
    <row r="628" ht="15.0" customHeight="1">
      <c r="A628" s="6" t="s">
        <v>15</v>
      </c>
      <c r="B628" s="25" t="s">
        <v>368</v>
      </c>
      <c r="C628" s="25" t="s">
        <v>369</v>
      </c>
      <c r="D628" s="25" t="s">
        <v>370</v>
      </c>
      <c r="E628" s="25" t="s">
        <v>371</v>
      </c>
      <c r="F628" s="25" t="s">
        <v>75</v>
      </c>
      <c r="G628" s="25" t="s">
        <v>76</v>
      </c>
      <c r="H628" s="25" t="s">
        <v>100</v>
      </c>
      <c r="I628" s="9"/>
      <c r="J628" s="10"/>
      <c r="K628" s="10"/>
      <c r="L628" s="11"/>
      <c r="M628" s="11"/>
      <c r="N628" s="11"/>
    </row>
    <row r="629" ht="15.0" customHeight="1">
      <c r="A629" s="6" t="s">
        <v>21</v>
      </c>
      <c r="B629" s="38"/>
      <c r="C629" s="25"/>
      <c r="D629" s="25"/>
      <c r="E629" s="26" t="s">
        <v>77</v>
      </c>
      <c r="F629" s="12" t="s">
        <v>79</v>
      </c>
      <c r="G629" s="12" t="s">
        <v>80</v>
      </c>
      <c r="H629" s="26" t="s">
        <v>101</v>
      </c>
      <c r="I629" s="9"/>
      <c r="J629" s="10"/>
      <c r="K629" s="10"/>
      <c r="L629" s="11"/>
      <c r="M629" s="11"/>
      <c r="N629" s="11"/>
    </row>
    <row r="630" ht="15.0" customHeight="1">
      <c r="A630" s="13" t="str">
        <f>'Orçamento de fórmulas'!C65</f>
        <v>ALIMENTO PARA DIETAS COM RESTRIÇÃO DE PROTEÍNAS. Aplicação no âmbito da SES/DF: indicado para crianças maiores de 1 ano de idade, portadoras de distúrbios do ciclo da uréia. Características Adicionais: mistura de aminoácidos essenciais. Forma de Apresentação: pó (gramas).</v>
      </c>
      <c r="B630" s="28" t="s">
        <v>36</v>
      </c>
      <c r="C630" s="29" t="s">
        <v>36</v>
      </c>
      <c r="D630" s="29">
        <v>3.54</v>
      </c>
      <c r="E630" s="29">
        <v>6.5772</v>
      </c>
      <c r="F630" s="29">
        <v>4.7057</v>
      </c>
      <c r="G630" s="30">
        <v>7.4385755</v>
      </c>
      <c r="H630" s="30">
        <v>5.1429853</v>
      </c>
      <c r="I630" s="31"/>
      <c r="J630" s="31"/>
      <c r="K630" s="31"/>
      <c r="L630" s="17">
        <f>IFERROR(MEDIAN($B630:$K630),"-")</f>
        <v>5.1429853</v>
      </c>
      <c r="M630" s="17">
        <f>IFERROR(L630*(1-50%),"-")</f>
        <v>2.57149265</v>
      </c>
      <c r="N630" s="17">
        <f>IFERROR(L630*(1+50%),"-")</f>
        <v>7.71447795</v>
      </c>
    </row>
    <row r="631" ht="15.0" customHeight="1">
      <c r="A631" s="6" t="s">
        <v>24</v>
      </c>
      <c r="B631" s="16" t="str">
        <f t="shared" ref="B631:I631" si="77">IFERROR(IF(B630&gt;$N630,"Não válido",IF(B630&lt;$M630,"Não válido",B630)),"-")</f>
        <v>Não válido</v>
      </c>
      <c r="C631" s="16" t="str">
        <f t="shared" si="77"/>
        <v>Não válido</v>
      </c>
      <c r="D631" s="16">
        <f t="shared" si="77"/>
        <v>3.54</v>
      </c>
      <c r="E631" s="16">
        <f t="shared" si="77"/>
        <v>6.5772</v>
      </c>
      <c r="F631" s="16">
        <f t="shared" si="77"/>
        <v>4.7057</v>
      </c>
      <c r="G631" s="16">
        <f t="shared" si="77"/>
        <v>7.4385755</v>
      </c>
      <c r="H631" s="16">
        <f t="shared" si="77"/>
        <v>5.1429853</v>
      </c>
      <c r="I631" s="16" t="str">
        <f t="shared" si="77"/>
        <v>Não válido</v>
      </c>
      <c r="J631" s="10" t="str">
        <f t="shared" ref="J631:K631" si="78">IFERROR(IF(J630&gt;$N630,"Não válido",IF(J630&lt;$M630,"Não válido","Válido")),"-")</f>
        <v>Não válido</v>
      </c>
      <c r="K631" s="10" t="str">
        <f t="shared" si="78"/>
        <v>Não válido</v>
      </c>
      <c r="L631" s="1"/>
      <c r="M631" s="1"/>
      <c r="N631" s="1"/>
    </row>
    <row r="632" ht="15.0" customHeight="1">
      <c r="A632" s="18" t="s">
        <v>25</v>
      </c>
      <c r="B632" s="17">
        <f>IFERROR(MIN(B631:K631),"-")</f>
        <v>3.54</v>
      </c>
      <c r="C632" s="1"/>
      <c r="D632" s="1"/>
      <c r="E632" s="1"/>
      <c r="F632" s="1"/>
      <c r="G632" s="1"/>
      <c r="H632" s="1"/>
      <c r="I632" s="1"/>
      <c r="J632" s="1"/>
      <c r="K632" s="1"/>
      <c r="L632" s="1"/>
      <c r="M632" s="1"/>
      <c r="N632" s="1"/>
    </row>
    <row r="633" ht="15.0" customHeight="1">
      <c r="A633" s="18" t="s">
        <v>26</v>
      </c>
      <c r="B633" s="17">
        <f>IFERROR(MEDIAN(B631:K631),"-")</f>
        <v>5.1429853</v>
      </c>
      <c r="C633" s="1"/>
      <c r="D633" s="1"/>
      <c r="E633" s="1"/>
      <c r="F633" s="1"/>
      <c r="G633" s="1"/>
      <c r="H633" s="1"/>
      <c r="I633" s="1"/>
      <c r="J633" s="1"/>
      <c r="K633" s="1"/>
      <c r="L633" s="1"/>
      <c r="M633" s="1"/>
      <c r="N633" s="1"/>
    </row>
    <row r="634" ht="15.0" customHeight="1">
      <c r="A634" s="18" t="s">
        <v>27</v>
      </c>
      <c r="B634" s="17">
        <f>IFERROR(AVERAGE(B631:K631),"-")</f>
        <v>5.48089216</v>
      </c>
      <c r="C634" s="1"/>
      <c r="D634" s="1"/>
      <c r="E634" s="1"/>
      <c r="F634" s="1"/>
      <c r="G634" s="1"/>
      <c r="H634" s="1"/>
      <c r="I634" s="1"/>
      <c r="J634" s="1"/>
      <c r="K634" s="1"/>
      <c r="L634" s="1"/>
      <c r="M634" s="1"/>
      <c r="N634" s="1"/>
    </row>
    <row r="635" ht="15.0" customHeight="1">
      <c r="A635" s="18" t="s">
        <v>28</v>
      </c>
      <c r="B635" s="17">
        <f>IFERROR(MAX(B631:K631),"-")</f>
        <v>7.4385755</v>
      </c>
      <c r="C635" s="1"/>
      <c r="D635" s="1"/>
      <c r="E635" s="1"/>
      <c r="F635" s="1"/>
      <c r="G635" s="1"/>
      <c r="H635" s="1"/>
      <c r="I635" s="1"/>
      <c r="J635" s="1"/>
      <c r="K635" s="1"/>
      <c r="L635" s="1"/>
      <c r="M635" s="1"/>
      <c r="N635" s="1"/>
    </row>
    <row r="636" ht="15.0" customHeight="1">
      <c r="A636" s="1"/>
      <c r="B636" s="1"/>
      <c r="C636" s="1"/>
      <c r="D636" s="1"/>
      <c r="E636" s="1"/>
      <c r="F636" s="1"/>
      <c r="G636" s="1"/>
      <c r="H636" s="1"/>
      <c r="I636" s="1"/>
      <c r="J636" s="1"/>
      <c r="K636" s="1"/>
      <c r="L636" s="1"/>
      <c r="M636" s="1"/>
      <c r="N636" s="1"/>
    </row>
    <row r="637" ht="15.0" customHeight="1">
      <c r="A637" s="24" t="str">
        <f>'Orçamento de fórmulas'!B66</f>
        <v>FM 63
(Hiperleucinemia 0
a 1 ano)
Código BR: 404754</v>
      </c>
      <c r="B637" s="6" t="s">
        <v>2</v>
      </c>
      <c r="C637" s="6" t="s">
        <v>3</v>
      </c>
      <c r="D637" s="6" t="s">
        <v>4</v>
      </c>
      <c r="E637" s="6" t="s">
        <v>5</v>
      </c>
      <c r="F637" s="6" t="s">
        <v>6</v>
      </c>
      <c r="G637" s="6" t="s">
        <v>7</v>
      </c>
      <c r="H637" s="6" t="s">
        <v>8</v>
      </c>
      <c r="I637" s="6" t="s">
        <v>9</v>
      </c>
      <c r="J637" s="6" t="s">
        <v>10</v>
      </c>
      <c r="K637" s="6" t="s">
        <v>11</v>
      </c>
      <c r="L637" s="7" t="s">
        <v>12</v>
      </c>
      <c r="M637" s="7" t="s">
        <v>13</v>
      </c>
      <c r="N637" s="7" t="s">
        <v>14</v>
      </c>
    </row>
    <row r="638" ht="15.0" customHeight="1">
      <c r="A638" s="6" t="s">
        <v>15</v>
      </c>
      <c r="B638" s="25" t="s">
        <v>372</v>
      </c>
      <c r="C638" s="25" t="s">
        <v>373</v>
      </c>
      <c r="D638" s="25" t="s">
        <v>374</v>
      </c>
      <c r="E638" s="25" t="s">
        <v>375</v>
      </c>
      <c r="F638" s="25" t="s">
        <v>75</v>
      </c>
      <c r="G638" s="25" t="s">
        <v>76</v>
      </c>
      <c r="H638" s="25" t="s">
        <v>100</v>
      </c>
      <c r="I638" s="9"/>
      <c r="J638" s="10"/>
      <c r="K638" s="10"/>
      <c r="L638" s="11"/>
      <c r="M638" s="11"/>
      <c r="N638" s="11"/>
    </row>
    <row r="639" ht="15.0" customHeight="1">
      <c r="A639" s="6" t="s">
        <v>21</v>
      </c>
      <c r="B639" s="38"/>
      <c r="C639" s="25"/>
      <c r="D639" s="25"/>
      <c r="E639" s="26" t="s">
        <v>77</v>
      </c>
      <c r="F639" s="12" t="s">
        <v>79</v>
      </c>
      <c r="G639" s="12" t="s">
        <v>80</v>
      </c>
      <c r="H639" s="26" t="s">
        <v>101</v>
      </c>
      <c r="I639" s="9"/>
      <c r="J639" s="10"/>
      <c r="K639" s="10"/>
      <c r="L639" s="11"/>
      <c r="M639" s="11"/>
      <c r="N639" s="11"/>
    </row>
    <row r="640" ht="15.0" customHeight="1">
      <c r="A640" s="13" t="str">
        <f>'Orçamento de fórmulas'!C66</f>
        <v>ALIMENTO PARA DIETAS COM RESTRIÇÃO DE PROTEÍNAS . Aplicação no âmbito da SES/DF: indicado para crianças de 0 a 1 ano de idade, portadoras de hiperleucinemia. Características adicionais: mistura de aminoácidos essenciais isenta de leucina. Forma de Apresentação: pó (gramas).</v>
      </c>
      <c r="B640" s="29" t="s">
        <v>36</v>
      </c>
      <c r="C640" s="29" t="s">
        <v>36</v>
      </c>
      <c r="D640" s="29">
        <v>3.54</v>
      </c>
      <c r="E640" s="29">
        <v>6.1483</v>
      </c>
      <c r="F640" s="29">
        <v>4.4746</v>
      </c>
      <c r="G640" s="29">
        <v>7.06170083</v>
      </c>
      <c r="H640" s="29">
        <v>4.8758255</v>
      </c>
      <c r="I640" s="29"/>
      <c r="J640" s="29"/>
      <c r="K640" s="29"/>
      <c r="L640" s="17">
        <f>IFERROR(MEDIAN($B640:$K640),"-")</f>
        <v>4.8758255</v>
      </c>
      <c r="M640" s="17">
        <f>IFERROR(L640*(1-50%),"-")</f>
        <v>2.43791275</v>
      </c>
      <c r="N640" s="17">
        <f>IFERROR(L640*(1+50%),"-")</f>
        <v>7.31373825</v>
      </c>
    </row>
    <row r="641" ht="15.0" customHeight="1">
      <c r="A641" s="6" t="s">
        <v>24</v>
      </c>
      <c r="B641" s="16" t="str">
        <f t="shared" ref="B641:I641" si="79">IFERROR(IF(B640&gt;$N640,"Não válido",IF(B640&lt;$M640,"Não válido",B640)),"-")</f>
        <v>Não válido</v>
      </c>
      <c r="C641" s="16" t="str">
        <f t="shared" si="79"/>
        <v>Não válido</v>
      </c>
      <c r="D641" s="16">
        <f t="shared" si="79"/>
        <v>3.54</v>
      </c>
      <c r="E641" s="16">
        <f t="shared" si="79"/>
        <v>6.1483</v>
      </c>
      <c r="F641" s="16">
        <f t="shared" si="79"/>
        <v>4.4746</v>
      </c>
      <c r="G641" s="16">
        <f t="shared" si="79"/>
        <v>7.06170083</v>
      </c>
      <c r="H641" s="16">
        <f t="shared" si="79"/>
        <v>4.8758255</v>
      </c>
      <c r="I641" s="16" t="str">
        <f t="shared" si="79"/>
        <v>Não válido</v>
      </c>
      <c r="J641" s="10" t="str">
        <f t="shared" ref="J641:K641" si="80">IFERROR(IF(J640&gt;$N640,"Não válido",IF(J640&lt;$M640,"Não válido","Válido")),"-")</f>
        <v>Não válido</v>
      </c>
      <c r="K641" s="10" t="str">
        <f t="shared" si="80"/>
        <v>Não válido</v>
      </c>
      <c r="L641" s="1"/>
      <c r="M641" s="1"/>
      <c r="N641" s="1"/>
    </row>
    <row r="642" ht="15.0" customHeight="1">
      <c r="A642" s="18" t="s">
        <v>25</v>
      </c>
      <c r="B642" s="17">
        <f>IFERROR(MIN(B641:K641),"-")</f>
        <v>3.54</v>
      </c>
      <c r="C642" s="1"/>
      <c r="D642" s="1"/>
      <c r="E642" s="1"/>
      <c r="F642" s="1"/>
      <c r="G642" s="1"/>
      <c r="H642" s="1"/>
      <c r="I642" s="1"/>
      <c r="J642" s="1"/>
      <c r="K642" s="1"/>
      <c r="L642" s="1"/>
      <c r="M642" s="1"/>
      <c r="N642" s="1"/>
    </row>
    <row r="643" ht="15.0" customHeight="1">
      <c r="A643" s="18" t="s">
        <v>26</v>
      </c>
      <c r="B643" s="17">
        <f>IFERROR(MEDIAN(B641:K641),"-")</f>
        <v>4.8758255</v>
      </c>
      <c r="C643" s="1"/>
      <c r="D643" s="1"/>
      <c r="E643" s="1"/>
      <c r="F643" s="1"/>
      <c r="G643" s="1"/>
      <c r="H643" s="1"/>
      <c r="I643" s="1"/>
      <c r="J643" s="1"/>
      <c r="K643" s="1"/>
      <c r="L643" s="1"/>
      <c r="M643" s="1"/>
      <c r="N643" s="1"/>
    </row>
    <row r="644" ht="15.0" customHeight="1">
      <c r="A644" s="18" t="s">
        <v>27</v>
      </c>
      <c r="B644" s="17">
        <f>IFERROR(AVERAGE(B641:K641),"-")</f>
        <v>5.220085266</v>
      </c>
      <c r="C644" s="1"/>
      <c r="D644" s="1"/>
      <c r="E644" s="1"/>
      <c r="F644" s="1"/>
      <c r="G644" s="1"/>
      <c r="H644" s="1"/>
      <c r="I644" s="1"/>
      <c r="J644" s="1"/>
      <c r="K644" s="1"/>
      <c r="L644" s="1"/>
      <c r="M644" s="1"/>
      <c r="N644" s="1"/>
    </row>
    <row r="645" ht="15.0" customHeight="1">
      <c r="A645" s="18" t="s">
        <v>28</v>
      </c>
      <c r="B645" s="17">
        <f>IFERROR(MAX(B641:K641),"-")</f>
        <v>7.06170083</v>
      </c>
      <c r="C645" s="1"/>
      <c r="D645" s="1"/>
      <c r="E645" s="1"/>
      <c r="F645" s="1"/>
      <c r="G645" s="1"/>
      <c r="H645" s="1"/>
      <c r="I645" s="1"/>
      <c r="J645" s="1"/>
      <c r="K645" s="1"/>
      <c r="L645" s="1"/>
      <c r="M645" s="1"/>
      <c r="N645" s="1"/>
    </row>
    <row r="646" ht="15.0" customHeight="1">
      <c r="A646" s="1"/>
      <c r="B646" s="1"/>
      <c r="C646" s="1"/>
      <c r="D646" s="1"/>
      <c r="E646" s="1"/>
      <c r="F646" s="1"/>
      <c r="G646" s="1"/>
      <c r="H646" s="1"/>
      <c r="I646" s="1"/>
      <c r="J646" s="1"/>
      <c r="K646" s="1"/>
      <c r="L646" s="1"/>
      <c r="M646" s="1"/>
      <c r="N646" s="1"/>
    </row>
    <row r="647" ht="15.0" customHeight="1">
      <c r="A647" s="24" t="str">
        <f>'Orçamento de fórmulas'!B67</f>
        <v>FM 64
(Hiperleucinemia
acima de 1 ano)
Código BR: 404755</v>
      </c>
      <c r="B647" s="6" t="s">
        <v>2</v>
      </c>
      <c r="C647" s="6" t="s">
        <v>3</v>
      </c>
      <c r="D647" s="6" t="s">
        <v>4</v>
      </c>
      <c r="E647" s="6" t="s">
        <v>5</v>
      </c>
      <c r="F647" s="6" t="s">
        <v>6</v>
      </c>
      <c r="G647" s="6" t="s">
        <v>7</v>
      </c>
      <c r="H647" s="6" t="s">
        <v>8</v>
      </c>
      <c r="I647" s="6" t="s">
        <v>9</v>
      </c>
      <c r="J647" s="6" t="s">
        <v>10</v>
      </c>
      <c r="K647" s="6" t="s">
        <v>11</v>
      </c>
      <c r="L647" s="7" t="s">
        <v>12</v>
      </c>
      <c r="M647" s="7" t="s">
        <v>13</v>
      </c>
      <c r="N647" s="7" t="s">
        <v>14</v>
      </c>
    </row>
    <row r="648" ht="15.0" customHeight="1">
      <c r="A648" s="6" t="s">
        <v>15</v>
      </c>
      <c r="B648" s="25" t="s">
        <v>376</v>
      </c>
      <c r="C648" s="25" t="s">
        <v>377</v>
      </c>
      <c r="D648" s="25" t="s">
        <v>378</v>
      </c>
      <c r="E648" s="25" t="s">
        <v>379</v>
      </c>
      <c r="F648" s="25" t="s">
        <v>75</v>
      </c>
      <c r="G648" s="25" t="s">
        <v>76</v>
      </c>
      <c r="H648" s="25" t="s">
        <v>100</v>
      </c>
      <c r="I648" s="10"/>
      <c r="J648" s="10"/>
      <c r="K648" s="10"/>
      <c r="L648" s="11"/>
      <c r="M648" s="11"/>
      <c r="N648" s="11"/>
    </row>
    <row r="649" ht="15.0" customHeight="1">
      <c r="A649" s="6" t="s">
        <v>21</v>
      </c>
      <c r="B649" s="38"/>
      <c r="C649" s="25"/>
      <c r="D649" s="25"/>
      <c r="E649" s="26" t="s">
        <v>77</v>
      </c>
      <c r="F649" s="12" t="s">
        <v>79</v>
      </c>
      <c r="G649" s="12" t="s">
        <v>80</v>
      </c>
      <c r="H649" s="26" t="s">
        <v>101</v>
      </c>
      <c r="I649" s="10"/>
      <c r="J649" s="10"/>
      <c r="K649" s="10"/>
      <c r="L649" s="11"/>
      <c r="M649" s="11"/>
      <c r="N649" s="11"/>
    </row>
    <row r="650" ht="15.0" customHeight="1">
      <c r="A650" s="13" t="str">
        <f>'Orçamento de fórmulas'!C67</f>
        <v>ALIMENTO PARA DIETAS COM RESTRIÇÃO DE PROTEÍNAS. Aplicação no âmbito da SES/DF: indicado para crianças maiores de 1 ano de idade, portadoras de hiperleucinemia. Características Adicionais: mistura de aminoácidos essenciais isenta de leucina. Forma de Apresentação: pó (gramas).</v>
      </c>
      <c r="B650" s="29" t="s">
        <v>36</v>
      </c>
      <c r="C650" s="29" t="s">
        <v>36</v>
      </c>
      <c r="D650" s="29">
        <v>3.54</v>
      </c>
      <c r="E650" s="29">
        <v>5.9595</v>
      </c>
      <c r="F650" s="29">
        <v>4.4998</v>
      </c>
      <c r="G650" s="29">
        <v>6.8041293</v>
      </c>
      <c r="H650" s="29">
        <v>4.236573</v>
      </c>
      <c r="I650" s="29"/>
      <c r="J650" s="29"/>
      <c r="K650" s="29"/>
      <c r="L650" s="17">
        <f>IFERROR(MEDIAN($B650:$K650),"-")</f>
        <v>4.4998</v>
      </c>
      <c r="M650" s="17">
        <f>IFERROR(L650*(1-50%),"-")</f>
        <v>2.2499</v>
      </c>
      <c r="N650" s="17">
        <f>IFERROR(L650*(1+50%),"-")</f>
        <v>6.7497</v>
      </c>
    </row>
    <row r="651" ht="15.0" customHeight="1">
      <c r="A651" s="6" t="s">
        <v>24</v>
      </c>
      <c r="B651" s="16" t="str">
        <f t="shared" ref="B651:I651" si="81">IFERROR(IF(B650&gt;$N650,"Não válido",IF(B650&lt;$M650,"Não válido",B650)),"-")</f>
        <v>Não válido</v>
      </c>
      <c r="C651" s="16" t="str">
        <f t="shared" si="81"/>
        <v>Não válido</v>
      </c>
      <c r="D651" s="16">
        <f t="shared" si="81"/>
        <v>3.54</v>
      </c>
      <c r="E651" s="16">
        <f t="shared" si="81"/>
        <v>5.9595</v>
      </c>
      <c r="F651" s="16">
        <f t="shared" si="81"/>
        <v>4.4998</v>
      </c>
      <c r="G651" s="16" t="str">
        <f t="shared" si="81"/>
        <v>Não válido</v>
      </c>
      <c r="H651" s="16">
        <f t="shared" si="81"/>
        <v>4.236573</v>
      </c>
      <c r="I651" s="16" t="str">
        <f t="shared" si="81"/>
        <v>Não válido</v>
      </c>
      <c r="J651" s="10" t="str">
        <f t="shared" ref="J651:K651" si="82">IFERROR(IF(J650&gt;$N650,"Não válido",IF(J650&lt;$M650,"Não válido","Válido")),"-")</f>
        <v>Não válido</v>
      </c>
      <c r="K651" s="10" t="str">
        <f t="shared" si="82"/>
        <v>Não válido</v>
      </c>
      <c r="L651" s="1"/>
      <c r="M651" s="1"/>
      <c r="N651" s="1"/>
    </row>
    <row r="652" ht="15.0" customHeight="1">
      <c r="A652" s="18" t="s">
        <v>25</v>
      </c>
      <c r="B652" s="17">
        <f>IFERROR(MIN(B651:K651),"-")</f>
        <v>3.54</v>
      </c>
      <c r="C652" s="1"/>
      <c r="D652" s="1"/>
      <c r="E652" s="1"/>
      <c r="F652" s="1"/>
      <c r="G652" s="1"/>
      <c r="H652" s="1"/>
      <c r="I652" s="1"/>
      <c r="J652" s="1"/>
      <c r="K652" s="1"/>
      <c r="L652" s="1"/>
      <c r="M652" s="1"/>
      <c r="N652" s="1"/>
    </row>
    <row r="653" ht="15.0" customHeight="1">
      <c r="A653" s="18" t="s">
        <v>26</v>
      </c>
      <c r="B653" s="17">
        <f>IFERROR(MEDIAN(B651:K651),"-")</f>
        <v>4.3681865</v>
      </c>
      <c r="C653" s="1"/>
      <c r="D653" s="1"/>
      <c r="E653" s="1"/>
      <c r="F653" s="1"/>
      <c r="G653" s="1"/>
      <c r="H653" s="1"/>
      <c r="I653" s="1"/>
      <c r="J653" s="1"/>
      <c r="K653" s="1"/>
      <c r="L653" s="1"/>
      <c r="M653" s="1"/>
      <c r="N653" s="1"/>
    </row>
    <row r="654" ht="15.0" customHeight="1">
      <c r="A654" s="18" t="s">
        <v>27</v>
      </c>
      <c r="B654" s="17">
        <f>IFERROR(AVERAGE(B651:K651),"-")</f>
        <v>4.55896825</v>
      </c>
      <c r="C654" s="1"/>
      <c r="D654" s="1"/>
      <c r="E654" s="1"/>
      <c r="F654" s="1"/>
      <c r="G654" s="1"/>
      <c r="H654" s="1"/>
      <c r="I654" s="1"/>
      <c r="J654" s="1"/>
      <c r="K654" s="1"/>
      <c r="L654" s="1"/>
      <c r="M654" s="1"/>
      <c r="N654" s="1"/>
    </row>
    <row r="655" ht="15.0" customHeight="1">
      <c r="A655" s="18" t="s">
        <v>28</v>
      </c>
      <c r="B655" s="17">
        <f>IFERROR(MAX(B651:K651),"-")</f>
        <v>5.9595</v>
      </c>
      <c r="C655" s="1"/>
      <c r="D655" s="1"/>
      <c r="E655" s="1"/>
      <c r="F655" s="1"/>
      <c r="G655" s="1"/>
      <c r="H655" s="1"/>
      <c r="I655" s="1"/>
      <c r="J655" s="1"/>
      <c r="K655" s="1"/>
      <c r="L655" s="1"/>
      <c r="M655" s="1"/>
      <c r="N655" s="1"/>
    </row>
    <row r="656" ht="15.0" customHeight="1">
      <c r="A656" s="1"/>
      <c r="B656" s="1"/>
      <c r="C656" s="1"/>
      <c r="D656" s="1"/>
      <c r="E656" s="1"/>
      <c r="F656" s="1"/>
      <c r="G656" s="1"/>
      <c r="H656" s="1"/>
      <c r="I656" s="1"/>
      <c r="J656" s="1"/>
      <c r="K656" s="1"/>
      <c r="L656" s="1"/>
      <c r="M656" s="1"/>
      <c r="N656" s="1"/>
    </row>
    <row r="657" ht="15.0" customHeight="1">
      <c r="A657" s="24" t="str">
        <f>'Orçamento de fórmulas'!B68</f>
        <v>FM 65
(Acidúria Glutárica
0 a 1 ano)
Código BR: 410620</v>
      </c>
      <c r="B657" s="6" t="s">
        <v>2</v>
      </c>
      <c r="C657" s="6" t="s">
        <v>3</v>
      </c>
      <c r="D657" s="6" t="s">
        <v>4</v>
      </c>
      <c r="E657" s="6" t="s">
        <v>5</v>
      </c>
      <c r="F657" s="6" t="s">
        <v>6</v>
      </c>
      <c r="G657" s="6" t="s">
        <v>7</v>
      </c>
      <c r="H657" s="6" t="s">
        <v>8</v>
      </c>
      <c r="I657" s="6" t="s">
        <v>9</v>
      </c>
      <c r="J657" s="6" t="s">
        <v>10</v>
      </c>
      <c r="K657" s="6" t="s">
        <v>11</v>
      </c>
      <c r="L657" s="7" t="s">
        <v>12</v>
      </c>
      <c r="M657" s="7" t="s">
        <v>13</v>
      </c>
      <c r="N657" s="7" t="s">
        <v>14</v>
      </c>
    </row>
    <row r="658" ht="15.0" customHeight="1">
      <c r="A658" s="6" t="s">
        <v>15</v>
      </c>
      <c r="B658" s="25" t="s">
        <v>380</v>
      </c>
      <c r="C658" s="25" t="s">
        <v>381</v>
      </c>
      <c r="D658" s="25" t="s">
        <v>382</v>
      </c>
      <c r="E658" s="25" t="s">
        <v>383</v>
      </c>
      <c r="F658" s="25" t="s">
        <v>75</v>
      </c>
      <c r="G658" s="25" t="s">
        <v>76</v>
      </c>
      <c r="H658" s="25" t="s">
        <v>100</v>
      </c>
      <c r="I658" s="10"/>
      <c r="J658" s="10"/>
      <c r="K658" s="10"/>
      <c r="L658" s="11"/>
      <c r="M658" s="11"/>
      <c r="N658" s="11"/>
    </row>
    <row r="659" ht="15.0" customHeight="1">
      <c r="A659" s="6" t="s">
        <v>21</v>
      </c>
      <c r="B659" s="38"/>
      <c r="C659" s="25"/>
      <c r="D659" s="25"/>
      <c r="E659" s="26" t="s">
        <v>77</v>
      </c>
      <c r="F659" s="12" t="s">
        <v>79</v>
      </c>
      <c r="G659" s="12" t="s">
        <v>80</v>
      </c>
      <c r="H659" s="26" t="s">
        <v>101</v>
      </c>
      <c r="I659" s="10"/>
      <c r="J659" s="10"/>
      <c r="K659" s="10"/>
      <c r="L659" s="11"/>
      <c r="M659" s="11"/>
      <c r="N659" s="11"/>
    </row>
    <row r="660" ht="15.0" customHeight="1">
      <c r="A660" s="13" t="str">
        <f>'Orçamento de fórmulas'!C68</f>
        <v>ALIMENTO PARA DIETAS COM RESTRIÇÃO DE PROTEÍNAS. Aplicação no âmbito da SES/DF: indicado para crianças de 0 a 1 ano de idade, portadoras de acidúria glutárica. Características Adicionais: mistura de aminoácidos essenciais isenta de lisina e baixo teor de triptofano. Forma de Apresentação: pó (gramas).</v>
      </c>
      <c r="B660" s="29" t="s">
        <v>36</v>
      </c>
      <c r="C660" s="29">
        <v>3.344</v>
      </c>
      <c r="D660" s="29">
        <v>3.54</v>
      </c>
      <c r="E660" s="29">
        <v>6.1483</v>
      </c>
      <c r="F660" s="29">
        <v>4.4274</v>
      </c>
      <c r="G660" s="29">
        <v>6.9919476</v>
      </c>
      <c r="H660" s="29">
        <v>4.5895677</v>
      </c>
      <c r="I660" s="29"/>
      <c r="J660" s="29"/>
      <c r="K660" s="29"/>
      <c r="L660" s="17">
        <f>IFERROR(MEDIAN($B660:$K660),"-")</f>
        <v>4.50848385</v>
      </c>
      <c r="M660" s="17">
        <f>IFERROR(L660*(1-50%),"-")</f>
        <v>2.254241925</v>
      </c>
      <c r="N660" s="17">
        <f>IFERROR(L660*(1+50%),"-")</f>
        <v>6.762725775</v>
      </c>
    </row>
    <row r="661" ht="15.0" customHeight="1">
      <c r="A661" s="6" t="s">
        <v>24</v>
      </c>
      <c r="B661" s="16" t="str">
        <f t="shared" ref="B661:I661" si="83">IFERROR(IF(B660&gt;$N660,"Não válido",IF(B660&lt;$M660,"Não válido",B660)),"-")</f>
        <v>Não válido</v>
      </c>
      <c r="C661" s="16">
        <f t="shared" si="83"/>
        <v>3.344</v>
      </c>
      <c r="D661" s="16">
        <f t="shared" si="83"/>
        <v>3.54</v>
      </c>
      <c r="E661" s="16">
        <f t="shared" si="83"/>
        <v>6.1483</v>
      </c>
      <c r="F661" s="16">
        <f t="shared" si="83"/>
        <v>4.4274</v>
      </c>
      <c r="G661" s="16" t="str">
        <f t="shared" si="83"/>
        <v>Não válido</v>
      </c>
      <c r="H661" s="16">
        <f t="shared" si="83"/>
        <v>4.5895677</v>
      </c>
      <c r="I661" s="16" t="str">
        <f t="shared" si="83"/>
        <v>Não válido</v>
      </c>
      <c r="J661" s="10" t="str">
        <f t="shared" ref="J661:K661" si="84">IFERROR(IF(J660&gt;$N660,"Não válido",IF(J660&lt;$M660,"Não válido","Válido")),"-")</f>
        <v>Não válido</v>
      </c>
      <c r="K661" s="10" t="str">
        <f t="shared" si="84"/>
        <v>Não válido</v>
      </c>
      <c r="L661" s="1"/>
      <c r="M661" s="1"/>
      <c r="N661" s="1"/>
    </row>
    <row r="662" ht="15.0" customHeight="1">
      <c r="A662" s="18" t="s">
        <v>25</v>
      </c>
      <c r="B662" s="17">
        <f>IFERROR(MIN(B661:K661),"-")</f>
        <v>3.344</v>
      </c>
      <c r="C662" s="1"/>
      <c r="D662" s="1"/>
      <c r="E662" s="1"/>
      <c r="F662" s="1"/>
      <c r="G662" s="1"/>
      <c r="H662" s="1"/>
      <c r="I662" s="1"/>
      <c r="J662" s="1"/>
      <c r="K662" s="1"/>
      <c r="L662" s="1"/>
      <c r="M662" s="1"/>
      <c r="N662" s="1"/>
    </row>
    <row r="663" ht="15.0" customHeight="1">
      <c r="A663" s="18" t="s">
        <v>26</v>
      </c>
      <c r="B663" s="17">
        <f>IFERROR(MEDIAN(B661:K661),"-")</f>
        <v>4.4274</v>
      </c>
      <c r="C663" s="1"/>
      <c r="D663" s="1"/>
      <c r="E663" s="1"/>
      <c r="F663" s="1"/>
      <c r="G663" s="1"/>
      <c r="H663" s="1"/>
      <c r="I663" s="1"/>
      <c r="J663" s="1"/>
      <c r="K663" s="1"/>
      <c r="L663" s="1"/>
      <c r="M663" s="1"/>
      <c r="N663" s="1"/>
    </row>
    <row r="664" ht="15.0" customHeight="1">
      <c r="A664" s="18" t="s">
        <v>27</v>
      </c>
      <c r="B664" s="17">
        <f>IFERROR(AVERAGE(B661:K661),"-")</f>
        <v>4.40985354</v>
      </c>
      <c r="C664" s="1"/>
      <c r="D664" s="1"/>
      <c r="E664" s="1"/>
      <c r="F664" s="1"/>
      <c r="G664" s="1"/>
      <c r="H664" s="1"/>
      <c r="I664" s="1"/>
      <c r="J664" s="1"/>
      <c r="K664" s="1"/>
      <c r="L664" s="1"/>
      <c r="M664" s="1"/>
      <c r="N664" s="1"/>
    </row>
    <row r="665" ht="15.0" customHeight="1">
      <c r="A665" s="18" t="s">
        <v>28</v>
      </c>
      <c r="B665" s="17">
        <f>IFERROR(MAX(B661:K661),"-")</f>
        <v>6.1483</v>
      </c>
      <c r="C665" s="1"/>
      <c r="D665" s="1"/>
      <c r="E665" s="1"/>
      <c r="F665" s="1"/>
      <c r="G665" s="1"/>
      <c r="H665" s="1"/>
      <c r="I665" s="1"/>
      <c r="J665" s="1"/>
      <c r="K665" s="1"/>
      <c r="L665" s="1"/>
      <c r="M665" s="1"/>
      <c r="N665" s="1"/>
    </row>
    <row r="666" ht="15.0" customHeight="1">
      <c r="A666" s="1"/>
      <c r="B666" s="1"/>
      <c r="C666" s="1"/>
      <c r="D666" s="1"/>
      <c r="E666" s="1"/>
      <c r="F666" s="1"/>
      <c r="G666" s="1"/>
      <c r="H666" s="1"/>
      <c r="I666" s="1"/>
      <c r="J666" s="1"/>
      <c r="K666" s="1"/>
      <c r="L666" s="1"/>
      <c r="M666" s="1"/>
      <c r="N666" s="1"/>
    </row>
    <row r="667" ht="15.0" customHeight="1">
      <c r="A667" s="24" t="str">
        <f>'Orçamento de fórmulas'!B69</f>
        <v>FM 66
(Acidúria Glutárica
acima de 1 ano)
Código BR: 410621</v>
      </c>
      <c r="B667" s="6" t="s">
        <v>2</v>
      </c>
      <c r="C667" s="6" t="s">
        <v>3</v>
      </c>
      <c r="D667" s="6" t="s">
        <v>4</v>
      </c>
      <c r="E667" s="6" t="s">
        <v>5</v>
      </c>
      <c r="F667" s="6" t="s">
        <v>6</v>
      </c>
      <c r="G667" s="6" t="s">
        <v>7</v>
      </c>
      <c r="H667" s="6" t="s">
        <v>8</v>
      </c>
      <c r="I667" s="6" t="s">
        <v>9</v>
      </c>
      <c r="J667" s="6" t="s">
        <v>10</v>
      </c>
      <c r="K667" s="6" t="s">
        <v>11</v>
      </c>
      <c r="L667" s="7" t="s">
        <v>12</v>
      </c>
      <c r="M667" s="7" t="s">
        <v>13</v>
      </c>
      <c r="N667" s="7" t="s">
        <v>14</v>
      </c>
    </row>
    <row r="668" ht="15.0" customHeight="1">
      <c r="A668" s="6" t="s">
        <v>15</v>
      </c>
      <c r="B668" s="25" t="s">
        <v>384</v>
      </c>
      <c r="C668" s="25" t="s">
        <v>385</v>
      </c>
      <c r="D668" s="25" t="s">
        <v>386</v>
      </c>
      <c r="E668" s="25" t="s">
        <v>387</v>
      </c>
      <c r="F668" s="25" t="s">
        <v>75</v>
      </c>
      <c r="G668" s="25" t="s">
        <v>76</v>
      </c>
      <c r="H668" s="25" t="s">
        <v>100</v>
      </c>
      <c r="I668" s="10"/>
      <c r="J668" s="10"/>
      <c r="K668" s="10"/>
      <c r="L668" s="11"/>
      <c r="M668" s="11"/>
      <c r="N668" s="11"/>
    </row>
    <row r="669" ht="15.0" customHeight="1">
      <c r="A669" s="6" t="s">
        <v>21</v>
      </c>
      <c r="B669" s="38"/>
      <c r="C669" s="25"/>
      <c r="D669" s="25"/>
      <c r="E669" s="26" t="s">
        <v>77</v>
      </c>
      <c r="F669" s="12" t="s">
        <v>79</v>
      </c>
      <c r="G669" s="12" t="s">
        <v>80</v>
      </c>
      <c r="H669" s="26" t="s">
        <v>101</v>
      </c>
      <c r="I669" s="10"/>
      <c r="J669" s="10"/>
      <c r="K669" s="10"/>
      <c r="L669" s="11"/>
      <c r="M669" s="11"/>
      <c r="N669" s="11"/>
    </row>
    <row r="670" ht="15.0" customHeight="1">
      <c r="A670" s="13" t="str">
        <f>'Orçamento de fórmulas'!C69</f>
        <v>ALIMENTO PARA DIETAS COM RESTRIÇÃO DE PROTEÍNAS.Aplicação no âmbito da SES/DF: indicado para crianças maiores de 1 ano de idade, portadoras de acidúria glutárica. Características Adicionais: mistura de aminoácidos essenciais isenta de lisina e baixo teor de triptofano. Forma de Apresentação: pó (gramas).</v>
      </c>
      <c r="B670" s="29" t="s">
        <v>36</v>
      </c>
      <c r="C670" s="29">
        <v>2.261</v>
      </c>
      <c r="D670" s="29">
        <v>3.54</v>
      </c>
      <c r="E670" s="29">
        <v>6.34567</v>
      </c>
      <c r="F670" s="29">
        <v>4.64</v>
      </c>
      <c r="G670" s="29">
        <v>7.3393932</v>
      </c>
      <c r="H670" s="29">
        <v>4.5895677</v>
      </c>
      <c r="I670" s="29"/>
      <c r="J670" s="29"/>
      <c r="K670" s="29"/>
      <c r="L670" s="17">
        <f>IFERROR(MEDIAN($B670:$K670),"-")</f>
        <v>4.61478385</v>
      </c>
      <c r="M670" s="17">
        <f>IFERROR(L670*(1-50%),"-")</f>
        <v>2.307391925</v>
      </c>
      <c r="N670" s="17">
        <f>IFERROR(L670*(1+50%),"-")</f>
        <v>6.922175775</v>
      </c>
    </row>
    <row r="671" ht="15.0" customHeight="1">
      <c r="A671" s="6" t="s">
        <v>24</v>
      </c>
      <c r="B671" s="16" t="str">
        <f t="shared" ref="B671:I671" si="85">IFERROR(IF(B670&gt;$N670,"Não válido",IF(B670&lt;$M670,"Não válido",B670)),"-")</f>
        <v>Não válido</v>
      </c>
      <c r="C671" s="16" t="str">
        <f t="shared" si="85"/>
        <v>Não válido</v>
      </c>
      <c r="D671" s="16">
        <f t="shared" si="85"/>
        <v>3.54</v>
      </c>
      <c r="E671" s="16">
        <f t="shared" si="85"/>
        <v>6.34567</v>
      </c>
      <c r="F671" s="16">
        <f t="shared" si="85"/>
        <v>4.64</v>
      </c>
      <c r="G671" s="16" t="str">
        <f t="shared" si="85"/>
        <v>Não válido</v>
      </c>
      <c r="H671" s="16">
        <f t="shared" si="85"/>
        <v>4.5895677</v>
      </c>
      <c r="I671" s="16" t="str">
        <f t="shared" si="85"/>
        <v>Não válido</v>
      </c>
      <c r="J671" s="10" t="str">
        <f t="shared" ref="J671:K671" si="86">IFERROR(IF(J670&gt;$N670,"Não válido",IF(J670&lt;$M670,"Não válido","Válido")),"-")</f>
        <v>Não válido</v>
      </c>
      <c r="K671" s="10" t="str">
        <f t="shared" si="86"/>
        <v>Não válido</v>
      </c>
      <c r="L671" s="1"/>
      <c r="M671" s="1"/>
      <c r="N671" s="1"/>
    </row>
    <row r="672" ht="15.0" customHeight="1">
      <c r="A672" s="18" t="s">
        <v>25</v>
      </c>
      <c r="B672" s="17">
        <f>IFERROR(MIN(B671:K671),"-")</f>
        <v>3.54</v>
      </c>
      <c r="C672" s="1"/>
      <c r="D672" s="1"/>
      <c r="E672" s="1"/>
      <c r="F672" s="1"/>
      <c r="G672" s="1"/>
      <c r="H672" s="1"/>
      <c r="I672" s="1"/>
      <c r="J672" s="1"/>
      <c r="K672" s="1"/>
      <c r="L672" s="1"/>
      <c r="M672" s="1"/>
      <c r="N672" s="1"/>
    </row>
    <row r="673" ht="15.0" customHeight="1">
      <c r="A673" s="18" t="s">
        <v>26</v>
      </c>
      <c r="B673" s="17">
        <f>IFERROR(MEDIAN(B671:K671),"-")</f>
        <v>4.61478385</v>
      </c>
      <c r="C673" s="1"/>
      <c r="D673" s="1"/>
      <c r="E673" s="1"/>
      <c r="F673" s="1"/>
      <c r="G673" s="1"/>
      <c r="H673" s="1"/>
      <c r="I673" s="1"/>
      <c r="J673" s="1"/>
      <c r="K673" s="1"/>
      <c r="L673" s="1"/>
      <c r="M673" s="1"/>
      <c r="N673" s="1"/>
    </row>
    <row r="674" ht="15.0" customHeight="1">
      <c r="A674" s="18" t="s">
        <v>27</v>
      </c>
      <c r="B674" s="17">
        <f>IFERROR(AVERAGE(B671:K671),"-")</f>
        <v>4.778809425</v>
      </c>
      <c r="C674" s="1"/>
      <c r="D674" s="1"/>
      <c r="E674" s="1"/>
      <c r="F674" s="1"/>
      <c r="G674" s="1"/>
      <c r="H674" s="1"/>
      <c r="I674" s="1"/>
      <c r="J674" s="1"/>
      <c r="K674" s="1"/>
      <c r="L674" s="1"/>
      <c r="M674" s="1"/>
      <c r="N674" s="1"/>
    </row>
    <row r="675" ht="15.0" customHeight="1">
      <c r="A675" s="18" t="s">
        <v>28</v>
      </c>
      <c r="B675" s="17">
        <f>IFERROR(MAX(B671:K671),"-")</f>
        <v>6.34567</v>
      </c>
      <c r="C675" s="1"/>
      <c r="D675" s="1"/>
      <c r="E675" s="1"/>
      <c r="F675" s="1"/>
      <c r="G675" s="1"/>
      <c r="H675" s="1"/>
      <c r="I675" s="1"/>
      <c r="J675" s="1"/>
      <c r="K675" s="1"/>
      <c r="L675" s="1"/>
      <c r="M675" s="1"/>
      <c r="N675" s="1"/>
    </row>
    <row r="676" ht="15.75" customHeight="1">
      <c r="A676" s="1"/>
      <c r="B676" s="1"/>
      <c r="C676" s="1"/>
      <c r="D676" s="1"/>
      <c r="E676" s="1"/>
      <c r="F676" s="1"/>
      <c r="G676" s="1"/>
      <c r="H676" s="1"/>
      <c r="I676" s="1"/>
      <c r="J676" s="1"/>
      <c r="K676" s="1"/>
      <c r="L676" s="1"/>
      <c r="M676" s="1"/>
      <c r="N676" s="1"/>
    </row>
    <row r="677" ht="15.75" customHeight="1">
      <c r="A677" s="1"/>
      <c r="B677" s="1"/>
      <c r="C677" s="1"/>
      <c r="D677" s="1"/>
      <c r="E677" s="1"/>
      <c r="F677" s="1"/>
      <c r="G677" s="1"/>
      <c r="H677" s="1"/>
      <c r="I677" s="1"/>
      <c r="J677" s="1"/>
      <c r="K677" s="1"/>
      <c r="L677" s="1"/>
      <c r="M677" s="1"/>
      <c r="N677" s="1"/>
    </row>
    <row r="678" ht="15.75" customHeight="1">
      <c r="A678" s="1"/>
      <c r="B678" s="1"/>
      <c r="C678" s="1"/>
      <c r="D678" s="1"/>
      <c r="E678" s="1"/>
      <c r="F678" s="1"/>
      <c r="G678" s="1"/>
      <c r="H678" s="1"/>
      <c r="I678" s="1"/>
      <c r="J678" s="1"/>
      <c r="K678" s="1"/>
      <c r="L678" s="1"/>
      <c r="M678" s="1"/>
      <c r="N678" s="1"/>
    </row>
    <row r="679" ht="15.75" customHeight="1">
      <c r="A679" s="1"/>
      <c r="B679" s="1"/>
      <c r="C679" s="1"/>
      <c r="D679" s="1"/>
      <c r="E679" s="1"/>
      <c r="F679" s="1"/>
      <c r="G679" s="1"/>
      <c r="H679" s="1"/>
      <c r="I679" s="1"/>
      <c r="J679" s="1"/>
      <c r="K679" s="1"/>
      <c r="L679" s="1"/>
      <c r="M679" s="1"/>
      <c r="N679" s="1"/>
    </row>
    <row r="680" ht="15.75" customHeight="1">
      <c r="A680" s="1"/>
      <c r="B680" s="1"/>
      <c r="C680" s="1"/>
      <c r="D680" s="1"/>
      <c r="E680" s="1"/>
      <c r="F680" s="1"/>
      <c r="G680" s="1"/>
      <c r="H680" s="1"/>
      <c r="I680" s="1"/>
      <c r="J680" s="1"/>
      <c r="K680" s="1"/>
      <c r="L680" s="1"/>
      <c r="M680" s="1"/>
      <c r="N680" s="1"/>
    </row>
    <row r="681" ht="15.75" customHeight="1">
      <c r="A681" s="1"/>
      <c r="B681" s="1"/>
      <c r="C681" s="1"/>
      <c r="D681" s="1"/>
      <c r="E681" s="1"/>
      <c r="F681" s="1"/>
      <c r="G681" s="1"/>
      <c r="H681" s="1"/>
      <c r="I681" s="1"/>
      <c r="J681" s="1"/>
      <c r="K681" s="1"/>
      <c r="L681" s="1"/>
      <c r="M681" s="1"/>
      <c r="N681" s="1"/>
    </row>
    <row r="682" ht="15.75" customHeight="1">
      <c r="A682" s="1"/>
      <c r="B682" s="1"/>
      <c r="C682" s="1"/>
      <c r="D682" s="1"/>
      <c r="E682" s="1"/>
      <c r="F682" s="1"/>
      <c r="G682" s="1"/>
      <c r="H682" s="1"/>
      <c r="I682" s="1"/>
      <c r="J682" s="1"/>
      <c r="K682" s="1"/>
      <c r="L682" s="1"/>
      <c r="M682" s="1"/>
      <c r="N682" s="1"/>
    </row>
    <row r="683" ht="15.75" customHeight="1">
      <c r="A683" s="1"/>
      <c r="B683" s="1"/>
      <c r="C683" s="1"/>
      <c r="D683" s="1"/>
      <c r="E683" s="1"/>
      <c r="F683" s="1"/>
      <c r="G683" s="1"/>
      <c r="H683" s="1"/>
      <c r="I683" s="1"/>
      <c r="J683" s="1"/>
      <c r="K683" s="1"/>
      <c r="L683" s="1"/>
      <c r="M683" s="1"/>
      <c r="N683" s="1"/>
    </row>
    <row r="684" ht="15.75" customHeight="1">
      <c r="A684" s="1"/>
      <c r="B684" s="1"/>
      <c r="C684" s="1"/>
      <c r="D684" s="1"/>
      <c r="E684" s="1"/>
      <c r="F684" s="1"/>
      <c r="G684" s="1"/>
      <c r="H684" s="1"/>
      <c r="I684" s="1"/>
      <c r="J684" s="1"/>
      <c r="K684" s="1"/>
      <c r="L684" s="1"/>
      <c r="M684" s="1"/>
      <c r="N684" s="1"/>
    </row>
    <row r="685" ht="15.75" customHeight="1">
      <c r="A685" s="1"/>
      <c r="B685" s="1"/>
      <c r="C685" s="1"/>
      <c r="D685" s="1"/>
      <c r="E685" s="1"/>
      <c r="F685" s="1"/>
      <c r="G685" s="1"/>
      <c r="H685" s="1"/>
      <c r="I685" s="1"/>
      <c r="J685" s="1"/>
      <c r="K685" s="1"/>
      <c r="L685" s="1"/>
      <c r="M685" s="1"/>
      <c r="N685" s="1"/>
    </row>
    <row r="686" ht="15.75" customHeight="1">
      <c r="A686" s="1"/>
      <c r="B686" s="1"/>
      <c r="C686" s="1"/>
      <c r="D686" s="1"/>
      <c r="E686" s="1"/>
      <c r="F686" s="1"/>
      <c r="G686" s="1"/>
      <c r="H686" s="1"/>
      <c r="I686" s="1"/>
      <c r="J686" s="1"/>
      <c r="K686" s="1"/>
      <c r="L686" s="1"/>
      <c r="M686" s="1"/>
      <c r="N686" s="1"/>
    </row>
    <row r="687" ht="15.75" customHeight="1">
      <c r="A687" s="1"/>
      <c r="B687" s="1"/>
      <c r="C687" s="1"/>
      <c r="D687" s="1"/>
      <c r="E687" s="1"/>
      <c r="F687" s="1"/>
      <c r="G687" s="1"/>
      <c r="H687" s="1"/>
      <c r="I687" s="1"/>
      <c r="J687" s="1"/>
      <c r="K687" s="1"/>
      <c r="L687" s="1"/>
      <c r="M687" s="1"/>
      <c r="N687" s="1"/>
    </row>
    <row r="688" ht="15.75" customHeight="1">
      <c r="A688" s="1"/>
      <c r="B688" s="1"/>
      <c r="C688" s="1"/>
      <c r="D688" s="1"/>
      <c r="E688" s="1"/>
      <c r="F688" s="1"/>
      <c r="G688" s="1"/>
      <c r="H688" s="1"/>
      <c r="I688" s="1"/>
      <c r="J688" s="1"/>
      <c r="K688" s="1"/>
      <c r="L688" s="1"/>
      <c r="M688" s="1"/>
      <c r="N688" s="1"/>
    </row>
    <row r="689" ht="15.75" customHeight="1">
      <c r="A689" s="1"/>
      <c r="B689" s="1"/>
      <c r="C689" s="1"/>
      <c r="D689" s="1"/>
      <c r="E689" s="1"/>
      <c r="F689" s="1"/>
      <c r="G689" s="1"/>
      <c r="H689" s="1"/>
      <c r="I689" s="1"/>
      <c r="J689" s="1"/>
      <c r="K689" s="1"/>
      <c r="L689" s="1"/>
      <c r="M689" s="1"/>
      <c r="N689" s="1"/>
    </row>
    <row r="690" ht="15.75" customHeight="1">
      <c r="A690" s="1"/>
      <c r="B690" s="1"/>
      <c r="C690" s="1"/>
      <c r="D690" s="1"/>
      <c r="E690" s="1"/>
      <c r="F690" s="1"/>
      <c r="G690" s="1"/>
      <c r="H690" s="1"/>
      <c r="I690" s="1"/>
      <c r="J690" s="1"/>
      <c r="K690" s="1"/>
      <c r="L690" s="1"/>
      <c r="M690" s="1"/>
      <c r="N690" s="1"/>
    </row>
    <row r="691" ht="15.75" customHeight="1">
      <c r="A691" s="1"/>
      <c r="B691" s="1"/>
      <c r="C691" s="1"/>
      <c r="D691" s="1"/>
      <c r="E691" s="1"/>
      <c r="F691" s="1"/>
      <c r="G691" s="1"/>
      <c r="H691" s="1"/>
      <c r="I691" s="1"/>
      <c r="J691" s="1"/>
      <c r="K691" s="1"/>
      <c r="L691" s="1"/>
      <c r="M691" s="1"/>
      <c r="N691" s="1"/>
    </row>
    <row r="692" ht="15.75" customHeight="1">
      <c r="A692" s="1"/>
      <c r="B692" s="1"/>
      <c r="C692" s="1"/>
      <c r="D692" s="1"/>
      <c r="E692" s="1"/>
      <c r="F692" s="1"/>
      <c r="G692" s="1"/>
      <c r="H692" s="1"/>
      <c r="I692" s="1"/>
      <c r="J692" s="1"/>
      <c r="K692" s="1"/>
      <c r="L692" s="1"/>
      <c r="M692" s="1"/>
      <c r="N692" s="1"/>
    </row>
    <row r="693" ht="15.75" customHeight="1">
      <c r="A693" s="1"/>
      <c r="B693" s="1"/>
      <c r="C693" s="1"/>
      <c r="D693" s="1"/>
      <c r="E693" s="1"/>
      <c r="F693" s="1"/>
      <c r="G693" s="1"/>
      <c r="H693" s="1"/>
      <c r="I693" s="1"/>
      <c r="J693" s="1"/>
      <c r="K693" s="1"/>
      <c r="L693" s="1"/>
      <c r="M693" s="1"/>
      <c r="N693" s="1"/>
    </row>
    <row r="694" ht="15.75" customHeight="1">
      <c r="A694" s="1"/>
      <c r="B694" s="1"/>
      <c r="C694" s="1"/>
      <c r="D694" s="1"/>
      <c r="E694" s="1"/>
      <c r="F694" s="1"/>
      <c r="G694" s="1"/>
      <c r="H694" s="1"/>
      <c r="I694" s="1"/>
      <c r="J694" s="1"/>
      <c r="K694" s="1"/>
      <c r="L694" s="1"/>
      <c r="M694" s="1"/>
      <c r="N694" s="1"/>
    </row>
    <row r="695" ht="15.75" customHeight="1">
      <c r="A695" s="1"/>
      <c r="B695" s="1"/>
      <c r="C695" s="1"/>
      <c r="D695" s="1"/>
      <c r="E695" s="1"/>
      <c r="F695" s="1"/>
      <c r="G695" s="1"/>
      <c r="H695" s="1"/>
      <c r="I695" s="1"/>
      <c r="J695" s="1"/>
      <c r="K695" s="1"/>
      <c r="L695" s="1"/>
      <c r="M695" s="1"/>
      <c r="N695" s="1"/>
    </row>
    <row r="696" ht="15.75" customHeight="1">
      <c r="A696" s="1"/>
      <c r="B696" s="1"/>
      <c r="C696" s="1"/>
      <c r="D696" s="1"/>
      <c r="E696" s="1"/>
      <c r="F696" s="1"/>
      <c r="G696" s="1"/>
      <c r="H696" s="1"/>
      <c r="I696" s="1"/>
      <c r="J696" s="1"/>
      <c r="K696" s="1"/>
      <c r="L696" s="1"/>
      <c r="M696" s="1"/>
      <c r="N696" s="1"/>
    </row>
    <row r="697" ht="15.75" customHeight="1">
      <c r="A697" s="1"/>
      <c r="B697" s="1"/>
      <c r="C697" s="1"/>
      <c r="D697" s="1"/>
      <c r="E697" s="1"/>
      <c r="F697" s="1"/>
      <c r="G697" s="1"/>
      <c r="H697" s="1"/>
      <c r="I697" s="1"/>
      <c r="J697" s="1"/>
      <c r="K697" s="1"/>
      <c r="L697" s="1"/>
      <c r="M697" s="1"/>
      <c r="N697" s="1"/>
    </row>
    <row r="698" ht="15.75" customHeight="1">
      <c r="A698" s="1"/>
      <c r="B698" s="1"/>
      <c r="C698" s="1"/>
      <c r="D698" s="1"/>
      <c r="E698" s="1"/>
      <c r="F698" s="1"/>
      <c r="G698" s="1"/>
      <c r="H698" s="1"/>
      <c r="I698" s="1"/>
      <c r="J698" s="1"/>
      <c r="K698" s="1"/>
      <c r="L698" s="1"/>
      <c r="M698" s="1"/>
      <c r="N698" s="1"/>
    </row>
    <row r="699" ht="15.75" customHeight="1">
      <c r="A699" s="1"/>
      <c r="B699" s="1"/>
      <c r="C699" s="1"/>
      <c r="D699" s="1"/>
      <c r="E699" s="1"/>
      <c r="F699" s="1"/>
      <c r="G699" s="1"/>
      <c r="H699" s="1"/>
      <c r="I699" s="1"/>
      <c r="J699" s="1"/>
      <c r="K699" s="1"/>
      <c r="L699" s="1"/>
      <c r="M699" s="1"/>
      <c r="N699" s="1"/>
    </row>
    <row r="700" ht="15.75" customHeight="1">
      <c r="A700" s="1"/>
      <c r="B700" s="1"/>
      <c r="C700" s="1"/>
      <c r="D700" s="1"/>
      <c r="E700" s="1"/>
      <c r="F700" s="1"/>
      <c r="G700" s="1"/>
      <c r="H700" s="1"/>
      <c r="I700" s="1"/>
      <c r="J700" s="1"/>
      <c r="K700" s="1"/>
      <c r="L700" s="1"/>
      <c r="M700" s="1"/>
      <c r="N700" s="1"/>
    </row>
    <row r="701" ht="15.75" customHeight="1">
      <c r="A701" s="1"/>
      <c r="B701" s="1"/>
      <c r="C701" s="1"/>
      <c r="D701" s="1"/>
      <c r="E701" s="1"/>
      <c r="F701" s="1"/>
      <c r="G701" s="1"/>
      <c r="H701" s="1"/>
      <c r="I701" s="1"/>
      <c r="J701" s="1"/>
      <c r="K701" s="1"/>
      <c r="L701" s="1"/>
      <c r="M701" s="1"/>
      <c r="N701" s="1"/>
    </row>
    <row r="702" ht="15.75" customHeight="1">
      <c r="A702" s="1"/>
      <c r="B702" s="1"/>
      <c r="C702" s="1"/>
      <c r="D702" s="1"/>
      <c r="E702" s="1"/>
      <c r="F702" s="1"/>
      <c r="G702" s="1"/>
      <c r="H702" s="1"/>
      <c r="I702" s="1"/>
      <c r="J702" s="1"/>
      <c r="K702" s="1"/>
      <c r="L702" s="1"/>
      <c r="M702" s="1"/>
      <c r="N702" s="1"/>
    </row>
    <row r="703" ht="15.75" customHeight="1">
      <c r="A703" s="1"/>
      <c r="B703" s="1"/>
      <c r="C703" s="1"/>
      <c r="D703" s="1"/>
      <c r="E703" s="1"/>
      <c r="F703" s="1"/>
      <c r="G703" s="1"/>
      <c r="H703" s="1"/>
      <c r="I703" s="1"/>
      <c r="J703" s="1"/>
      <c r="K703" s="1"/>
      <c r="L703" s="1"/>
      <c r="M703" s="1"/>
      <c r="N703" s="1"/>
    </row>
    <row r="704" ht="15.75" customHeight="1">
      <c r="A704" s="1"/>
      <c r="B704" s="1"/>
      <c r="C704" s="1"/>
      <c r="D704" s="1"/>
      <c r="E704" s="1"/>
      <c r="F704" s="1"/>
      <c r="G704" s="1"/>
      <c r="H704" s="1"/>
      <c r="I704" s="1"/>
      <c r="J704" s="1"/>
      <c r="K704" s="1"/>
      <c r="L704" s="1"/>
      <c r="M704" s="1"/>
      <c r="N704" s="1"/>
    </row>
    <row r="705" ht="15.75" customHeight="1">
      <c r="A705" s="1"/>
      <c r="B705" s="1"/>
      <c r="C705" s="1"/>
      <c r="D705" s="1"/>
      <c r="E705" s="1"/>
      <c r="F705" s="1"/>
      <c r="G705" s="1"/>
      <c r="H705" s="1"/>
      <c r="I705" s="1"/>
      <c r="J705" s="1"/>
      <c r="K705" s="1"/>
      <c r="L705" s="1"/>
      <c r="M705" s="1"/>
      <c r="N705" s="1"/>
    </row>
    <row r="706" ht="15.75" customHeight="1">
      <c r="A706" s="1"/>
      <c r="B706" s="1"/>
      <c r="C706" s="1"/>
      <c r="D706" s="1"/>
      <c r="E706" s="1"/>
      <c r="F706" s="1"/>
      <c r="G706" s="1"/>
      <c r="H706" s="1"/>
      <c r="I706" s="1"/>
      <c r="J706" s="1"/>
      <c r="K706" s="1"/>
      <c r="L706" s="1"/>
      <c r="M706" s="1"/>
      <c r="N706" s="1"/>
    </row>
    <row r="707" ht="15.75" customHeight="1">
      <c r="A707" s="1"/>
      <c r="B707" s="1"/>
      <c r="C707" s="1"/>
      <c r="D707" s="1"/>
      <c r="E707" s="1"/>
      <c r="F707" s="1"/>
      <c r="G707" s="1"/>
      <c r="H707" s="1"/>
      <c r="I707" s="1"/>
      <c r="J707" s="1"/>
      <c r="K707" s="1"/>
      <c r="L707" s="1"/>
      <c r="M707" s="1"/>
      <c r="N707" s="1"/>
    </row>
    <row r="708" ht="15.75" customHeight="1">
      <c r="A708" s="1"/>
      <c r="B708" s="1"/>
      <c r="C708" s="1"/>
      <c r="D708" s="1"/>
      <c r="E708" s="1"/>
      <c r="F708" s="1"/>
      <c r="G708" s="1"/>
      <c r="H708" s="1"/>
      <c r="I708" s="1"/>
      <c r="J708" s="1"/>
      <c r="K708" s="1"/>
      <c r="L708" s="1"/>
      <c r="M708" s="1"/>
      <c r="N708" s="1"/>
    </row>
    <row r="709" ht="15.75" customHeight="1">
      <c r="A709" s="1"/>
      <c r="B709" s="1"/>
      <c r="C709" s="1"/>
      <c r="D709" s="1"/>
      <c r="E709" s="1"/>
      <c r="F709" s="1"/>
      <c r="G709" s="1"/>
      <c r="H709" s="1"/>
      <c r="I709" s="1"/>
      <c r="J709" s="1"/>
      <c r="K709" s="1"/>
      <c r="L709" s="1"/>
      <c r="M709" s="1"/>
      <c r="N709" s="1"/>
    </row>
    <row r="710" ht="15.75" customHeight="1">
      <c r="A710" s="1"/>
      <c r="B710" s="1"/>
      <c r="C710" s="1"/>
      <c r="D710" s="1"/>
      <c r="E710" s="1"/>
      <c r="F710" s="1"/>
      <c r="G710" s="1"/>
      <c r="H710" s="1"/>
      <c r="I710" s="1"/>
      <c r="J710" s="1"/>
      <c r="K710" s="1"/>
      <c r="L710" s="1"/>
      <c r="M710" s="1"/>
      <c r="N710" s="1"/>
    </row>
    <row r="711" ht="15.75" customHeight="1">
      <c r="A711" s="1"/>
      <c r="B711" s="1"/>
      <c r="C711" s="1"/>
      <c r="D711" s="1"/>
      <c r="E711" s="1"/>
      <c r="F711" s="1"/>
      <c r="G711" s="1"/>
      <c r="H711" s="1"/>
      <c r="I711" s="1"/>
      <c r="J711" s="1"/>
      <c r="K711" s="1"/>
      <c r="L711" s="1"/>
      <c r="M711" s="1"/>
      <c r="N711" s="1"/>
    </row>
    <row r="712" ht="15.75" customHeight="1">
      <c r="A712" s="1"/>
      <c r="B712" s="1"/>
      <c r="C712" s="1"/>
      <c r="D712" s="1"/>
      <c r="E712" s="1"/>
      <c r="F712" s="1"/>
      <c r="G712" s="1"/>
      <c r="H712" s="1"/>
      <c r="I712" s="1"/>
      <c r="J712" s="1"/>
      <c r="K712" s="1"/>
      <c r="L712" s="1"/>
      <c r="M712" s="1"/>
      <c r="N712" s="1"/>
    </row>
    <row r="713" ht="15.75" customHeight="1">
      <c r="A713" s="1"/>
      <c r="B713" s="1"/>
      <c r="C713" s="1"/>
      <c r="D713" s="1"/>
      <c r="E713" s="1"/>
      <c r="F713" s="1"/>
      <c r="G713" s="1"/>
      <c r="H713" s="1"/>
      <c r="I713" s="1"/>
      <c r="J713" s="1"/>
      <c r="K713" s="1"/>
      <c r="L713" s="1"/>
      <c r="M713" s="1"/>
      <c r="N713" s="1"/>
    </row>
    <row r="714" ht="15.75" customHeight="1">
      <c r="A714" s="1"/>
      <c r="B714" s="1"/>
      <c r="C714" s="1"/>
      <c r="D714" s="1"/>
      <c r="E714" s="1"/>
      <c r="F714" s="1"/>
      <c r="G714" s="1"/>
      <c r="H714" s="1"/>
      <c r="I714" s="1"/>
      <c r="J714" s="1"/>
      <c r="K714" s="1"/>
      <c r="L714" s="1"/>
      <c r="M714" s="1"/>
      <c r="N714" s="1"/>
    </row>
    <row r="715" ht="15.75" customHeight="1">
      <c r="A715" s="1"/>
      <c r="B715" s="1"/>
      <c r="C715" s="1"/>
      <c r="D715" s="1"/>
      <c r="E715" s="1"/>
      <c r="F715" s="1"/>
      <c r="G715" s="1"/>
      <c r="H715" s="1"/>
      <c r="I715" s="1"/>
      <c r="J715" s="1"/>
      <c r="K715" s="1"/>
      <c r="L715" s="1"/>
      <c r="M715" s="1"/>
      <c r="N715" s="1"/>
    </row>
    <row r="716" ht="15.75" customHeight="1">
      <c r="A716" s="1"/>
      <c r="B716" s="1"/>
      <c r="C716" s="1"/>
      <c r="D716" s="1"/>
      <c r="E716" s="1"/>
      <c r="F716" s="1"/>
      <c r="G716" s="1"/>
      <c r="H716" s="1"/>
      <c r="I716" s="1"/>
      <c r="J716" s="1"/>
      <c r="K716" s="1"/>
      <c r="L716" s="1"/>
      <c r="M716" s="1"/>
      <c r="N716" s="1"/>
    </row>
    <row r="717" ht="15.75" customHeight="1">
      <c r="A717" s="1"/>
      <c r="B717" s="1"/>
      <c r="C717" s="1"/>
      <c r="D717" s="1"/>
      <c r="E717" s="1"/>
      <c r="F717" s="1"/>
      <c r="G717" s="1"/>
      <c r="H717" s="1"/>
      <c r="I717" s="1"/>
      <c r="J717" s="1"/>
      <c r="K717" s="1"/>
      <c r="L717" s="1"/>
      <c r="M717" s="1"/>
      <c r="N717" s="1"/>
    </row>
    <row r="718" ht="15.75" customHeight="1">
      <c r="A718" s="1"/>
      <c r="B718" s="1"/>
      <c r="C718" s="1"/>
      <c r="D718" s="1"/>
      <c r="E718" s="1"/>
      <c r="F718" s="1"/>
      <c r="G718" s="1"/>
      <c r="H718" s="1"/>
      <c r="I718" s="1"/>
      <c r="J718" s="1"/>
      <c r="K718" s="1"/>
      <c r="L718" s="1"/>
      <c r="M718" s="1"/>
      <c r="N718" s="1"/>
    </row>
    <row r="719" ht="15.75" customHeight="1">
      <c r="A719" s="1"/>
      <c r="B719" s="1"/>
      <c r="C719" s="1"/>
      <c r="D719" s="1"/>
      <c r="E719" s="1"/>
      <c r="F719" s="1"/>
      <c r="G719" s="1"/>
      <c r="H719" s="1"/>
      <c r="I719" s="1"/>
      <c r="J719" s="1"/>
      <c r="K719" s="1"/>
      <c r="L719" s="1"/>
      <c r="M719" s="1"/>
      <c r="N719" s="1"/>
    </row>
    <row r="720" ht="15.75" customHeight="1">
      <c r="A720" s="1"/>
      <c r="B720" s="1"/>
      <c r="C720" s="1"/>
      <c r="D720" s="1"/>
      <c r="E720" s="1"/>
      <c r="F720" s="1"/>
      <c r="G720" s="1"/>
      <c r="H720" s="1"/>
      <c r="I720" s="1"/>
      <c r="J720" s="1"/>
      <c r="K720" s="1"/>
      <c r="L720" s="1"/>
      <c r="M720" s="1"/>
      <c r="N720" s="1"/>
    </row>
    <row r="721" ht="15.75" customHeight="1">
      <c r="A721" s="1"/>
      <c r="B721" s="1"/>
      <c r="C721" s="1"/>
      <c r="D721" s="1"/>
      <c r="E721" s="1"/>
      <c r="F721" s="1"/>
      <c r="G721" s="1"/>
      <c r="H721" s="1"/>
      <c r="I721" s="1"/>
      <c r="J721" s="1"/>
      <c r="K721" s="1"/>
      <c r="L721" s="1"/>
      <c r="M721" s="1"/>
      <c r="N721" s="1"/>
    </row>
    <row r="722" ht="15.75" customHeight="1">
      <c r="A722" s="1"/>
      <c r="B722" s="1"/>
      <c r="C722" s="1"/>
      <c r="D722" s="1"/>
      <c r="E722" s="1"/>
      <c r="F722" s="1"/>
      <c r="G722" s="1"/>
      <c r="H722" s="1"/>
      <c r="I722" s="1"/>
      <c r="J722" s="1"/>
      <c r="K722" s="1"/>
      <c r="L722" s="1"/>
      <c r="M722" s="1"/>
      <c r="N722" s="1"/>
    </row>
    <row r="723" ht="15.75" customHeight="1">
      <c r="A723" s="1"/>
      <c r="B723" s="1"/>
      <c r="C723" s="1"/>
      <c r="D723" s="1"/>
      <c r="E723" s="1"/>
      <c r="F723" s="1"/>
      <c r="G723" s="1"/>
      <c r="H723" s="1"/>
      <c r="I723" s="1"/>
      <c r="J723" s="1"/>
      <c r="K723" s="1"/>
      <c r="L723" s="1"/>
      <c r="M723" s="1"/>
      <c r="N723" s="1"/>
    </row>
    <row r="724" ht="15.75" customHeight="1">
      <c r="A724" s="1"/>
      <c r="B724" s="1"/>
      <c r="C724" s="1"/>
      <c r="D724" s="1"/>
      <c r="E724" s="1"/>
      <c r="F724" s="1"/>
      <c r="G724" s="1"/>
      <c r="H724" s="1"/>
      <c r="I724" s="1"/>
      <c r="J724" s="1"/>
      <c r="K724" s="1"/>
      <c r="L724" s="1"/>
      <c r="M724" s="1"/>
      <c r="N724" s="1"/>
    </row>
    <row r="725" ht="15.75" customHeight="1">
      <c r="A725" s="1"/>
      <c r="B725" s="1"/>
      <c r="C725" s="1"/>
      <c r="D725" s="1"/>
      <c r="E725" s="1"/>
      <c r="F725" s="1"/>
      <c r="G725" s="1"/>
      <c r="H725" s="1"/>
      <c r="I725" s="1"/>
      <c r="J725" s="1"/>
      <c r="K725" s="1"/>
      <c r="L725" s="1"/>
      <c r="M725" s="1"/>
      <c r="N725" s="1"/>
    </row>
    <row r="726" ht="15.75" customHeight="1">
      <c r="A726" s="1"/>
      <c r="B726" s="1"/>
      <c r="C726" s="1"/>
      <c r="D726" s="1"/>
      <c r="E726" s="1"/>
      <c r="F726" s="1"/>
      <c r="G726" s="1"/>
      <c r="H726" s="1"/>
      <c r="I726" s="1"/>
      <c r="J726" s="1"/>
      <c r="K726" s="1"/>
      <c r="L726" s="1"/>
      <c r="M726" s="1"/>
      <c r="N726" s="1"/>
    </row>
    <row r="727" ht="15.75" customHeight="1">
      <c r="A727" s="1"/>
      <c r="B727" s="1"/>
      <c r="C727" s="1"/>
      <c r="D727" s="1"/>
      <c r="E727" s="1"/>
      <c r="F727" s="1"/>
      <c r="G727" s="1"/>
      <c r="H727" s="1"/>
      <c r="I727" s="1"/>
      <c r="J727" s="1"/>
      <c r="K727" s="1"/>
      <c r="L727" s="1"/>
      <c r="M727" s="1"/>
      <c r="N727" s="1"/>
    </row>
    <row r="728" ht="15.75" customHeight="1">
      <c r="A728" s="1"/>
      <c r="B728" s="1"/>
      <c r="C728" s="1"/>
      <c r="D728" s="1"/>
      <c r="E728" s="1"/>
      <c r="F728" s="1"/>
      <c r="G728" s="1"/>
      <c r="H728" s="1"/>
      <c r="I728" s="1"/>
      <c r="J728" s="1"/>
      <c r="K728" s="1"/>
      <c r="L728" s="1"/>
      <c r="M728" s="1"/>
      <c r="N728" s="1"/>
    </row>
    <row r="729" ht="15.75" customHeight="1">
      <c r="A729" s="1"/>
      <c r="B729" s="1"/>
      <c r="C729" s="1"/>
      <c r="D729" s="1"/>
      <c r="E729" s="1"/>
      <c r="F729" s="1"/>
      <c r="G729" s="1"/>
      <c r="H729" s="1"/>
      <c r="I729" s="1"/>
      <c r="J729" s="1"/>
      <c r="K729" s="1"/>
      <c r="L729" s="1"/>
      <c r="M729" s="1"/>
      <c r="N729" s="1"/>
    </row>
    <row r="730" ht="15.75" customHeight="1">
      <c r="A730" s="1"/>
      <c r="B730" s="1"/>
      <c r="C730" s="1"/>
      <c r="D730" s="1"/>
      <c r="E730" s="1"/>
      <c r="F730" s="1"/>
      <c r="G730" s="1"/>
      <c r="H730" s="1"/>
      <c r="I730" s="1"/>
      <c r="J730" s="1"/>
      <c r="K730" s="1"/>
      <c r="L730" s="1"/>
      <c r="M730" s="1"/>
      <c r="N730" s="1"/>
    </row>
    <row r="731" ht="15.75" customHeight="1">
      <c r="A731" s="1"/>
      <c r="B731" s="1"/>
      <c r="C731" s="1"/>
      <c r="D731" s="1"/>
      <c r="E731" s="1"/>
      <c r="F731" s="1"/>
      <c r="G731" s="1"/>
      <c r="H731" s="1"/>
      <c r="I731" s="1"/>
      <c r="J731" s="1"/>
      <c r="K731" s="1"/>
      <c r="L731" s="1"/>
      <c r="M731" s="1"/>
      <c r="N731" s="1"/>
    </row>
    <row r="732" ht="15.75" customHeight="1">
      <c r="A732" s="1"/>
      <c r="B732" s="1"/>
      <c r="C732" s="1"/>
      <c r="D732" s="1"/>
      <c r="E732" s="1"/>
      <c r="F732" s="1"/>
      <c r="G732" s="1"/>
      <c r="H732" s="1"/>
      <c r="I732" s="1"/>
      <c r="J732" s="1"/>
      <c r="K732" s="1"/>
      <c r="L732" s="1"/>
      <c r="M732" s="1"/>
      <c r="N732" s="1"/>
    </row>
    <row r="733" ht="15.75" customHeight="1">
      <c r="A733" s="1"/>
      <c r="B733" s="1"/>
      <c r="C733" s="1"/>
      <c r="D733" s="1"/>
      <c r="E733" s="1"/>
      <c r="F733" s="1"/>
      <c r="G733" s="1"/>
      <c r="H733" s="1"/>
      <c r="I733" s="1"/>
      <c r="J733" s="1"/>
      <c r="K733" s="1"/>
      <c r="L733" s="1"/>
      <c r="M733" s="1"/>
      <c r="N733" s="1"/>
    </row>
    <row r="734" ht="15.75" customHeight="1">
      <c r="A734" s="1"/>
      <c r="B734" s="1"/>
      <c r="C734" s="1"/>
      <c r="D734" s="1"/>
      <c r="E734" s="1"/>
      <c r="F734" s="1"/>
      <c r="G734" s="1"/>
      <c r="H734" s="1"/>
      <c r="I734" s="1"/>
      <c r="J734" s="1"/>
      <c r="K734" s="1"/>
      <c r="L734" s="1"/>
      <c r="M734" s="1"/>
      <c r="N734" s="1"/>
    </row>
    <row r="735" ht="15.75" customHeight="1">
      <c r="A735" s="1"/>
      <c r="B735" s="1"/>
      <c r="C735" s="1"/>
      <c r="D735" s="1"/>
      <c r="E735" s="1"/>
      <c r="F735" s="1"/>
      <c r="G735" s="1"/>
      <c r="H735" s="1"/>
      <c r="I735" s="1"/>
      <c r="J735" s="1"/>
      <c r="K735" s="1"/>
      <c r="L735" s="1"/>
      <c r="M735" s="1"/>
      <c r="N735" s="1"/>
    </row>
    <row r="736" ht="15.75" customHeight="1">
      <c r="A736" s="1"/>
      <c r="B736" s="1"/>
      <c r="C736" s="1"/>
      <c r="D736" s="1"/>
      <c r="E736" s="1"/>
      <c r="F736" s="1"/>
      <c r="G736" s="1"/>
      <c r="H736" s="1"/>
      <c r="I736" s="1"/>
      <c r="J736" s="1"/>
      <c r="K736" s="1"/>
      <c r="L736" s="1"/>
      <c r="M736" s="1"/>
      <c r="N736" s="1"/>
    </row>
    <row r="737" ht="15.75" customHeight="1">
      <c r="A737" s="1"/>
      <c r="B737" s="1"/>
      <c r="C737" s="1"/>
      <c r="D737" s="1"/>
      <c r="E737" s="1"/>
      <c r="F737" s="1"/>
      <c r="G737" s="1"/>
      <c r="H737" s="1"/>
      <c r="I737" s="1"/>
      <c r="J737" s="1"/>
      <c r="K737" s="1"/>
      <c r="L737" s="1"/>
      <c r="M737" s="1"/>
      <c r="N737" s="1"/>
    </row>
    <row r="738" ht="15.75" customHeight="1">
      <c r="A738" s="1"/>
      <c r="B738" s="1"/>
      <c r="C738" s="1"/>
      <c r="D738" s="1"/>
      <c r="E738" s="1"/>
      <c r="F738" s="1"/>
      <c r="G738" s="1"/>
      <c r="H738" s="1"/>
      <c r="I738" s="1"/>
      <c r="J738" s="1"/>
      <c r="K738" s="1"/>
      <c r="L738" s="1"/>
      <c r="M738" s="1"/>
      <c r="N738" s="1"/>
    </row>
    <row r="739" ht="15.75" customHeight="1">
      <c r="A739" s="1"/>
      <c r="B739" s="1"/>
      <c r="C739" s="1"/>
      <c r="D739" s="1"/>
      <c r="E739" s="1"/>
      <c r="F739" s="1"/>
      <c r="G739" s="1"/>
      <c r="H739" s="1"/>
      <c r="I739" s="1"/>
      <c r="J739" s="1"/>
      <c r="K739" s="1"/>
      <c r="L739" s="1"/>
      <c r="M739" s="1"/>
      <c r="N739" s="1"/>
    </row>
    <row r="740" ht="15.75" customHeight="1">
      <c r="A740" s="1"/>
      <c r="B740" s="1"/>
      <c r="C740" s="1"/>
      <c r="D740" s="1"/>
      <c r="E740" s="1"/>
      <c r="F740" s="1"/>
      <c r="G740" s="1"/>
      <c r="H740" s="1"/>
      <c r="I740" s="1"/>
      <c r="J740" s="1"/>
      <c r="K740" s="1"/>
      <c r="L740" s="1"/>
      <c r="M740" s="1"/>
      <c r="N740" s="1"/>
    </row>
    <row r="741" ht="15.75" customHeight="1">
      <c r="A741" s="1"/>
      <c r="B741" s="1"/>
      <c r="C741" s="1"/>
      <c r="D741" s="1"/>
      <c r="E741" s="1"/>
      <c r="F741" s="1"/>
      <c r="G741" s="1"/>
      <c r="H741" s="1"/>
      <c r="I741" s="1"/>
      <c r="J741" s="1"/>
      <c r="K741" s="1"/>
      <c r="L741" s="1"/>
      <c r="M741" s="1"/>
      <c r="N741" s="1"/>
    </row>
    <row r="742" ht="15.75" customHeight="1">
      <c r="A742" s="1"/>
      <c r="B742" s="1"/>
      <c r="C742" s="1"/>
      <c r="D742" s="1"/>
      <c r="E742" s="1"/>
      <c r="F742" s="1"/>
      <c r="G742" s="1"/>
      <c r="H742" s="1"/>
      <c r="I742" s="1"/>
      <c r="J742" s="1"/>
      <c r="K742" s="1"/>
      <c r="L742" s="1"/>
      <c r="M742" s="1"/>
      <c r="N742" s="1"/>
    </row>
    <row r="743" ht="15.75" customHeight="1">
      <c r="A743" s="1"/>
      <c r="B743" s="1"/>
      <c r="C743" s="1"/>
      <c r="D743" s="1"/>
      <c r="E743" s="1"/>
      <c r="F743" s="1"/>
      <c r="G743" s="1"/>
      <c r="H743" s="1"/>
      <c r="I743" s="1"/>
      <c r="J743" s="1"/>
      <c r="K743" s="1"/>
      <c r="L743" s="1"/>
      <c r="M743" s="1"/>
      <c r="N743" s="1"/>
    </row>
    <row r="744" ht="15.75" customHeight="1">
      <c r="A744" s="1"/>
      <c r="B744" s="1"/>
      <c r="C744" s="1"/>
      <c r="D744" s="1"/>
      <c r="E744" s="1"/>
      <c r="F744" s="1"/>
      <c r="G744" s="1"/>
      <c r="H744" s="1"/>
      <c r="I744" s="1"/>
      <c r="J744" s="1"/>
      <c r="K744" s="1"/>
      <c r="L744" s="1"/>
      <c r="M744" s="1"/>
      <c r="N744" s="1"/>
    </row>
    <row r="745" ht="15.75" customHeight="1">
      <c r="A745" s="1"/>
      <c r="B745" s="1"/>
      <c r="C745" s="1"/>
      <c r="D745" s="1"/>
      <c r="E745" s="1"/>
      <c r="F745" s="1"/>
      <c r="G745" s="1"/>
      <c r="H745" s="1"/>
      <c r="I745" s="1"/>
      <c r="J745" s="1"/>
      <c r="K745" s="1"/>
      <c r="L745" s="1"/>
      <c r="M745" s="1"/>
      <c r="N745" s="1"/>
    </row>
    <row r="746" ht="15.75" customHeight="1">
      <c r="A746" s="1"/>
      <c r="B746" s="1"/>
      <c r="C746" s="1"/>
      <c r="D746" s="1"/>
      <c r="E746" s="1"/>
      <c r="F746" s="1"/>
      <c r="G746" s="1"/>
      <c r="H746" s="1"/>
      <c r="I746" s="1"/>
      <c r="J746" s="1"/>
      <c r="K746" s="1"/>
      <c r="L746" s="1"/>
      <c r="M746" s="1"/>
      <c r="N746" s="1"/>
    </row>
    <row r="747" ht="15.75" customHeight="1">
      <c r="A747" s="1"/>
      <c r="B747" s="1"/>
      <c r="C747" s="1"/>
      <c r="D747" s="1"/>
      <c r="E747" s="1"/>
      <c r="F747" s="1"/>
      <c r="G747" s="1"/>
      <c r="H747" s="1"/>
      <c r="I747" s="1"/>
      <c r="J747" s="1"/>
      <c r="K747" s="1"/>
      <c r="L747" s="1"/>
      <c r="M747" s="1"/>
      <c r="N747" s="1"/>
    </row>
    <row r="748" ht="15.75" customHeight="1">
      <c r="A748" s="1"/>
      <c r="B748" s="1"/>
      <c r="C748" s="1"/>
      <c r="D748" s="1"/>
      <c r="E748" s="1"/>
      <c r="F748" s="1"/>
      <c r="G748" s="1"/>
      <c r="H748" s="1"/>
      <c r="I748" s="1"/>
      <c r="J748" s="1"/>
      <c r="K748" s="1"/>
      <c r="L748" s="1"/>
      <c r="M748" s="1"/>
      <c r="N748" s="1"/>
    </row>
    <row r="749" ht="15.75" customHeight="1">
      <c r="A749" s="1"/>
      <c r="B749" s="1"/>
      <c r="C749" s="1"/>
      <c r="D749" s="1"/>
      <c r="E749" s="1"/>
      <c r="F749" s="1"/>
      <c r="G749" s="1"/>
      <c r="H749" s="1"/>
      <c r="I749" s="1"/>
      <c r="J749" s="1"/>
      <c r="K749" s="1"/>
      <c r="L749" s="1"/>
      <c r="M749" s="1"/>
      <c r="N749" s="1"/>
    </row>
    <row r="750" ht="15.75" customHeight="1">
      <c r="A750" s="1"/>
      <c r="B750" s="1"/>
      <c r="C750" s="1"/>
      <c r="D750" s="1"/>
      <c r="E750" s="1"/>
      <c r="F750" s="1"/>
      <c r="G750" s="1"/>
      <c r="H750" s="1"/>
      <c r="I750" s="1"/>
      <c r="J750" s="1"/>
      <c r="K750" s="1"/>
      <c r="L750" s="1"/>
      <c r="M750" s="1"/>
      <c r="N750" s="1"/>
    </row>
    <row r="751" ht="15.75" customHeight="1">
      <c r="A751" s="1"/>
      <c r="B751" s="1"/>
      <c r="C751" s="1"/>
      <c r="D751" s="1"/>
      <c r="E751" s="1"/>
      <c r="F751" s="1"/>
      <c r="G751" s="1"/>
      <c r="H751" s="1"/>
      <c r="I751" s="1"/>
      <c r="J751" s="1"/>
      <c r="K751" s="1"/>
      <c r="L751" s="1"/>
      <c r="M751" s="1"/>
      <c r="N751" s="1"/>
    </row>
    <row r="752" ht="15.75" customHeight="1">
      <c r="A752" s="1"/>
      <c r="B752" s="1"/>
      <c r="C752" s="1"/>
      <c r="D752" s="1"/>
      <c r="E752" s="1"/>
      <c r="F752" s="1"/>
      <c r="G752" s="1"/>
      <c r="H752" s="1"/>
      <c r="I752" s="1"/>
      <c r="J752" s="1"/>
      <c r="K752" s="1"/>
      <c r="L752" s="1"/>
      <c r="M752" s="1"/>
      <c r="N752" s="1"/>
    </row>
    <row r="753" ht="15.75" customHeight="1">
      <c r="A753" s="1"/>
      <c r="B753" s="1"/>
      <c r="C753" s="1"/>
      <c r="D753" s="1"/>
      <c r="E753" s="1"/>
      <c r="F753" s="1"/>
      <c r="G753" s="1"/>
      <c r="H753" s="1"/>
      <c r="I753" s="1"/>
      <c r="J753" s="1"/>
      <c r="K753" s="1"/>
      <c r="L753" s="1"/>
      <c r="M753" s="1"/>
      <c r="N753" s="1"/>
    </row>
    <row r="754" ht="15.75" customHeight="1">
      <c r="A754" s="1"/>
      <c r="B754" s="1"/>
      <c r="C754" s="1"/>
      <c r="D754" s="1"/>
      <c r="E754" s="1"/>
      <c r="F754" s="1"/>
      <c r="G754" s="1"/>
      <c r="H754" s="1"/>
      <c r="I754" s="1"/>
      <c r="J754" s="1"/>
      <c r="K754" s="1"/>
      <c r="L754" s="1"/>
      <c r="M754" s="1"/>
      <c r="N754" s="1"/>
    </row>
    <row r="755" ht="15.75" customHeight="1">
      <c r="A755" s="1"/>
      <c r="B755" s="1"/>
      <c r="C755" s="1"/>
      <c r="D755" s="1"/>
      <c r="E755" s="1"/>
      <c r="F755" s="1"/>
      <c r="G755" s="1"/>
      <c r="H755" s="1"/>
      <c r="I755" s="1"/>
      <c r="J755" s="1"/>
      <c r="K755" s="1"/>
      <c r="L755" s="1"/>
      <c r="M755" s="1"/>
      <c r="N755" s="1"/>
    </row>
    <row r="756" ht="15.75" customHeight="1">
      <c r="A756" s="1"/>
      <c r="B756" s="1"/>
      <c r="C756" s="1"/>
      <c r="D756" s="1"/>
      <c r="E756" s="1"/>
      <c r="F756" s="1"/>
      <c r="G756" s="1"/>
      <c r="H756" s="1"/>
      <c r="I756" s="1"/>
      <c r="J756" s="1"/>
      <c r="K756" s="1"/>
      <c r="L756" s="1"/>
      <c r="M756" s="1"/>
      <c r="N756" s="1"/>
    </row>
    <row r="757" ht="15.75" customHeight="1">
      <c r="A757" s="1"/>
      <c r="B757" s="1"/>
      <c r="C757" s="1"/>
      <c r="D757" s="1"/>
      <c r="E757" s="1"/>
      <c r="F757" s="1"/>
      <c r="G757" s="1"/>
      <c r="H757" s="1"/>
      <c r="I757" s="1"/>
      <c r="J757" s="1"/>
      <c r="K757" s="1"/>
      <c r="L757" s="1"/>
      <c r="M757" s="1"/>
      <c r="N757" s="1"/>
    </row>
    <row r="758" ht="15.75" customHeight="1">
      <c r="A758" s="1"/>
      <c r="B758" s="1"/>
      <c r="C758" s="1"/>
      <c r="D758" s="1"/>
      <c r="E758" s="1"/>
      <c r="F758" s="1"/>
      <c r="G758" s="1"/>
      <c r="H758" s="1"/>
      <c r="I758" s="1"/>
      <c r="J758" s="1"/>
      <c r="K758" s="1"/>
      <c r="L758" s="1"/>
      <c r="M758" s="1"/>
      <c r="N758" s="1"/>
    </row>
    <row r="759" ht="15.75" customHeight="1">
      <c r="A759" s="1"/>
      <c r="B759" s="1"/>
      <c r="C759" s="1"/>
      <c r="D759" s="1"/>
      <c r="E759" s="1"/>
      <c r="F759" s="1"/>
      <c r="G759" s="1"/>
      <c r="H759" s="1"/>
      <c r="I759" s="1"/>
      <c r="J759" s="1"/>
      <c r="K759" s="1"/>
      <c r="L759" s="1"/>
      <c r="M759" s="1"/>
      <c r="N759" s="1"/>
    </row>
    <row r="760" ht="15.75" customHeight="1">
      <c r="A760" s="1"/>
      <c r="B760" s="1"/>
      <c r="C760" s="1"/>
      <c r="D760" s="1"/>
      <c r="E760" s="1"/>
      <c r="F760" s="1"/>
      <c r="G760" s="1"/>
      <c r="H760" s="1"/>
      <c r="I760" s="1"/>
      <c r="J760" s="1"/>
      <c r="K760" s="1"/>
      <c r="L760" s="1"/>
      <c r="M760" s="1"/>
      <c r="N760" s="1"/>
    </row>
    <row r="761" ht="15.75" customHeight="1">
      <c r="A761" s="1"/>
      <c r="B761" s="1"/>
      <c r="C761" s="1"/>
      <c r="D761" s="1"/>
      <c r="E761" s="1"/>
      <c r="F761" s="1"/>
      <c r="G761" s="1"/>
      <c r="H761" s="1"/>
      <c r="I761" s="1"/>
      <c r="J761" s="1"/>
      <c r="K761" s="1"/>
      <c r="L761" s="1"/>
      <c r="M761" s="1"/>
      <c r="N761" s="1"/>
    </row>
    <row r="762" ht="15.75" customHeight="1">
      <c r="A762" s="1"/>
      <c r="B762" s="1"/>
      <c r="C762" s="1"/>
      <c r="D762" s="1"/>
      <c r="E762" s="1"/>
      <c r="F762" s="1"/>
      <c r="G762" s="1"/>
      <c r="H762" s="1"/>
      <c r="I762" s="1"/>
      <c r="J762" s="1"/>
      <c r="K762" s="1"/>
      <c r="L762" s="1"/>
      <c r="M762" s="1"/>
      <c r="N762" s="1"/>
    </row>
    <row r="763" ht="15.75" customHeight="1">
      <c r="A763" s="1"/>
      <c r="B763" s="1"/>
      <c r="C763" s="1"/>
      <c r="D763" s="1"/>
      <c r="E763" s="1"/>
      <c r="F763" s="1"/>
      <c r="G763" s="1"/>
      <c r="H763" s="1"/>
      <c r="I763" s="1"/>
      <c r="J763" s="1"/>
      <c r="K763" s="1"/>
      <c r="L763" s="1"/>
      <c r="M763" s="1"/>
      <c r="N763" s="1"/>
    </row>
    <row r="764" ht="15.75" customHeight="1">
      <c r="A764" s="1"/>
      <c r="B764" s="1"/>
      <c r="C764" s="1"/>
      <c r="D764" s="1"/>
      <c r="E764" s="1"/>
      <c r="F764" s="1"/>
      <c r="G764" s="1"/>
      <c r="H764" s="1"/>
      <c r="I764" s="1"/>
      <c r="J764" s="1"/>
      <c r="K764" s="1"/>
      <c r="L764" s="1"/>
      <c r="M764" s="1"/>
      <c r="N764" s="1"/>
    </row>
    <row r="765" ht="15.75" customHeight="1">
      <c r="A765" s="1"/>
      <c r="B765" s="1"/>
      <c r="C765" s="1"/>
      <c r="D765" s="1"/>
      <c r="E765" s="1"/>
      <c r="F765" s="1"/>
      <c r="G765" s="1"/>
      <c r="H765" s="1"/>
      <c r="I765" s="1"/>
      <c r="J765" s="1"/>
      <c r="K765" s="1"/>
      <c r="L765" s="1"/>
      <c r="M765" s="1"/>
      <c r="N765" s="1"/>
    </row>
    <row r="766" ht="15.75" customHeight="1">
      <c r="A766" s="1"/>
      <c r="B766" s="1"/>
      <c r="C766" s="1"/>
      <c r="D766" s="1"/>
      <c r="E766" s="1"/>
      <c r="F766" s="1"/>
      <c r="G766" s="1"/>
      <c r="H766" s="1"/>
      <c r="I766" s="1"/>
      <c r="J766" s="1"/>
      <c r="K766" s="1"/>
      <c r="L766" s="1"/>
      <c r="M766" s="1"/>
      <c r="N766" s="1"/>
    </row>
    <row r="767" ht="15.75" customHeight="1">
      <c r="A767" s="1"/>
      <c r="B767" s="1"/>
      <c r="C767" s="1"/>
      <c r="D767" s="1"/>
      <c r="E767" s="1"/>
      <c r="F767" s="1"/>
      <c r="G767" s="1"/>
      <c r="H767" s="1"/>
      <c r="I767" s="1"/>
      <c r="J767" s="1"/>
      <c r="K767" s="1"/>
      <c r="L767" s="1"/>
      <c r="M767" s="1"/>
      <c r="N767" s="1"/>
    </row>
    <row r="768" ht="15.75" customHeight="1">
      <c r="A768" s="1"/>
      <c r="B768" s="1"/>
      <c r="C768" s="1"/>
      <c r="D768" s="1"/>
      <c r="E768" s="1"/>
      <c r="F768" s="1"/>
      <c r="G768" s="1"/>
      <c r="H768" s="1"/>
      <c r="I768" s="1"/>
      <c r="J768" s="1"/>
      <c r="K768" s="1"/>
      <c r="L768" s="1"/>
      <c r="M768" s="1"/>
      <c r="N768" s="1"/>
    </row>
    <row r="769" ht="15.75" customHeight="1">
      <c r="A769" s="1"/>
      <c r="B769" s="1"/>
      <c r="C769" s="1"/>
      <c r="D769" s="1"/>
      <c r="E769" s="1"/>
      <c r="F769" s="1"/>
      <c r="G769" s="1"/>
      <c r="H769" s="1"/>
      <c r="I769" s="1"/>
      <c r="J769" s="1"/>
      <c r="K769" s="1"/>
      <c r="L769" s="1"/>
      <c r="M769" s="1"/>
      <c r="N769" s="1"/>
    </row>
    <row r="770" ht="15.75" customHeight="1">
      <c r="A770" s="1"/>
      <c r="B770" s="1"/>
      <c r="C770" s="1"/>
      <c r="D770" s="1"/>
      <c r="E770" s="1"/>
      <c r="F770" s="1"/>
      <c r="G770" s="1"/>
      <c r="H770" s="1"/>
      <c r="I770" s="1"/>
      <c r="J770" s="1"/>
      <c r="K770" s="1"/>
      <c r="L770" s="1"/>
      <c r="M770" s="1"/>
      <c r="N770" s="1"/>
    </row>
    <row r="771" ht="15.75" customHeight="1">
      <c r="A771" s="1"/>
      <c r="B771" s="1"/>
      <c r="C771" s="1"/>
      <c r="D771" s="1"/>
      <c r="E771" s="1"/>
      <c r="F771" s="1"/>
      <c r="G771" s="1"/>
      <c r="H771" s="1"/>
      <c r="I771" s="1"/>
      <c r="J771" s="1"/>
      <c r="K771" s="1"/>
      <c r="L771" s="1"/>
      <c r="M771" s="1"/>
      <c r="N771" s="1"/>
    </row>
    <row r="772" ht="15.75" customHeight="1">
      <c r="A772" s="1"/>
      <c r="B772" s="1"/>
      <c r="C772" s="1"/>
      <c r="D772" s="1"/>
      <c r="E772" s="1"/>
      <c r="F772" s="1"/>
      <c r="G772" s="1"/>
      <c r="H772" s="1"/>
      <c r="I772" s="1"/>
      <c r="J772" s="1"/>
      <c r="K772" s="1"/>
      <c r="L772" s="1"/>
      <c r="M772" s="1"/>
      <c r="N772" s="1"/>
    </row>
    <row r="773" ht="15.75" customHeight="1">
      <c r="A773" s="1"/>
      <c r="B773" s="1"/>
      <c r="C773" s="1"/>
      <c r="D773" s="1"/>
      <c r="E773" s="1"/>
      <c r="F773" s="1"/>
      <c r="G773" s="1"/>
      <c r="H773" s="1"/>
      <c r="I773" s="1"/>
      <c r="J773" s="1"/>
      <c r="K773" s="1"/>
      <c r="L773" s="1"/>
      <c r="M773" s="1"/>
      <c r="N773" s="1"/>
    </row>
    <row r="774" ht="15.75" customHeight="1">
      <c r="A774" s="1"/>
      <c r="B774" s="1"/>
      <c r="C774" s="1"/>
      <c r="D774" s="1"/>
      <c r="E774" s="1"/>
      <c r="F774" s="1"/>
      <c r="G774" s="1"/>
      <c r="H774" s="1"/>
      <c r="I774" s="1"/>
      <c r="J774" s="1"/>
      <c r="K774" s="1"/>
      <c r="L774" s="1"/>
      <c r="M774" s="1"/>
      <c r="N774" s="1"/>
    </row>
    <row r="775" ht="15.75" customHeight="1">
      <c r="A775" s="1"/>
      <c r="B775" s="1"/>
      <c r="C775" s="1"/>
      <c r="D775" s="1"/>
      <c r="E775" s="1"/>
      <c r="F775" s="1"/>
      <c r="G775" s="1"/>
      <c r="H775" s="1"/>
      <c r="I775" s="1"/>
      <c r="J775" s="1"/>
      <c r="K775" s="1"/>
      <c r="L775" s="1"/>
      <c r="M775" s="1"/>
      <c r="N775" s="1"/>
    </row>
    <row r="776" ht="15.75" customHeight="1">
      <c r="A776" s="1"/>
      <c r="B776" s="1"/>
      <c r="C776" s="1"/>
      <c r="D776" s="1"/>
      <c r="E776" s="1"/>
      <c r="F776" s="1"/>
      <c r="G776" s="1"/>
      <c r="H776" s="1"/>
      <c r="I776" s="1"/>
      <c r="J776" s="1"/>
      <c r="K776" s="1"/>
      <c r="L776" s="1"/>
      <c r="M776" s="1"/>
      <c r="N776" s="1"/>
    </row>
    <row r="777" ht="15.75" customHeight="1">
      <c r="A777" s="1"/>
      <c r="B777" s="1"/>
      <c r="C777" s="1"/>
      <c r="D777" s="1"/>
      <c r="E777" s="1"/>
      <c r="F777" s="1"/>
      <c r="G777" s="1"/>
      <c r="H777" s="1"/>
      <c r="I777" s="1"/>
      <c r="J777" s="1"/>
      <c r="K777" s="1"/>
      <c r="L777" s="1"/>
      <c r="M777" s="1"/>
      <c r="N777" s="1"/>
    </row>
    <row r="778" ht="15.75" customHeight="1">
      <c r="A778" s="1"/>
      <c r="B778" s="1"/>
      <c r="C778" s="1"/>
      <c r="D778" s="1"/>
      <c r="E778" s="1"/>
      <c r="F778" s="1"/>
      <c r="G778" s="1"/>
      <c r="H778" s="1"/>
      <c r="I778" s="1"/>
      <c r="J778" s="1"/>
      <c r="K778" s="1"/>
      <c r="L778" s="1"/>
      <c r="M778" s="1"/>
      <c r="N778" s="1"/>
    </row>
    <row r="779" ht="15.75" customHeight="1">
      <c r="A779" s="1"/>
      <c r="B779" s="1"/>
      <c r="C779" s="1"/>
      <c r="D779" s="1"/>
      <c r="E779" s="1"/>
      <c r="F779" s="1"/>
      <c r="G779" s="1"/>
      <c r="H779" s="1"/>
      <c r="I779" s="1"/>
      <c r="J779" s="1"/>
      <c r="K779" s="1"/>
      <c r="L779" s="1"/>
      <c r="M779" s="1"/>
      <c r="N779" s="1"/>
    </row>
    <row r="780" ht="15.75" customHeight="1">
      <c r="A780" s="1"/>
      <c r="B780" s="1"/>
      <c r="C780" s="1"/>
      <c r="D780" s="1"/>
      <c r="E780" s="1"/>
      <c r="F780" s="1"/>
      <c r="G780" s="1"/>
      <c r="H780" s="1"/>
      <c r="I780" s="1"/>
      <c r="J780" s="1"/>
      <c r="K780" s="1"/>
      <c r="L780" s="1"/>
      <c r="M780" s="1"/>
      <c r="N780" s="1"/>
    </row>
    <row r="781" ht="15.75" customHeight="1">
      <c r="A781" s="1"/>
      <c r="B781" s="1"/>
      <c r="C781" s="1"/>
      <c r="D781" s="1"/>
      <c r="E781" s="1"/>
      <c r="F781" s="1"/>
      <c r="G781" s="1"/>
      <c r="H781" s="1"/>
      <c r="I781" s="1"/>
      <c r="J781" s="1"/>
      <c r="K781" s="1"/>
      <c r="L781" s="1"/>
      <c r="M781" s="1"/>
      <c r="N781" s="1"/>
    </row>
    <row r="782" ht="15.75" customHeight="1">
      <c r="A782" s="1"/>
      <c r="B782" s="1"/>
      <c r="C782" s="1"/>
      <c r="D782" s="1"/>
      <c r="E782" s="1"/>
      <c r="F782" s="1"/>
      <c r="G782" s="1"/>
      <c r="H782" s="1"/>
      <c r="I782" s="1"/>
      <c r="J782" s="1"/>
      <c r="K782" s="1"/>
      <c r="L782" s="1"/>
      <c r="M782" s="1"/>
      <c r="N782" s="1"/>
    </row>
    <row r="783" ht="15.75" customHeight="1">
      <c r="A783" s="1"/>
      <c r="B783" s="1"/>
      <c r="C783" s="1"/>
      <c r="D783" s="1"/>
      <c r="E783" s="1"/>
      <c r="F783" s="1"/>
      <c r="G783" s="1"/>
      <c r="H783" s="1"/>
      <c r="I783" s="1"/>
      <c r="J783" s="1"/>
      <c r="K783" s="1"/>
      <c r="L783" s="1"/>
      <c r="M783" s="1"/>
      <c r="N783" s="1"/>
    </row>
    <row r="784" ht="15.75" customHeight="1">
      <c r="A784" s="1"/>
      <c r="B784" s="1"/>
      <c r="C784" s="1"/>
      <c r="D784" s="1"/>
      <c r="E784" s="1"/>
      <c r="F784" s="1"/>
      <c r="G784" s="1"/>
      <c r="H784" s="1"/>
      <c r="I784" s="1"/>
      <c r="J784" s="1"/>
      <c r="K784" s="1"/>
      <c r="L784" s="1"/>
      <c r="M784" s="1"/>
      <c r="N784" s="1"/>
    </row>
    <row r="785" ht="15.75" customHeight="1">
      <c r="A785" s="1"/>
      <c r="B785" s="1"/>
      <c r="C785" s="1"/>
      <c r="D785" s="1"/>
      <c r="E785" s="1"/>
      <c r="F785" s="1"/>
      <c r="G785" s="1"/>
      <c r="H785" s="1"/>
      <c r="I785" s="1"/>
      <c r="J785" s="1"/>
      <c r="K785" s="1"/>
      <c r="L785" s="1"/>
      <c r="M785" s="1"/>
      <c r="N785" s="1"/>
    </row>
    <row r="786" ht="15.75" customHeight="1">
      <c r="A786" s="1"/>
      <c r="B786" s="1"/>
      <c r="C786" s="1"/>
      <c r="D786" s="1"/>
      <c r="E786" s="1"/>
      <c r="F786" s="1"/>
      <c r="G786" s="1"/>
      <c r="H786" s="1"/>
      <c r="I786" s="1"/>
      <c r="J786" s="1"/>
      <c r="K786" s="1"/>
      <c r="L786" s="1"/>
      <c r="M786" s="1"/>
      <c r="N786" s="1"/>
    </row>
    <row r="787" ht="15.75" customHeight="1">
      <c r="A787" s="1"/>
      <c r="B787" s="1"/>
      <c r="C787" s="1"/>
      <c r="D787" s="1"/>
      <c r="E787" s="1"/>
      <c r="F787" s="1"/>
      <c r="G787" s="1"/>
      <c r="H787" s="1"/>
      <c r="I787" s="1"/>
      <c r="J787" s="1"/>
      <c r="K787" s="1"/>
      <c r="L787" s="1"/>
      <c r="M787" s="1"/>
      <c r="N787" s="1"/>
    </row>
    <row r="788" ht="15.75" customHeight="1">
      <c r="A788" s="1"/>
      <c r="B788" s="1"/>
      <c r="C788" s="1"/>
      <c r="D788" s="1"/>
      <c r="E788" s="1"/>
      <c r="F788" s="1"/>
      <c r="G788" s="1"/>
      <c r="H788" s="1"/>
      <c r="I788" s="1"/>
      <c r="J788" s="1"/>
      <c r="K788" s="1"/>
      <c r="L788" s="1"/>
      <c r="M788" s="1"/>
      <c r="N788" s="1"/>
    </row>
    <row r="789" ht="15.75" customHeight="1">
      <c r="A789" s="1"/>
      <c r="B789" s="1"/>
      <c r="C789" s="1"/>
      <c r="D789" s="1"/>
      <c r="E789" s="1"/>
      <c r="F789" s="1"/>
      <c r="G789" s="1"/>
      <c r="H789" s="1"/>
      <c r="I789" s="1"/>
      <c r="J789" s="1"/>
      <c r="K789" s="1"/>
      <c r="L789" s="1"/>
      <c r="M789" s="1"/>
      <c r="N789" s="1"/>
    </row>
    <row r="790" ht="15.75" customHeight="1">
      <c r="A790" s="1"/>
      <c r="B790" s="1"/>
      <c r="C790" s="1"/>
      <c r="D790" s="1"/>
      <c r="E790" s="1"/>
      <c r="F790" s="1"/>
      <c r="G790" s="1"/>
      <c r="H790" s="1"/>
      <c r="I790" s="1"/>
      <c r="J790" s="1"/>
      <c r="K790" s="1"/>
      <c r="L790" s="1"/>
      <c r="M790" s="1"/>
      <c r="N790" s="1"/>
    </row>
    <row r="791" ht="15.75" customHeight="1">
      <c r="A791" s="1"/>
      <c r="B791" s="1"/>
      <c r="C791" s="1"/>
      <c r="D791" s="1"/>
      <c r="E791" s="1"/>
      <c r="F791" s="1"/>
      <c r="G791" s="1"/>
      <c r="H791" s="1"/>
      <c r="I791" s="1"/>
      <c r="J791" s="1"/>
      <c r="K791" s="1"/>
      <c r="L791" s="1"/>
      <c r="M791" s="1"/>
      <c r="N791" s="1"/>
    </row>
    <row r="792" ht="15.75" customHeight="1">
      <c r="A792" s="1"/>
      <c r="B792" s="1"/>
      <c r="C792" s="1"/>
      <c r="D792" s="1"/>
      <c r="E792" s="1"/>
      <c r="F792" s="1"/>
      <c r="G792" s="1"/>
      <c r="H792" s="1"/>
      <c r="I792" s="1"/>
      <c r="J792" s="1"/>
      <c r="K792" s="1"/>
      <c r="L792" s="1"/>
      <c r="M792" s="1"/>
      <c r="N792" s="1"/>
    </row>
    <row r="793" ht="15.75" customHeight="1">
      <c r="A793" s="1"/>
      <c r="B793" s="1"/>
      <c r="C793" s="1"/>
      <c r="D793" s="1"/>
      <c r="E793" s="1"/>
      <c r="F793" s="1"/>
      <c r="G793" s="1"/>
      <c r="H793" s="1"/>
      <c r="I793" s="1"/>
      <c r="J793" s="1"/>
      <c r="K793" s="1"/>
      <c r="L793" s="1"/>
      <c r="M793" s="1"/>
      <c r="N793" s="1"/>
    </row>
    <row r="794" ht="15.75" customHeight="1">
      <c r="A794" s="1"/>
      <c r="B794" s="1"/>
      <c r="C794" s="1"/>
      <c r="D794" s="1"/>
      <c r="E794" s="1"/>
      <c r="F794" s="1"/>
      <c r="G794" s="1"/>
      <c r="H794" s="1"/>
      <c r="I794" s="1"/>
      <c r="J794" s="1"/>
      <c r="K794" s="1"/>
      <c r="L794" s="1"/>
      <c r="M794" s="1"/>
      <c r="N794" s="1"/>
    </row>
    <row r="795" ht="15.75" customHeight="1">
      <c r="A795" s="1"/>
      <c r="B795" s="1"/>
      <c r="C795" s="1"/>
      <c r="D795" s="1"/>
      <c r="E795" s="1"/>
      <c r="F795" s="1"/>
      <c r="G795" s="1"/>
      <c r="H795" s="1"/>
      <c r="I795" s="1"/>
      <c r="J795" s="1"/>
      <c r="K795" s="1"/>
      <c r="L795" s="1"/>
      <c r="M795" s="1"/>
      <c r="N795" s="1"/>
    </row>
    <row r="796" ht="15.75" customHeight="1">
      <c r="A796" s="1"/>
      <c r="B796" s="1"/>
      <c r="C796" s="1"/>
      <c r="D796" s="1"/>
      <c r="E796" s="1"/>
      <c r="F796" s="1"/>
      <c r="G796" s="1"/>
      <c r="H796" s="1"/>
      <c r="I796" s="1"/>
      <c r="J796" s="1"/>
      <c r="K796" s="1"/>
      <c r="L796" s="1"/>
      <c r="M796" s="1"/>
      <c r="N796" s="1"/>
    </row>
    <row r="797" ht="15.75" customHeight="1">
      <c r="A797" s="1"/>
      <c r="B797" s="1"/>
      <c r="C797" s="1"/>
      <c r="D797" s="1"/>
      <c r="E797" s="1"/>
      <c r="F797" s="1"/>
      <c r="G797" s="1"/>
      <c r="H797" s="1"/>
      <c r="I797" s="1"/>
      <c r="J797" s="1"/>
      <c r="K797" s="1"/>
      <c r="L797" s="1"/>
      <c r="M797" s="1"/>
      <c r="N797" s="1"/>
    </row>
    <row r="798" ht="15.75" customHeight="1">
      <c r="A798" s="1"/>
      <c r="B798" s="1"/>
      <c r="C798" s="1"/>
      <c r="D798" s="1"/>
      <c r="E798" s="1"/>
      <c r="F798" s="1"/>
      <c r="G798" s="1"/>
      <c r="H798" s="1"/>
      <c r="I798" s="1"/>
      <c r="J798" s="1"/>
      <c r="K798" s="1"/>
      <c r="L798" s="1"/>
      <c r="M798" s="1"/>
      <c r="N798" s="1"/>
    </row>
    <row r="799" ht="15.75" customHeight="1">
      <c r="A799" s="1"/>
      <c r="B799" s="1"/>
      <c r="C799" s="1"/>
      <c r="D799" s="1"/>
      <c r="E799" s="1"/>
      <c r="F799" s="1"/>
      <c r="G799" s="1"/>
      <c r="H799" s="1"/>
      <c r="I799" s="1"/>
      <c r="J799" s="1"/>
      <c r="K799" s="1"/>
      <c r="L799" s="1"/>
      <c r="M799" s="1"/>
      <c r="N799" s="1"/>
    </row>
    <row r="800" ht="15.75" customHeight="1">
      <c r="A800" s="1"/>
      <c r="B800" s="1"/>
      <c r="C800" s="1"/>
      <c r="D800" s="1"/>
      <c r="E800" s="1"/>
      <c r="F800" s="1"/>
      <c r="G800" s="1"/>
      <c r="H800" s="1"/>
      <c r="I800" s="1"/>
      <c r="J800" s="1"/>
      <c r="K800" s="1"/>
      <c r="L800" s="1"/>
      <c r="M800" s="1"/>
      <c r="N800" s="1"/>
    </row>
    <row r="801" ht="15.75" customHeight="1">
      <c r="A801" s="1"/>
      <c r="B801" s="1"/>
      <c r="C801" s="1"/>
      <c r="D801" s="1"/>
      <c r="E801" s="1"/>
      <c r="F801" s="1"/>
      <c r="G801" s="1"/>
      <c r="H801" s="1"/>
      <c r="I801" s="1"/>
      <c r="J801" s="1"/>
      <c r="K801" s="1"/>
      <c r="L801" s="1"/>
      <c r="M801" s="1"/>
      <c r="N801" s="1"/>
    </row>
    <row r="802" ht="15.75" customHeight="1">
      <c r="A802" s="1"/>
      <c r="B802" s="1"/>
      <c r="C802" s="1"/>
      <c r="D802" s="1"/>
      <c r="E802" s="1"/>
      <c r="F802" s="1"/>
      <c r="G802" s="1"/>
      <c r="H802" s="1"/>
      <c r="I802" s="1"/>
      <c r="J802" s="1"/>
      <c r="K802" s="1"/>
      <c r="L802" s="1"/>
      <c r="M802" s="1"/>
      <c r="N802" s="1"/>
    </row>
    <row r="803" ht="15.75" customHeight="1">
      <c r="A803" s="1"/>
      <c r="B803" s="1"/>
      <c r="C803" s="1"/>
      <c r="D803" s="1"/>
      <c r="E803" s="1"/>
      <c r="F803" s="1"/>
      <c r="G803" s="1"/>
      <c r="H803" s="1"/>
      <c r="I803" s="1"/>
      <c r="J803" s="1"/>
      <c r="K803" s="1"/>
      <c r="L803" s="1"/>
      <c r="M803" s="1"/>
      <c r="N803" s="1"/>
    </row>
    <row r="804" ht="15.75" customHeight="1">
      <c r="A804" s="1"/>
      <c r="B804" s="1"/>
      <c r="C804" s="1"/>
      <c r="D804" s="1"/>
      <c r="E804" s="1"/>
      <c r="F804" s="1"/>
      <c r="G804" s="1"/>
      <c r="H804" s="1"/>
      <c r="I804" s="1"/>
      <c r="J804" s="1"/>
      <c r="K804" s="1"/>
      <c r="L804" s="1"/>
      <c r="M804" s="1"/>
      <c r="N804" s="1"/>
    </row>
    <row r="805" ht="15.75" customHeight="1">
      <c r="A805" s="1"/>
      <c r="B805" s="1"/>
      <c r="C805" s="1"/>
      <c r="D805" s="1"/>
      <c r="E805" s="1"/>
      <c r="F805" s="1"/>
      <c r="G805" s="1"/>
      <c r="H805" s="1"/>
      <c r="I805" s="1"/>
      <c r="J805" s="1"/>
      <c r="K805" s="1"/>
      <c r="L805" s="1"/>
      <c r="M805" s="1"/>
      <c r="N805" s="1"/>
    </row>
    <row r="806" ht="15.75" customHeight="1">
      <c r="A806" s="1"/>
      <c r="B806" s="1"/>
      <c r="C806" s="1"/>
      <c r="D806" s="1"/>
      <c r="E806" s="1"/>
      <c r="F806" s="1"/>
      <c r="G806" s="1"/>
      <c r="H806" s="1"/>
      <c r="I806" s="1"/>
      <c r="J806" s="1"/>
      <c r="K806" s="1"/>
      <c r="L806" s="1"/>
      <c r="M806" s="1"/>
      <c r="N806" s="1"/>
    </row>
    <row r="807" ht="15.75" customHeight="1">
      <c r="A807" s="1"/>
      <c r="B807" s="1"/>
      <c r="C807" s="1"/>
      <c r="D807" s="1"/>
      <c r="E807" s="1"/>
      <c r="F807" s="1"/>
      <c r="G807" s="1"/>
      <c r="H807" s="1"/>
      <c r="I807" s="1"/>
      <c r="J807" s="1"/>
      <c r="K807" s="1"/>
      <c r="L807" s="1"/>
      <c r="M807" s="1"/>
      <c r="N807" s="1"/>
    </row>
    <row r="808" ht="15.75" customHeight="1">
      <c r="A808" s="1"/>
      <c r="B808" s="1"/>
      <c r="C808" s="1"/>
      <c r="D808" s="1"/>
      <c r="E808" s="1"/>
      <c r="F808" s="1"/>
      <c r="G808" s="1"/>
      <c r="H808" s="1"/>
      <c r="I808" s="1"/>
      <c r="J808" s="1"/>
      <c r="K808" s="1"/>
      <c r="L808" s="1"/>
      <c r="M808" s="1"/>
      <c r="N808" s="1"/>
    </row>
    <row r="809" ht="15.75" customHeight="1">
      <c r="A809" s="1"/>
      <c r="B809" s="1"/>
      <c r="C809" s="1"/>
      <c r="D809" s="1"/>
      <c r="E809" s="1"/>
      <c r="F809" s="1"/>
      <c r="G809" s="1"/>
      <c r="H809" s="1"/>
      <c r="I809" s="1"/>
      <c r="J809" s="1"/>
      <c r="K809" s="1"/>
      <c r="L809" s="1"/>
      <c r="M809" s="1"/>
      <c r="N809" s="1"/>
    </row>
    <row r="810" ht="15.75" customHeight="1">
      <c r="A810" s="1"/>
      <c r="B810" s="1"/>
      <c r="C810" s="1"/>
      <c r="D810" s="1"/>
      <c r="E810" s="1"/>
      <c r="F810" s="1"/>
      <c r="G810" s="1"/>
      <c r="H810" s="1"/>
      <c r="I810" s="1"/>
      <c r="J810" s="1"/>
      <c r="K810" s="1"/>
      <c r="L810" s="1"/>
      <c r="M810" s="1"/>
      <c r="N810" s="1"/>
    </row>
    <row r="811" ht="15.75" customHeight="1">
      <c r="A811" s="1"/>
      <c r="B811" s="1"/>
      <c r="C811" s="1"/>
      <c r="D811" s="1"/>
      <c r="E811" s="1"/>
      <c r="F811" s="1"/>
      <c r="G811" s="1"/>
      <c r="H811" s="1"/>
      <c r="I811" s="1"/>
      <c r="J811" s="1"/>
      <c r="K811" s="1"/>
      <c r="L811" s="1"/>
      <c r="M811" s="1"/>
      <c r="N811" s="1"/>
    </row>
    <row r="812" ht="15.75" customHeight="1">
      <c r="A812" s="1"/>
      <c r="B812" s="1"/>
      <c r="C812" s="1"/>
      <c r="D812" s="1"/>
      <c r="E812" s="1"/>
      <c r="F812" s="1"/>
      <c r="G812" s="1"/>
      <c r="H812" s="1"/>
      <c r="I812" s="1"/>
      <c r="J812" s="1"/>
      <c r="K812" s="1"/>
      <c r="L812" s="1"/>
      <c r="M812" s="1"/>
      <c r="N812" s="1"/>
    </row>
    <row r="813" ht="15.75" customHeight="1">
      <c r="A813" s="1"/>
      <c r="B813" s="1"/>
      <c r="C813" s="1"/>
      <c r="D813" s="1"/>
      <c r="E813" s="1"/>
      <c r="F813" s="1"/>
      <c r="G813" s="1"/>
      <c r="H813" s="1"/>
      <c r="I813" s="1"/>
      <c r="J813" s="1"/>
      <c r="K813" s="1"/>
      <c r="L813" s="1"/>
      <c r="M813" s="1"/>
      <c r="N813" s="1"/>
    </row>
    <row r="814" ht="15.75" customHeight="1">
      <c r="A814" s="1"/>
      <c r="B814" s="1"/>
      <c r="C814" s="1"/>
      <c r="D814" s="1"/>
      <c r="E814" s="1"/>
      <c r="F814" s="1"/>
      <c r="G814" s="1"/>
      <c r="H814" s="1"/>
      <c r="I814" s="1"/>
      <c r="J814" s="1"/>
      <c r="K814" s="1"/>
      <c r="L814" s="1"/>
      <c r="M814" s="1"/>
      <c r="N814" s="1"/>
    </row>
    <row r="815" ht="15.75" customHeight="1">
      <c r="A815" s="1"/>
      <c r="B815" s="1"/>
      <c r="C815" s="1"/>
      <c r="D815" s="1"/>
      <c r="E815" s="1"/>
      <c r="F815" s="1"/>
      <c r="G815" s="1"/>
      <c r="H815" s="1"/>
      <c r="I815" s="1"/>
      <c r="J815" s="1"/>
      <c r="K815" s="1"/>
      <c r="L815" s="1"/>
      <c r="M815" s="1"/>
      <c r="N815" s="1"/>
    </row>
    <row r="816" ht="15.75" customHeight="1">
      <c r="A816" s="1"/>
      <c r="B816" s="1"/>
      <c r="C816" s="1"/>
      <c r="D816" s="1"/>
      <c r="E816" s="1"/>
      <c r="F816" s="1"/>
      <c r="G816" s="1"/>
      <c r="H816" s="1"/>
      <c r="I816" s="1"/>
      <c r="J816" s="1"/>
      <c r="K816" s="1"/>
      <c r="L816" s="1"/>
      <c r="M816" s="1"/>
      <c r="N816" s="1"/>
    </row>
    <row r="817" ht="15.75" customHeight="1">
      <c r="A817" s="1"/>
      <c r="B817" s="1"/>
      <c r="C817" s="1"/>
      <c r="D817" s="1"/>
      <c r="E817" s="1"/>
      <c r="F817" s="1"/>
      <c r="G817" s="1"/>
      <c r="H817" s="1"/>
      <c r="I817" s="1"/>
      <c r="J817" s="1"/>
      <c r="K817" s="1"/>
      <c r="L817" s="1"/>
      <c r="M817" s="1"/>
      <c r="N817" s="1"/>
    </row>
    <row r="818" ht="15.75" customHeight="1">
      <c r="A818" s="1"/>
      <c r="B818" s="1"/>
      <c r="C818" s="1"/>
      <c r="D818" s="1"/>
      <c r="E818" s="1"/>
      <c r="F818" s="1"/>
      <c r="G818" s="1"/>
      <c r="H818" s="1"/>
      <c r="I818" s="1"/>
      <c r="J818" s="1"/>
      <c r="K818" s="1"/>
      <c r="L818" s="1"/>
      <c r="M818" s="1"/>
      <c r="N818" s="1"/>
    </row>
    <row r="819" ht="15.75" customHeight="1">
      <c r="A819" s="1"/>
      <c r="B819" s="1"/>
      <c r="C819" s="1"/>
      <c r="D819" s="1"/>
      <c r="E819" s="1"/>
      <c r="F819" s="1"/>
      <c r="G819" s="1"/>
      <c r="H819" s="1"/>
      <c r="I819" s="1"/>
      <c r="J819" s="1"/>
      <c r="K819" s="1"/>
      <c r="L819" s="1"/>
      <c r="M819" s="1"/>
      <c r="N819" s="1"/>
    </row>
    <row r="820" ht="15.75" customHeight="1">
      <c r="A820" s="1"/>
      <c r="B820" s="1"/>
      <c r="C820" s="1"/>
      <c r="D820" s="1"/>
      <c r="E820" s="1"/>
      <c r="F820" s="1"/>
      <c r="G820" s="1"/>
      <c r="H820" s="1"/>
      <c r="I820" s="1"/>
      <c r="J820" s="1"/>
      <c r="K820" s="1"/>
      <c r="L820" s="1"/>
      <c r="M820" s="1"/>
      <c r="N820" s="1"/>
    </row>
    <row r="821" ht="15.75" customHeight="1">
      <c r="A821" s="1"/>
      <c r="B821" s="1"/>
      <c r="C821" s="1"/>
      <c r="D821" s="1"/>
      <c r="E821" s="1"/>
      <c r="F821" s="1"/>
      <c r="G821" s="1"/>
      <c r="H821" s="1"/>
      <c r="I821" s="1"/>
      <c r="J821" s="1"/>
      <c r="K821" s="1"/>
      <c r="L821" s="1"/>
      <c r="M821" s="1"/>
      <c r="N821" s="1"/>
    </row>
    <row r="822" ht="15.75" customHeight="1">
      <c r="A822" s="1"/>
      <c r="B822" s="1"/>
      <c r="C822" s="1"/>
      <c r="D822" s="1"/>
      <c r="E822" s="1"/>
      <c r="F822" s="1"/>
      <c r="G822" s="1"/>
      <c r="H822" s="1"/>
      <c r="I822" s="1"/>
      <c r="J822" s="1"/>
      <c r="K822" s="1"/>
      <c r="L822" s="1"/>
      <c r="M822" s="1"/>
      <c r="N822" s="1"/>
    </row>
    <row r="823" ht="15.75" customHeight="1">
      <c r="A823" s="1"/>
      <c r="B823" s="1"/>
      <c r="C823" s="1"/>
      <c r="D823" s="1"/>
      <c r="E823" s="1"/>
      <c r="F823" s="1"/>
      <c r="G823" s="1"/>
      <c r="H823" s="1"/>
      <c r="I823" s="1"/>
      <c r="J823" s="1"/>
      <c r="K823" s="1"/>
      <c r="L823" s="1"/>
      <c r="M823" s="1"/>
      <c r="N823" s="1"/>
    </row>
    <row r="824" ht="15.75" customHeight="1">
      <c r="A824" s="1"/>
      <c r="B824" s="1"/>
      <c r="C824" s="1"/>
      <c r="D824" s="1"/>
      <c r="E824" s="1"/>
      <c r="F824" s="1"/>
      <c r="G824" s="1"/>
      <c r="H824" s="1"/>
      <c r="I824" s="1"/>
      <c r="J824" s="1"/>
      <c r="K824" s="1"/>
      <c r="L824" s="1"/>
      <c r="M824" s="1"/>
      <c r="N824" s="1"/>
    </row>
    <row r="825" ht="15.75" customHeight="1">
      <c r="A825" s="1"/>
      <c r="B825" s="1"/>
      <c r="C825" s="1"/>
      <c r="D825" s="1"/>
      <c r="E825" s="1"/>
      <c r="F825" s="1"/>
      <c r="G825" s="1"/>
      <c r="H825" s="1"/>
      <c r="I825" s="1"/>
      <c r="J825" s="1"/>
      <c r="K825" s="1"/>
      <c r="L825" s="1"/>
      <c r="M825" s="1"/>
      <c r="N825" s="1"/>
    </row>
    <row r="826" ht="15.75" customHeight="1">
      <c r="A826" s="1"/>
      <c r="B826" s="1"/>
      <c r="C826" s="1"/>
      <c r="D826" s="1"/>
      <c r="E826" s="1"/>
      <c r="F826" s="1"/>
      <c r="G826" s="1"/>
      <c r="H826" s="1"/>
      <c r="I826" s="1"/>
      <c r="J826" s="1"/>
      <c r="K826" s="1"/>
      <c r="L826" s="1"/>
      <c r="M826" s="1"/>
      <c r="N826" s="1"/>
    </row>
    <row r="827" ht="15.75" customHeight="1">
      <c r="A827" s="1"/>
      <c r="B827" s="1"/>
      <c r="C827" s="1"/>
      <c r="D827" s="1"/>
      <c r="E827" s="1"/>
      <c r="F827" s="1"/>
      <c r="G827" s="1"/>
      <c r="H827" s="1"/>
      <c r="I827" s="1"/>
      <c r="J827" s="1"/>
      <c r="K827" s="1"/>
      <c r="L827" s="1"/>
      <c r="M827" s="1"/>
      <c r="N827" s="1"/>
    </row>
    <row r="828" ht="15.75" customHeight="1">
      <c r="A828" s="1"/>
      <c r="B828" s="1"/>
      <c r="C828" s="1"/>
      <c r="D828" s="1"/>
      <c r="E828" s="1"/>
      <c r="F828" s="1"/>
      <c r="G828" s="1"/>
      <c r="H828" s="1"/>
      <c r="I828" s="1"/>
      <c r="J828" s="1"/>
      <c r="K828" s="1"/>
      <c r="L828" s="1"/>
      <c r="M828" s="1"/>
      <c r="N828" s="1"/>
    </row>
    <row r="829" ht="15.75" customHeight="1">
      <c r="A829" s="1"/>
      <c r="B829" s="1"/>
      <c r="C829" s="1"/>
      <c r="D829" s="1"/>
      <c r="E829" s="1"/>
      <c r="F829" s="1"/>
      <c r="G829" s="1"/>
      <c r="H829" s="1"/>
      <c r="I829" s="1"/>
      <c r="J829" s="1"/>
      <c r="K829" s="1"/>
      <c r="L829" s="1"/>
      <c r="M829" s="1"/>
      <c r="N829" s="1"/>
    </row>
    <row r="830" ht="15.75" customHeight="1">
      <c r="A830" s="1"/>
      <c r="B830" s="1"/>
      <c r="C830" s="1"/>
      <c r="D830" s="1"/>
      <c r="E830" s="1"/>
      <c r="F830" s="1"/>
      <c r="G830" s="1"/>
      <c r="H830" s="1"/>
      <c r="I830" s="1"/>
      <c r="J830" s="1"/>
      <c r="K830" s="1"/>
      <c r="L830" s="1"/>
      <c r="M830" s="1"/>
      <c r="N830" s="1"/>
    </row>
    <row r="831" ht="15.75" customHeight="1">
      <c r="A831" s="1"/>
      <c r="B831" s="1"/>
      <c r="C831" s="1"/>
      <c r="D831" s="1"/>
      <c r="E831" s="1"/>
      <c r="F831" s="1"/>
      <c r="G831" s="1"/>
      <c r="H831" s="1"/>
      <c r="I831" s="1"/>
      <c r="J831" s="1"/>
      <c r="K831" s="1"/>
      <c r="L831" s="1"/>
      <c r="M831" s="1"/>
      <c r="N831" s="1"/>
    </row>
    <row r="832" ht="15.75" customHeight="1">
      <c r="A832" s="1"/>
      <c r="B832" s="1"/>
      <c r="C832" s="1"/>
      <c r="D832" s="1"/>
      <c r="E832" s="1"/>
      <c r="F832" s="1"/>
      <c r="G832" s="1"/>
      <c r="H832" s="1"/>
      <c r="I832" s="1"/>
      <c r="J832" s="1"/>
      <c r="K832" s="1"/>
      <c r="L832" s="1"/>
      <c r="M832" s="1"/>
      <c r="N832" s="1"/>
    </row>
    <row r="833" ht="15.75" customHeight="1">
      <c r="A833" s="1"/>
      <c r="B833" s="1"/>
      <c r="C833" s="1"/>
      <c r="D833" s="1"/>
      <c r="E833" s="1"/>
      <c r="F833" s="1"/>
      <c r="G833" s="1"/>
      <c r="H833" s="1"/>
      <c r="I833" s="1"/>
      <c r="J833" s="1"/>
      <c r="K833" s="1"/>
      <c r="L833" s="1"/>
      <c r="M833" s="1"/>
      <c r="N833" s="1"/>
    </row>
    <row r="834" ht="15.75" customHeight="1">
      <c r="A834" s="1"/>
      <c r="B834" s="1"/>
      <c r="C834" s="1"/>
      <c r="D834" s="1"/>
      <c r="E834" s="1"/>
      <c r="F834" s="1"/>
      <c r="G834" s="1"/>
      <c r="H834" s="1"/>
      <c r="I834" s="1"/>
      <c r="J834" s="1"/>
      <c r="K834" s="1"/>
      <c r="L834" s="1"/>
      <c r="M834" s="1"/>
      <c r="N834" s="1"/>
    </row>
    <row r="835" ht="15.75" customHeight="1">
      <c r="A835" s="1"/>
      <c r="B835" s="1"/>
      <c r="C835" s="1"/>
      <c r="D835" s="1"/>
      <c r="E835" s="1"/>
      <c r="F835" s="1"/>
      <c r="G835" s="1"/>
      <c r="H835" s="1"/>
      <c r="I835" s="1"/>
      <c r="J835" s="1"/>
      <c r="K835" s="1"/>
      <c r="L835" s="1"/>
      <c r="M835" s="1"/>
      <c r="N835" s="1"/>
    </row>
    <row r="836" ht="15.75" customHeight="1">
      <c r="A836" s="1"/>
      <c r="B836" s="1"/>
      <c r="C836" s="1"/>
      <c r="D836" s="1"/>
      <c r="E836" s="1"/>
      <c r="F836" s="1"/>
      <c r="G836" s="1"/>
      <c r="H836" s="1"/>
      <c r="I836" s="1"/>
      <c r="J836" s="1"/>
      <c r="K836" s="1"/>
      <c r="L836" s="1"/>
      <c r="M836" s="1"/>
      <c r="N836" s="1"/>
    </row>
    <row r="837" ht="15.75" customHeight="1">
      <c r="A837" s="1"/>
      <c r="B837" s="1"/>
      <c r="C837" s="1"/>
      <c r="D837" s="1"/>
      <c r="E837" s="1"/>
      <c r="F837" s="1"/>
      <c r="G837" s="1"/>
      <c r="H837" s="1"/>
      <c r="I837" s="1"/>
      <c r="J837" s="1"/>
      <c r="K837" s="1"/>
      <c r="L837" s="1"/>
      <c r="M837" s="1"/>
      <c r="N837" s="1"/>
    </row>
    <row r="838" ht="15.75" customHeight="1">
      <c r="A838" s="1"/>
      <c r="B838" s="1"/>
      <c r="C838" s="1"/>
      <c r="D838" s="1"/>
      <c r="E838" s="1"/>
      <c r="F838" s="1"/>
      <c r="G838" s="1"/>
      <c r="H838" s="1"/>
      <c r="I838" s="1"/>
      <c r="J838" s="1"/>
      <c r="K838" s="1"/>
      <c r="L838" s="1"/>
      <c r="M838" s="1"/>
      <c r="N838" s="1"/>
    </row>
    <row r="839" ht="15.75" customHeight="1">
      <c r="A839" s="1"/>
      <c r="B839" s="1"/>
      <c r="C839" s="1"/>
      <c r="D839" s="1"/>
      <c r="E839" s="1"/>
      <c r="F839" s="1"/>
      <c r="G839" s="1"/>
      <c r="H839" s="1"/>
      <c r="I839" s="1"/>
      <c r="J839" s="1"/>
      <c r="K839" s="1"/>
      <c r="L839" s="1"/>
      <c r="M839" s="1"/>
      <c r="N839" s="1"/>
    </row>
    <row r="840" ht="15.75" customHeight="1">
      <c r="A840" s="1"/>
      <c r="B840" s="1"/>
      <c r="C840" s="1"/>
      <c r="D840" s="1"/>
      <c r="E840" s="1"/>
      <c r="F840" s="1"/>
      <c r="G840" s="1"/>
      <c r="H840" s="1"/>
      <c r="I840" s="1"/>
      <c r="J840" s="1"/>
      <c r="K840" s="1"/>
      <c r="L840" s="1"/>
      <c r="M840" s="1"/>
      <c r="N840" s="1"/>
    </row>
    <row r="841" ht="15.75" customHeight="1">
      <c r="A841" s="1"/>
      <c r="B841" s="1"/>
      <c r="C841" s="1"/>
      <c r="D841" s="1"/>
      <c r="E841" s="1"/>
      <c r="F841" s="1"/>
      <c r="G841" s="1"/>
      <c r="H841" s="1"/>
      <c r="I841" s="1"/>
      <c r="J841" s="1"/>
      <c r="K841" s="1"/>
      <c r="L841" s="1"/>
      <c r="M841" s="1"/>
      <c r="N841" s="1"/>
    </row>
    <row r="842" ht="15.75" customHeight="1">
      <c r="A842" s="1"/>
      <c r="B842" s="1"/>
      <c r="C842" s="1"/>
      <c r="D842" s="1"/>
      <c r="E842" s="1"/>
      <c r="F842" s="1"/>
      <c r="G842" s="1"/>
      <c r="H842" s="1"/>
      <c r="I842" s="1"/>
      <c r="J842" s="1"/>
      <c r="K842" s="1"/>
      <c r="L842" s="1"/>
      <c r="M842" s="1"/>
      <c r="N842" s="1"/>
    </row>
    <row r="843" ht="15.75" customHeight="1">
      <c r="A843" s="1"/>
      <c r="B843" s="1"/>
      <c r="C843" s="1"/>
      <c r="D843" s="1"/>
      <c r="E843" s="1"/>
      <c r="F843" s="1"/>
      <c r="G843" s="1"/>
      <c r="H843" s="1"/>
      <c r="I843" s="1"/>
      <c r="J843" s="1"/>
      <c r="K843" s="1"/>
      <c r="L843" s="1"/>
      <c r="M843" s="1"/>
      <c r="N843" s="1"/>
    </row>
    <row r="844" ht="15.75" customHeight="1">
      <c r="A844" s="1"/>
      <c r="B844" s="1"/>
      <c r="C844" s="1"/>
      <c r="D844" s="1"/>
      <c r="E844" s="1"/>
      <c r="F844" s="1"/>
      <c r="G844" s="1"/>
      <c r="H844" s="1"/>
      <c r="I844" s="1"/>
      <c r="J844" s="1"/>
      <c r="K844" s="1"/>
      <c r="L844" s="1"/>
      <c r="M844" s="1"/>
      <c r="N844" s="1"/>
    </row>
    <row r="845" ht="15.75" customHeight="1">
      <c r="A845" s="1"/>
      <c r="B845" s="1"/>
      <c r="C845" s="1"/>
      <c r="D845" s="1"/>
      <c r="E845" s="1"/>
      <c r="F845" s="1"/>
      <c r="G845" s="1"/>
      <c r="H845" s="1"/>
      <c r="I845" s="1"/>
      <c r="J845" s="1"/>
      <c r="K845" s="1"/>
      <c r="L845" s="1"/>
      <c r="M845" s="1"/>
      <c r="N845" s="1"/>
    </row>
    <row r="846" ht="15.75" customHeight="1">
      <c r="A846" s="1"/>
      <c r="B846" s="1"/>
      <c r="C846" s="1"/>
      <c r="D846" s="1"/>
      <c r="E846" s="1"/>
      <c r="F846" s="1"/>
      <c r="G846" s="1"/>
      <c r="H846" s="1"/>
      <c r="I846" s="1"/>
      <c r="J846" s="1"/>
      <c r="K846" s="1"/>
      <c r="L846" s="1"/>
      <c r="M846" s="1"/>
      <c r="N846" s="1"/>
    </row>
    <row r="847" ht="15.75" customHeight="1">
      <c r="A847" s="1"/>
      <c r="B847" s="1"/>
      <c r="C847" s="1"/>
      <c r="D847" s="1"/>
      <c r="E847" s="1"/>
      <c r="F847" s="1"/>
      <c r="G847" s="1"/>
      <c r="H847" s="1"/>
      <c r="I847" s="1"/>
      <c r="J847" s="1"/>
      <c r="K847" s="1"/>
      <c r="L847" s="1"/>
      <c r="M847" s="1"/>
      <c r="N847" s="1"/>
    </row>
    <row r="848" ht="15.75" customHeight="1">
      <c r="A848" s="1"/>
      <c r="B848" s="1"/>
      <c r="C848" s="1"/>
      <c r="D848" s="1"/>
      <c r="E848" s="1"/>
      <c r="F848" s="1"/>
      <c r="G848" s="1"/>
      <c r="H848" s="1"/>
      <c r="I848" s="1"/>
      <c r="J848" s="1"/>
      <c r="K848" s="1"/>
      <c r="L848" s="1"/>
      <c r="M848" s="1"/>
      <c r="N848" s="1"/>
    </row>
    <row r="849" ht="15.75" customHeight="1">
      <c r="A849" s="1"/>
      <c r="B849" s="1"/>
      <c r="C849" s="1"/>
      <c r="D849" s="1"/>
      <c r="E849" s="1"/>
      <c r="F849" s="1"/>
      <c r="G849" s="1"/>
      <c r="H849" s="1"/>
      <c r="I849" s="1"/>
      <c r="J849" s="1"/>
      <c r="K849" s="1"/>
      <c r="L849" s="1"/>
      <c r="M849" s="1"/>
      <c r="N849" s="1"/>
    </row>
    <row r="850" ht="15.75" customHeight="1">
      <c r="A850" s="1"/>
      <c r="B850" s="1"/>
      <c r="C850" s="1"/>
      <c r="D850" s="1"/>
      <c r="E850" s="1"/>
      <c r="F850" s="1"/>
      <c r="G850" s="1"/>
      <c r="H850" s="1"/>
      <c r="I850" s="1"/>
      <c r="J850" s="1"/>
      <c r="K850" s="1"/>
      <c r="L850" s="1"/>
      <c r="M850" s="1"/>
      <c r="N850" s="1"/>
    </row>
    <row r="851" ht="15.75" customHeight="1">
      <c r="A851" s="1"/>
      <c r="B851" s="1"/>
      <c r="C851" s="1"/>
      <c r="D851" s="1"/>
      <c r="E851" s="1"/>
      <c r="F851" s="1"/>
      <c r="G851" s="1"/>
      <c r="H851" s="1"/>
      <c r="I851" s="1"/>
      <c r="J851" s="1"/>
      <c r="K851" s="1"/>
      <c r="L851" s="1"/>
      <c r="M851" s="1"/>
      <c r="N851" s="1"/>
    </row>
    <row r="852" ht="15.75" customHeight="1">
      <c r="A852" s="1"/>
      <c r="B852" s="1"/>
      <c r="C852" s="1"/>
      <c r="D852" s="1"/>
      <c r="E852" s="1"/>
      <c r="F852" s="1"/>
      <c r="G852" s="1"/>
      <c r="H852" s="1"/>
      <c r="I852" s="1"/>
      <c r="J852" s="1"/>
      <c r="K852" s="1"/>
      <c r="L852" s="1"/>
      <c r="M852" s="1"/>
      <c r="N852" s="1"/>
    </row>
    <row r="853" ht="15.75" customHeight="1">
      <c r="A853" s="1"/>
      <c r="B853" s="1"/>
      <c r="C853" s="1"/>
      <c r="D853" s="1"/>
      <c r="E853" s="1"/>
      <c r="F853" s="1"/>
      <c r="G853" s="1"/>
      <c r="H853" s="1"/>
      <c r="I853" s="1"/>
      <c r="J853" s="1"/>
      <c r="K853" s="1"/>
      <c r="L853" s="1"/>
      <c r="M853" s="1"/>
      <c r="N853" s="1"/>
    </row>
    <row r="854" ht="15.75" customHeight="1">
      <c r="A854" s="1"/>
      <c r="B854" s="1"/>
      <c r="C854" s="1"/>
      <c r="D854" s="1"/>
      <c r="E854" s="1"/>
      <c r="F854" s="1"/>
      <c r="G854" s="1"/>
      <c r="H854" s="1"/>
      <c r="I854" s="1"/>
      <c r="J854" s="1"/>
      <c r="K854" s="1"/>
      <c r="L854" s="1"/>
      <c r="M854" s="1"/>
      <c r="N854" s="1"/>
    </row>
    <row r="855" ht="15.75" customHeight="1">
      <c r="A855" s="1"/>
      <c r="B855" s="1"/>
      <c r="C855" s="1"/>
      <c r="D855" s="1"/>
      <c r="E855" s="1"/>
      <c r="F855" s="1"/>
      <c r="G855" s="1"/>
      <c r="H855" s="1"/>
      <c r="I855" s="1"/>
      <c r="J855" s="1"/>
      <c r="K855" s="1"/>
      <c r="L855" s="1"/>
      <c r="M855" s="1"/>
      <c r="N855" s="1"/>
    </row>
    <row r="856" ht="15.75" customHeight="1">
      <c r="A856" s="1"/>
      <c r="B856" s="1"/>
      <c r="C856" s="1"/>
      <c r="D856" s="1"/>
      <c r="E856" s="1"/>
      <c r="F856" s="1"/>
      <c r="G856" s="1"/>
      <c r="H856" s="1"/>
      <c r="I856" s="1"/>
      <c r="J856" s="1"/>
      <c r="K856" s="1"/>
      <c r="L856" s="1"/>
      <c r="M856" s="1"/>
      <c r="N856" s="1"/>
    </row>
    <row r="857" ht="15.75" customHeight="1">
      <c r="A857" s="1"/>
      <c r="B857" s="1"/>
      <c r="C857" s="1"/>
      <c r="D857" s="1"/>
      <c r="E857" s="1"/>
      <c r="F857" s="1"/>
      <c r="G857" s="1"/>
      <c r="H857" s="1"/>
      <c r="I857" s="1"/>
      <c r="J857" s="1"/>
      <c r="K857" s="1"/>
      <c r="L857" s="1"/>
      <c r="M857" s="1"/>
      <c r="N857" s="1"/>
    </row>
    <row r="858" ht="15.75" customHeight="1">
      <c r="A858" s="1"/>
      <c r="B858" s="1"/>
      <c r="C858" s="1"/>
      <c r="D858" s="1"/>
      <c r="E858" s="1"/>
      <c r="F858" s="1"/>
      <c r="G858" s="1"/>
      <c r="H858" s="1"/>
      <c r="I858" s="1"/>
      <c r="J858" s="1"/>
      <c r="K858" s="1"/>
      <c r="L858" s="1"/>
      <c r="M858" s="1"/>
      <c r="N858" s="1"/>
    </row>
    <row r="859" ht="15.75" customHeight="1">
      <c r="A859" s="1"/>
      <c r="B859" s="1"/>
      <c r="C859" s="1"/>
      <c r="D859" s="1"/>
      <c r="E859" s="1"/>
      <c r="F859" s="1"/>
      <c r="G859" s="1"/>
      <c r="H859" s="1"/>
      <c r="I859" s="1"/>
      <c r="J859" s="1"/>
      <c r="K859" s="1"/>
      <c r="L859" s="1"/>
      <c r="M859" s="1"/>
      <c r="N859" s="1"/>
    </row>
    <row r="860" ht="15.75" customHeight="1">
      <c r="A860" s="1"/>
      <c r="B860" s="1"/>
      <c r="C860" s="1"/>
      <c r="D860" s="1"/>
      <c r="E860" s="1"/>
      <c r="F860" s="1"/>
      <c r="G860" s="1"/>
      <c r="H860" s="1"/>
      <c r="I860" s="1"/>
      <c r="J860" s="1"/>
      <c r="K860" s="1"/>
      <c r="L860" s="1"/>
      <c r="M860" s="1"/>
      <c r="N860" s="1"/>
    </row>
    <row r="861" ht="15.75" customHeight="1">
      <c r="A861" s="1"/>
      <c r="B861" s="1"/>
      <c r="C861" s="1"/>
      <c r="D861" s="1"/>
      <c r="E861" s="1"/>
      <c r="F861" s="1"/>
      <c r="G861" s="1"/>
      <c r="H861" s="1"/>
      <c r="I861" s="1"/>
      <c r="J861" s="1"/>
      <c r="K861" s="1"/>
      <c r="L861" s="1"/>
      <c r="M861" s="1"/>
      <c r="N861" s="1"/>
    </row>
    <row r="862" ht="15.75" customHeight="1">
      <c r="A862" s="1"/>
      <c r="B862" s="1"/>
      <c r="C862" s="1"/>
      <c r="D862" s="1"/>
      <c r="E862" s="1"/>
      <c r="F862" s="1"/>
      <c r="G862" s="1"/>
      <c r="H862" s="1"/>
      <c r="I862" s="1"/>
      <c r="J862" s="1"/>
      <c r="K862" s="1"/>
      <c r="L862" s="1"/>
      <c r="M862" s="1"/>
      <c r="N862" s="1"/>
    </row>
    <row r="863" ht="15.75" customHeight="1">
      <c r="A863" s="1"/>
      <c r="B863" s="1"/>
      <c r="C863" s="1"/>
      <c r="D863" s="1"/>
      <c r="E863" s="1"/>
      <c r="F863" s="1"/>
      <c r="G863" s="1"/>
      <c r="H863" s="1"/>
      <c r="I863" s="1"/>
      <c r="J863" s="1"/>
      <c r="K863" s="1"/>
      <c r="L863" s="1"/>
      <c r="M863" s="1"/>
      <c r="N863" s="1"/>
    </row>
    <row r="864" ht="15.75" customHeight="1">
      <c r="A864" s="1"/>
      <c r="B864" s="1"/>
      <c r="C864" s="1"/>
      <c r="D864" s="1"/>
      <c r="E864" s="1"/>
      <c r="F864" s="1"/>
      <c r="G864" s="1"/>
      <c r="H864" s="1"/>
      <c r="I864" s="1"/>
      <c r="J864" s="1"/>
      <c r="K864" s="1"/>
      <c r="L864" s="1"/>
      <c r="M864" s="1"/>
      <c r="N864" s="1"/>
    </row>
    <row r="865" ht="15.75" customHeight="1">
      <c r="A865" s="1"/>
      <c r="B865" s="1"/>
      <c r="C865" s="1"/>
      <c r="D865" s="1"/>
      <c r="E865" s="1"/>
      <c r="F865" s="1"/>
      <c r="G865" s="1"/>
      <c r="H865" s="1"/>
      <c r="I865" s="1"/>
      <c r="J865" s="1"/>
      <c r="K865" s="1"/>
      <c r="L865" s="1"/>
      <c r="M865" s="1"/>
      <c r="N865" s="1"/>
    </row>
    <row r="866" ht="15.75" customHeight="1">
      <c r="A866" s="1"/>
      <c r="B866" s="1"/>
      <c r="C866" s="1"/>
      <c r="D866" s="1"/>
      <c r="E866" s="1"/>
      <c r="F866" s="1"/>
      <c r="G866" s="1"/>
      <c r="H866" s="1"/>
      <c r="I866" s="1"/>
      <c r="J866" s="1"/>
      <c r="K866" s="1"/>
      <c r="L866" s="1"/>
      <c r="M866" s="1"/>
      <c r="N866" s="1"/>
    </row>
    <row r="867" ht="15.75" customHeight="1">
      <c r="A867" s="1"/>
      <c r="B867" s="1"/>
      <c r="C867" s="1"/>
      <c r="D867" s="1"/>
      <c r="E867" s="1"/>
      <c r="F867" s="1"/>
      <c r="G867" s="1"/>
      <c r="H867" s="1"/>
      <c r="I867" s="1"/>
      <c r="J867" s="1"/>
      <c r="K867" s="1"/>
      <c r="L867" s="1"/>
      <c r="M867" s="1"/>
      <c r="N867" s="1"/>
    </row>
    <row r="868" ht="15.75" customHeight="1">
      <c r="A868" s="1"/>
      <c r="B868" s="1"/>
      <c r="C868" s="1"/>
      <c r="D868" s="1"/>
      <c r="E868" s="1"/>
      <c r="F868" s="1"/>
      <c r="G868" s="1"/>
      <c r="H868" s="1"/>
      <c r="I868" s="1"/>
      <c r="J868" s="1"/>
      <c r="K868" s="1"/>
      <c r="L868" s="1"/>
      <c r="M868" s="1"/>
      <c r="N868" s="1"/>
    </row>
    <row r="869" ht="15.75" customHeight="1">
      <c r="A869" s="1"/>
      <c r="B869" s="1"/>
      <c r="C869" s="1"/>
      <c r="D869" s="1"/>
      <c r="E869" s="1"/>
      <c r="F869" s="1"/>
      <c r="G869" s="1"/>
      <c r="H869" s="1"/>
      <c r="I869" s="1"/>
      <c r="J869" s="1"/>
      <c r="K869" s="1"/>
      <c r="L869" s="1"/>
      <c r="M869" s="1"/>
      <c r="N869" s="1"/>
    </row>
    <row r="870" ht="15.75" customHeight="1">
      <c r="A870" s="1"/>
      <c r="B870" s="1"/>
      <c r="C870" s="1"/>
      <c r="D870" s="1"/>
      <c r="E870" s="1"/>
      <c r="F870" s="1"/>
      <c r="G870" s="1"/>
      <c r="H870" s="1"/>
      <c r="I870" s="1"/>
      <c r="J870" s="1"/>
      <c r="K870" s="1"/>
      <c r="L870" s="1"/>
      <c r="M870" s="1"/>
      <c r="N870" s="1"/>
    </row>
    <row r="871" ht="15.75" customHeight="1">
      <c r="A871" s="1"/>
      <c r="B871" s="1"/>
      <c r="C871" s="1"/>
      <c r="D871" s="1"/>
      <c r="E871" s="1"/>
      <c r="F871" s="1"/>
      <c r="G871" s="1"/>
      <c r="H871" s="1"/>
      <c r="I871" s="1"/>
      <c r="J871" s="1"/>
      <c r="K871" s="1"/>
      <c r="L871" s="1"/>
      <c r="M871" s="1"/>
      <c r="N871" s="1"/>
    </row>
    <row r="872" ht="15.75" customHeight="1">
      <c r="A872" s="1"/>
      <c r="B872" s="1"/>
      <c r="C872" s="1"/>
      <c r="D872" s="1"/>
      <c r="E872" s="1"/>
      <c r="F872" s="1"/>
      <c r="G872" s="1"/>
      <c r="H872" s="1"/>
      <c r="I872" s="1"/>
      <c r="J872" s="1"/>
      <c r="K872" s="1"/>
      <c r="L872" s="1"/>
      <c r="M872" s="1"/>
      <c r="N872" s="1"/>
    </row>
    <row r="873" ht="15.75" customHeight="1">
      <c r="A873" s="1"/>
      <c r="B873" s="1"/>
      <c r="C873" s="1"/>
      <c r="D873" s="1"/>
      <c r="E873" s="1"/>
      <c r="F873" s="1"/>
      <c r="G873" s="1"/>
      <c r="H873" s="1"/>
      <c r="I873" s="1"/>
      <c r="J873" s="1"/>
      <c r="K873" s="1"/>
      <c r="L873" s="1"/>
      <c r="M873" s="1"/>
      <c r="N873" s="1"/>
    </row>
    <row r="874" ht="15.75" customHeight="1">
      <c r="A874" s="1"/>
      <c r="B874" s="1"/>
      <c r="C874" s="1"/>
      <c r="D874" s="1"/>
      <c r="E874" s="1"/>
      <c r="F874" s="1"/>
      <c r="G874" s="1"/>
      <c r="H874" s="1"/>
      <c r="I874" s="1"/>
      <c r="J874" s="1"/>
      <c r="K874" s="1"/>
      <c r="L874" s="1"/>
      <c r="M874" s="1"/>
      <c r="N874" s="1"/>
    </row>
    <row r="875" ht="15.75" customHeight="1">
      <c r="A875" s="1"/>
      <c r="B875" s="1"/>
      <c r="C875" s="1"/>
      <c r="D875" s="1"/>
      <c r="E875" s="1"/>
      <c r="F875" s="1"/>
      <c r="G875" s="1"/>
      <c r="H875" s="1"/>
      <c r="I875" s="1"/>
      <c r="J875" s="1"/>
      <c r="K875" s="1"/>
      <c r="L875" s="1"/>
      <c r="M875" s="1"/>
      <c r="N875" s="1"/>
    </row>
    <row r="876" ht="15.75" customHeight="1">
      <c r="A876" s="1"/>
      <c r="B876" s="1"/>
      <c r="C876" s="1"/>
      <c r="D876" s="1"/>
      <c r="E876" s="1"/>
      <c r="F876" s="1"/>
      <c r="G876" s="1"/>
      <c r="H876" s="1"/>
      <c r="I876" s="1"/>
      <c r="J876" s="1"/>
      <c r="K876" s="1"/>
      <c r="L876" s="1"/>
      <c r="M876" s="1"/>
      <c r="N876" s="1"/>
    </row>
    <row r="877" ht="15.75" customHeight="1">
      <c r="A877" s="1"/>
      <c r="B877" s="1"/>
      <c r="C877" s="1"/>
      <c r="D877" s="1"/>
      <c r="E877" s="1"/>
      <c r="F877" s="1"/>
      <c r="G877" s="1"/>
      <c r="H877" s="1"/>
      <c r="I877" s="1"/>
      <c r="J877" s="1"/>
      <c r="K877" s="1"/>
      <c r="L877" s="1"/>
      <c r="M877" s="1"/>
      <c r="N877" s="1"/>
    </row>
    <row r="878" ht="15.75" customHeight="1">
      <c r="A878" s="1"/>
      <c r="B878" s="1"/>
      <c r="C878" s="1"/>
      <c r="D878" s="1"/>
      <c r="E878" s="1"/>
      <c r="F878" s="1"/>
      <c r="G878" s="1"/>
      <c r="H878" s="1"/>
      <c r="I878" s="1"/>
      <c r="J878" s="1"/>
      <c r="K878" s="1"/>
      <c r="L878" s="1"/>
      <c r="M878" s="1"/>
      <c r="N878" s="1"/>
    </row>
    <row r="879" ht="15.75" customHeight="1">
      <c r="A879" s="1"/>
      <c r="B879" s="1"/>
      <c r="C879" s="1"/>
      <c r="D879" s="1"/>
      <c r="E879" s="1"/>
      <c r="F879" s="1"/>
      <c r="G879" s="1"/>
      <c r="H879" s="1"/>
      <c r="I879" s="1"/>
      <c r="J879" s="1"/>
      <c r="K879" s="1"/>
      <c r="L879" s="1"/>
      <c r="M879" s="1"/>
      <c r="N879" s="1"/>
    </row>
    <row r="880" ht="15.75" customHeight="1">
      <c r="A880" s="1"/>
      <c r="B880" s="1"/>
      <c r="C880" s="1"/>
      <c r="D880" s="1"/>
      <c r="E880" s="1"/>
      <c r="F880" s="1"/>
      <c r="G880" s="1"/>
      <c r="H880" s="1"/>
      <c r="I880" s="1"/>
      <c r="J880" s="1"/>
      <c r="K880" s="1"/>
      <c r="L880" s="1"/>
      <c r="M880" s="1"/>
      <c r="N880" s="1"/>
    </row>
    <row r="881" ht="15.75" customHeight="1">
      <c r="A881" s="1"/>
      <c r="B881" s="1"/>
      <c r="C881" s="1"/>
      <c r="D881" s="1"/>
      <c r="E881" s="1"/>
      <c r="F881" s="1"/>
      <c r="G881" s="1"/>
      <c r="H881" s="1"/>
      <c r="I881" s="1"/>
      <c r="J881" s="1"/>
      <c r="K881" s="1"/>
      <c r="L881" s="1"/>
      <c r="M881" s="1"/>
      <c r="N881" s="1"/>
    </row>
    <row r="882" ht="15.75" customHeight="1">
      <c r="A882" s="1"/>
      <c r="B882" s="1"/>
      <c r="C882" s="1"/>
      <c r="D882" s="1"/>
      <c r="E882" s="1"/>
      <c r="F882" s="1"/>
      <c r="G882" s="1"/>
      <c r="H882" s="1"/>
      <c r="I882" s="1"/>
      <c r="J882" s="1"/>
      <c r="K882" s="1"/>
      <c r="L882" s="1"/>
      <c r="M882" s="1"/>
      <c r="N882" s="1"/>
    </row>
    <row r="883" ht="15.75" customHeight="1">
      <c r="A883" s="1"/>
      <c r="B883" s="1"/>
      <c r="C883" s="1"/>
      <c r="D883" s="1"/>
      <c r="E883" s="1"/>
      <c r="F883" s="1"/>
      <c r="G883" s="1"/>
      <c r="H883" s="1"/>
      <c r="I883" s="1"/>
      <c r="J883" s="1"/>
      <c r="K883" s="1"/>
      <c r="L883" s="1"/>
      <c r="M883" s="1"/>
      <c r="N883" s="1"/>
    </row>
    <row r="884" ht="15.75" customHeight="1">
      <c r="A884" s="1"/>
      <c r="B884" s="1"/>
      <c r="C884" s="1"/>
      <c r="D884" s="1"/>
      <c r="E884" s="1"/>
      <c r="F884" s="1"/>
      <c r="G884" s="1"/>
      <c r="H884" s="1"/>
      <c r="I884" s="1"/>
      <c r="J884" s="1"/>
      <c r="K884" s="1"/>
      <c r="L884" s="1"/>
      <c r="M884" s="1"/>
      <c r="N884" s="1"/>
    </row>
    <row r="885" ht="15.75" customHeight="1">
      <c r="A885" s="1"/>
      <c r="B885" s="1"/>
      <c r="C885" s="1"/>
      <c r="D885" s="1"/>
      <c r="E885" s="1"/>
      <c r="F885" s="1"/>
      <c r="G885" s="1"/>
      <c r="H885" s="1"/>
      <c r="I885" s="1"/>
      <c r="J885" s="1"/>
      <c r="K885" s="1"/>
      <c r="L885" s="1"/>
      <c r="M885" s="1"/>
      <c r="N885" s="1"/>
    </row>
    <row r="886" ht="15.75" customHeight="1">
      <c r="A886" s="1"/>
      <c r="B886" s="1"/>
      <c r="C886" s="1"/>
      <c r="D886" s="1"/>
      <c r="E886" s="1"/>
      <c r="F886" s="1"/>
      <c r="G886" s="1"/>
      <c r="H886" s="1"/>
      <c r="I886" s="1"/>
      <c r="J886" s="1"/>
      <c r="K886" s="1"/>
      <c r="L886" s="1"/>
      <c r="M886" s="1"/>
      <c r="N886" s="1"/>
    </row>
    <row r="887" ht="15.75" customHeight="1">
      <c r="A887" s="1"/>
      <c r="B887" s="1"/>
      <c r="C887" s="1"/>
      <c r="D887" s="1"/>
      <c r="E887" s="1"/>
      <c r="F887" s="1"/>
      <c r="G887" s="1"/>
      <c r="H887" s="1"/>
      <c r="I887" s="1"/>
      <c r="J887" s="1"/>
      <c r="K887" s="1"/>
      <c r="L887" s="1"/>
      <c r="M887" s="1"/>
      <c r="N887" s="1"/>
    </row>
    <row r="888" ht="15.75" customHeight="1">
      <c r="A888" s="1"/>
      <c r="B888" s="1"/>
      <c r="C888" s="1"/>
      <c r="D888" s="1"/>
      <c r="E888" s="1"/>
      <c r="F888" s="1"/>
      <c r="G888" s="1"/>
      <c r="H888" s="1"/>
      <c r="I888" s="1"/>
      <c r="J888" s="1"/>
      <c r="K888" s="1"/>
      <c r="L888" s="1"/>
      <c r="M888" s="1"/>
      <c r="N888" s="1"/>
    </row>
    <row r="889" ht="15.75" customHeight="1">
      <c r="A889" s="1"/>
      <c r="B889" s="1"/>
      <c r="C889" s="1"/>
      <c r="D889" s="1"/>
      <c r="E889" s="1"/>
      <c r="F889" s="1"/>
      <c r="G889" s="1"/>
      <c r="H889" s="1"/>
      <c r="I889" s="1"/>
      <c r="J889" s="1"/>
      <c r="K889" s="1"/>
      <c r="L889" s="1"/>
      <c r="M889" s="1"/>
      <c r="N889" s="1"/>
    </row>
    <row r="890" ht="15.75" customHeight="1">
      <c r="A890" s="1"/>
      <c r="B890" s="1"/>
      <c r="C890" s="1"/>
      <c r="D890" s="1"/>
      <c r="E890" s="1"/>
      <c r="F890" s="1"/>
      <c r="G890" s="1"/>
      <c r="H890" s="1"/>
      <c r="I890" s="1"/>
      <c r="J890" s="1"/>
      <c r="K890" s="1"/>
      <c r="L890" s="1"/>
      <c r="M890" s="1"/>
      <c r="N890" s="1"/>
    </row>
    <row r="891" ht="15.75" customHeight="1">
      <c r="A891" s="1"/>
      <c r="B891" s="1"/>
      <c r="C891" s="1"/>
      <c r="D891" s="1"/>
      <c r="E891" s="1"/>
      <c r="F891" s="1"/>
      <c r="G891" s="1"/>
      <c r="H891" s="1"/>
      <c r="I891" s="1"/>
      <c r="J891" s="1"/>
      <c r="K891" s="1"/>
      <c r="L891" s="1"/>
      <c r="M891" s="1"/>
      <c r="N891" s="1"/>
    </row>
    <row r="892" ht="15.75" customHeight="1">
      <c r="A892" s="1"/>
      <c r="B892" s="1"/>
      <c r="C892" s="1"/>
      <c r="D892" s="1"/>
      <c r="E892" s="1"/>
      <c r="F892" s="1"/>
      <c r="G892" s="1"/>
      <c r="H892" s="1"/>
      <c r="I892" s="1"/>
      <c r="J892" s="1"/>
      <c r="K892" s="1"/>
      <c r="L892" s="1"/>
      <c r="M892" s="1"/>
      <c r="N892" s="1"/>
    </row>
    <row r="893" ht="15.75" customHeight="1">
      <c r="A893" s="1"/>
      <c r="B893" s="1"/>
      <c r="C893" s="1"/>
      <c r="D893" s="1"/>
      <c r="E893" s="1"/>
      <c r="F893" s="1"/>
      <c r="G893" s="1"/>
      <c r="H893" s="1"/>
      <c r="I893" s="1"/>
      <c r="J893" s="1"/>
      <c r="K893" s="1"/>
      <c r="L893" s="1"/>
      <c r="M893" s="1"/>
      <c r="N893" s="1"/>
    </row>
    <row r="894" ht="15.75" customHeight="1">
      <c r="A894" s="1"/>
      <c r="B894" s="1"/>
      <c r="C894" s="1"/>
      <c r="D894" s="1"/>
      <c r="E894" s="1"/>
      <c r="F894" s="1"/>
      <c r="G894" s="1"/>
      <c r="H894" s="1"/>
      <c r="I894" s="1"/>
      <c r="J894" s="1"/>
      <c r="K894" s="1"/>
      <c r="L894" s="1"/>
      <c r="M894" s="1"/>
      <c r="N894" s="1"/>
    </row>
    <row r="895" ht="15.75" customHeight="1">
      <c r="A895" s="1"/>
      <c r="B895" s="1"/>
      <c r="C895" s="1"/>
      <c r="D895" s="1"/>
      <c r="E895" s="1"/>
      <c r="F895" s="1"/>
      <c r="G895" s="1"/>
      <c r="H895" s="1"/>
      <c r="I895" s="1"/>
      <c r="J895" s="1"/>
      <c r="K895" s="1"/>
      <c r="L895" s="1"/>
      <c r="M895" s="1"/>
      <c r="N895" s="1"/>
    </row>
    <row r="896" ht="15.75" customHeight="1">
      <c r="A896" s="1"/>
      <c r="B896" s="1"/>
      <c r="C896" s="1"/>
      <c r="D896" s="1"/>
      <c r="E896" s="1"/>
      <c r="F896" s="1"/>
      <c r="G896" s="1"/>
      <c r="H896" s="1"/>
      <c r="I896" s="1"/>
      <c r="J896" s="1"/>
      <c r="K896" s="1"/>
      <c r="L896" s="1"/>
      <c r="M896" s="1"/>
      <c r="N896" s="1"/>
    </row>
    <row r="897" ht="15.75" customHeight="1">
      <c r="A897" s="1"/>
      <c r="B897" s="1"/>
      <c r="C897" s="1"/>
      <c r="D897" s="1"/>
      <c r="E897" s="1"/>
      <c r="F897" s="1"/>
      <c r="G897" s="1"/>
      <c r="H897" s="1"/>
      <c r="I897" s="1"/>
      <c r="J897" s="1"/>
      <c r="K897" s="1"/>
      <c r="L897" s="1"/>
      <c r="M897" s="1"/>
      <c r="N897" s="1"/>
    </row>
    <row r="898" ht="15.75" customHeight="1">
      <c r="A898" s="1"/>
      <c r="B898" s="1"/>
      <c r="C898" s="1"/>
      <c r="D898" s="1"/>
      <c r="E898" s="1"/>
      <c r="F898" s="1"/>
      <c r="G898" s="1"/>
      <c r="H898" s="1"/>
      <c r="I898" s="1"/>
      <c r="J898" s="1"/>
      <c r="K898" s="1"/>
      <c r="L898" s="1"/>
      <c r="M898" s="1"/>
      <c r="N898" s="1"/>
    </row>
    <row r="899" ht="15.75" customHeight="1">
      <c r="A899" s="1"/>
      <c r="B899" s="1"/>
      <c r="C899" s="1"/>
      <c r="D899" s="1"/>
      <c r="E899" s="1"/>
      <c r="F899" s="1"/>
      <c r="G899" s="1"/>
      <c r="H899" s="1"/>
      <c r="I899" s="1"/>
      <c r="J899" s="1"/>
      <c r="K899" s="1"/>
      <c r="L899" s="1"/>
      <c r="M899" s="1"/>
      <c r="N899" s="1"/>
    </row>
    <row r="900" ht="15.75" customHeight="1">
      <c r="A900" s="1"/>
      <c r="B900" s="1"/>
      <c r="C900" s="1"/>
      <c r="D900" s="1"/>
      <c r="E900" s="1"/>
      <c r="F900" s="1"/>
      <c r="G900" s="1"/>
      <c r="H900" s="1"/>
      <c r="I900" s="1"/>
      <c r="J900" s="1"/>
      <c r="K900" s="1"/>
      <c r="L900" s="1"/>
      <c r="M900" s="1"/>
      <c r="N900" s="1"/>
    </row>
    <row r="901" ht="15.75" customHeight="1">
      <c r="A901" s="1"/>
      <c r="B901" s="1"/>
      <c r="C901" s="1"/>
      <c r="D901" s="1"/>
      <c r="E901" s="1"/>
      <c r="F901" s="1"/>
      <c r="G901" s="1"/>
      <c r="H901" s="1"/>
      <c r="I901" s="1"/>
      <c r="J901" s="1"/>
      <c r="K901" s="1"/>
      <c r="L901" s="1"/>
      <c r="M901" s="1"/>
      <c r="N901" s="1"/>
    </row>
    <row r="902" ht="15.75" customHeight="1">
      <c r="A902" s="1"/>
      <c r="B902" s="1"/>
      <c r="C902" s="1"/>
      <c r="D902" s="1"/>
      <c r="E902" s="1"/>
      <c r="F902" s="1"/>
      <c r="G902" s="1"/>
      <c r="H902" s="1"/>
      <c r="I902" s="1"/>
      <c r="J902" s="1"/>
      <c r="K902" s="1"/>
      <c r="L902" s="1"/>
      <c r="M902" s="1"/>
      <c r="N902" s="1"/>
    </row>
    <row r="903" ht="15.75" customHeight="1">
      <c r="A903" s="1"/>
      <c r="B903" s="1"/>
      <c r="C903" s="1"/>
      <c r="D903" s="1"/>
      <c r="E903" s="1"/>
      <c r="F903" s="1"/>
      <c r="G903" s="1"/>
      <c r="H903" s="1"/>
      <c r="I903" s="1"/>
      <c r="J903" s="1"/>
      <c r="K903" s="1"/>
      <c r="L903" s="1"/>
      <c r="M903" s="1"/>
      <c r="N903" s="1"/>
    </row>
    <row r="904" ht="15.75" customHeight="1">
      <c r="A904" s="1"/>
      <c r="B904" s="1"/>
      <c r="C904" s="1"/>
      <c r="D904" s="1"/>
      <c r="E904" s="1"/>
      <c r="F904" s="1"/>
      <c r="G904" s="1"/>
      <c r="H904" s="1"/>
      <c r="I904" s="1"/>
      <c r="J904" s="1"/>
      <c r="K904" s="1"/>
      <c r="L904" s="1"/>
      <c r="M904" s="1"/>
      <c r="N904" s="1"/>
    </row>
    <row r="905" ht="15.75" customHeight="1">
      <c r="A905" s="1"/>
      <c r="B905" s="1"/>
      <c r="C905" s="1"/>
      <c r="D905" s="1"/>
      <c r="E905" s="1"/>
      <c r="F905" s="1"/>
      <c r="G905" s="1"/>
      <c r="H905" s="1"/>
      <c r="I905" s="1"/>
      <c r="J905" s="1"/>
      <c r="K905" s="1"/>
      <c r="L905" s="1"/>
      <c r="M905" s="1"/>
      <c r="N905" s="1"/>
    </row>
    <row r="906" ht="15.75" customHeight="1">
      <c r="A906" s="1"/>
      <c r="B906" s="1"/>
      <c r="C906" s="1"/>
      <c r="D906" s="1"/>
      <c r="E906" s="1"/>
      <c r="F906" s="1"/>
      <c r="G906" s="1"/>
      <c r="H906" s="1"/>
      <c r="I906" s="1"/>
      <c r="J906" s="1"/>
      <c r="K906" s="1"/>
      <c r="L906" s="1"/>
      <c r="M906" s="1"/>
      <c r="N906" s="1"/>
    </row>
    <row r="907" ht="15.75" customHeight="1">
      <c r="A907" s="1"/>
      <c r="B907" s="1"/>
      <c r="C907" s="1"/>
      <c r="D907" s="1"/>
      <c r="E907" s="1"/>
      <c r="F907" s="1"/>
      <c r="G907" s="1"/>
      <c r="H907" s="1"/>
      <c r="I907" s="1"/>
      <c r="J907" s="1"/>
      <c r="K907" s="1"/>
      <c r="L907" s="1"/>
      <c r="M907" s="1"/>
      <c r="N907" s="1"/>
    </row>
    <row r="908" ht="15.75" customHeight="1">
      <c r="A908" s="1"/>
      <c r="B908" s="1"/>
      <c r="C908" s="1"/>
      <c r="D908" s="1"/>
      <c r="E908" s="1"/>
      <c r="F908" s="1"/>
      <c r="G908" s="1"/>
      <c r="H908" s="1"/>
      <c r="I908" s="1"/>
      <c r="J908" s="1"/>
      <c r="K908" s="1"/>
      <c r="L908" s="1"/>
      <c r="M908" s="1"/>
      <c r="N908" s="1"/>
    </row>
    <row r="909" ht="15.75" customHeight="1">
      <c r="A909" s="1"/>
      <c r="B909" s="1"/>
      <c r="C909" s="1"/>
      <c r="D909" s="1"/>
      <c r="E909" s="1"/>
      <c r="F909" s="1"/>
      <c r="G909" s="1"/>
      <c r="H909" s="1"/>
      <c r="I909" s="1"/>
      <c r="J909" s="1"/>
      <c r="K909" s="1"/>
      <c r="L909" s="1"/>
      <c r="M909" s="1"/>
      <c r="N909" s="1"/>
    </row>
    <row r="910" ht="15.75" customHeight="1">
      <c r="A910" s="1"/>
      <c r="B910" s="1"/>
      <c r="C910" s="1"/>
      <c r="D910" s="1"/>
      <c r="E910" s="1"/>
      <c r="F910" s="1"/>
      <c r="G910" s="1"/>
      <c r="H910" s="1"/>
      <c r="I910" s="1"/>
      <c r="J910" s="1"/>
      <c r="K910" s="1"/>
      <c r="L910" s="1"/>
      <c r="M910" s="1"/>
      <c r="N910" s="1"/>
    </row>
    <row r="911" ht="15.75" customHeight="1">
      <c r="A911" s="1"/>
      <c r="B911" s="1"/>
      <c r="C911" s="1"/>
      <c r="D911" s="1"/>
      <c r="E911" s="1"/>
      <c r="F911" s="1"/>
      <c r="G911" s="1"/>
      <c r="H911" s="1"/>
      <c r="I911" s="1"/>
      <c r="J911" s="1"/>
      <c r="K911" s="1"/>
      <c r="L911" s="1"/>
      <c r="M911" s="1"/>
      <c r="N911" s="1"/>
    </row>
    <row r="912" ht="15.75" customHeight="1">
      <c r="A912" s="1"/>
      <c r="B912" s="1"/>
      <c r="C912" s="1"/>
      <c r="D912" s="1"/>
      <c r="E912" s="1"/>
      <c r="F912" s="1"/>
      <c r="G912" s="1"/>
      <c r="H912" s="1"/>
      <c r="I912" s="1"/>
      <c r="J912" s="1"/>
      <c r="K912" s="1"/>
      <c r="L912" s="1"/>
      <c r="M912" s="1"/>
      <c r="N912" s="1"/>
    </row>
    <row r="913" ht="15.75" customHeight="1">
      <c r="A913" s="1"/>
      <c r="B913" s="1"/>
      <c r="C913" s="1"/>
      <c r="D913" s="1"/>
      <c r="E913" s="1"/>
      <c r="F913" s="1"/>
      <c r="G913" s="1"/>
      <c r="H913" s="1"/>
      <c r="I913" s="1"/>
      <c r="J913" s="1"/>
      <c r="K913" s="1"/>
      <c r="L913" s="1"/>
      <c r="M913" s="1"/>
      <c r="N913" s="1"/>
    </row>
    <row r="914" ht="15.75" customHeight="1">
      <c r="A914" s="1"/>
      <c r="B914" s="1"/>
      <c r="C914" s="1"/>
      <c r="D914" s="1"/>
      <c r="E914" s="1"/>
      <c r="F914" s="1"/>
      <c r="G914" s="1"/>
      <c r="H914" s="1"/>
      <c r="I914" s="1"/>
      <c r="J914" s="1"/>
      <c r="K914" s="1"/>
      <c r="L914" s="1"/>
      <c r="M914" s="1"/>
      <c r="N914" s="1"/>
    </row>
    <row r="915" ht="15.75" customHeight="1">
      <c r="A915" s="1"/>
      <c r="B915" s="1"/>
      <c r="C915" s="1"/>
      <c r="D915" s="1"/>
      <c r="E915" s="1"/>
      <c r="F915" s="1"/>
      <c r="G915" s="1"/>
      <c r="H915" s="1"/>
      <c r="I915" s="1"/>
      <c r="J915" s="1"/>
      <c r="K915" s="1"/>
      <c r="L915" s="1"/>
      <c r="M915" s="1"/>
      <c r="N915" s="1"/>
    </row>
    <row r="916" ht="15.75" customHeight="1">
      <c r="A916" s="1"/>
      <c r="B916" s="1"/>
      <c r="C916" s="1"/>
      <c r="D916" s="1"/>
      <c r="E916" s="1"/>
      <c r="F916" s="1"/>
      <c r="G916" s="1"/>
      <c r="H916" s="1"/>
      <c r="I916" s="1"/>
      <c r="J916" s="1"/>
      <c r="K916" s="1"/>
      <c r="L916" s="1"/>
      <c r="M916" s="1"/>
      <c r="N916" s="1"/>
    </row>
    <row r="917" ht="15.75" customHeight="1">
      <c r="A917" s="1"/>
      <c r="B917" s="1"/>
      <c r="C917" s="1"/>
      <c r="D917" s="1"/>
      <c r="E917" s="1"/>
      <c r="F917" s="1"/>
      <c r="G917" s="1"/>
      <c r="H917" s="1"/>
      <c r="I917" s="1"/>
      <c r="J917" s="1"/>
      <c r="K917" s="1"/>
      <c r="L917" s="1"/>
      <c r="M917" s="1"/>
      <c r="N917" s="1"/>
    </row>
    <row r="918" ht="15.75" customHeight="1">
      <c r="A918" s="1"/>
      <c r="B918" s="1"/>
      <c r="C918" s="1"/>
      <c r="D918" s="1"/>
      <c r="E918" s="1"/>
      <c r="F918" s="1"/>
      <c r="G918" s="1"/>
      <c r="H918" s="1"/>
      <c r="I918" s="1"/>
      <c r="J918" s="1"/>
      <c r="K918" s="1"/>
      <c r="L918" s="1"/>
      <c r="M918" s="1"/>
      <c r="N918" s="1"/>
    </row>
    <row r="919" ht="15.75" customHeight="1">
      <c r="A919" s="1"/>
      <c r="B919" s="1"/>
      <c r="C919" s="1"/>
      <c r="D919" s="1"/>
      <c r="E919" s="1"/>
      <c r="F919" s="1"/>
      <c r="G919" s="1"/>
      <c r="H919" s="1"/>
      <c r="I919" s="1"/>
      <c r="J919" s="1"/>
      <c r="K919" s="1"/>
      <c r="L919" s="1"/>
      <c r="M919" s="1"/>
      <c r="N919" s="1"/>
    </row>
    <row r="920" ht="15.75" customHeight="1">
      <c r="A920" s="1"/>
      <c r="B920" s="1"/>
      <c r="C920" s="1"/>
      <c r="D920" s="1"/>
      <c r="E920" s="1"/>
      <c r="F920" s="1"/>
      <c r="G920" s="1"/>
      <c r="H920" s="1"/>
      <c r="I920" s="1"/>
      <c r="J920" s="1"/>
      <c r="K920" s="1"/>
      <c r="L920" s="1"/>
      <c r="M920" s="1"/>
      <c r="N920" s="1"/>
    </row>
    <row r="921" ht="15.75" customHeight="1">
      <c r="A921" s="1"/>
      <c r="B921" s="1"/>
      <c r="C921" s="1"/>
      <c r="D921" s="1"/>
      <c r="E921" s="1"/>
      <c r="F921" s="1"/>
      <c r="G921" s="1"/>
      <c r="H921" s="1"/>
      <c r="I921" s="1"/>
      <c r="J921" s="1"/>
      <c r="K921" s="1"/>
      <c r="L921" s="1"/>
      <c r="M921" s="1"/>
      <c r="N921" s="1"/>
    </row>
    <row r="922" ht="15.75" customHeight="1">
      <c r="A922" s="1"/>
      <c r="B922" s="1"/>
      <c r="C922" s="1"/>
      <c r="D922" s="1"/>
      <c r="E922" s="1"/>
      <c r="F922" s="1"/>
      <c r="G922" s="1"/>
      <c r="H922" s="1"/>
      <c r="I922" s="1"/>
      <c r="J922" s="1"/>
      <c r="K922" s="1"/>
      <c r="L922" s="1"/>
      <c r="M922" s="1"/>
      <c r="N922" s="1"/>
    </row>
    <row r="923" ht="15.75" customHeight="1">
      <c r="A923" s="1"/>
      <c r="B923" s="1"/>
      <c r="C923" s="1"/>
      <c r="D923" s="1"/>
      <c r="E923" s="1"/>
      <c r="F923" s="1"/>
      <c r="G923" s="1"/>
      <c r="H923" s="1"/>
      <c r="I923" s="1"/>
      <c r="J923" s="1"/>
      <c r="K923" s="1"/>
      <c r="L923" s="1"/>
      <c r="M923" s="1"/>
      <c r="N923" s="1"/>
    </row>
    <row r="924" ht="15.75" customHeight="1">
      <c r="A924" s="1"/>
      <c r="B924" s="1"/>
      <c r="C924" s="1"/>
      <c r="D924" s="1"/>
      <c r="E924" s="1"/>
      <c r="F924" s="1"/>
      <c r="G924" s="1"/>
      <c r="H924" s="1"/>
      <c r="I924" s="1"/>
      <c r="J924" s="1"/>
      <c r="K924" s="1"/>
      <c r="L924" s="1"/>
      <c r="M924" s="1"/>
      <c r="N924" s="1"/>
    </row>
    <row r="925" ht="15.75" customHeight="1">
      <c r="A925" s="1"/>
      <c r="B925" s="1"/>
      <c r="C925" s="1"/>
      <c r="D925" s="1"/>
      <c r="E925" s="1"/>
      <c r="F925" s="1"/>
      <c r="G925" s="1"/>
      <c r="H925" s="1"/>
      <c r="I925" s="1"/>
      <c r="J925" s="1"/>
      <c r="K925" s="1"/>
      <c r="L925" s="1"/>
      <c r="M925" s="1"/>
      <c r="N925" s="1"/>
    </row>
    <row r="926" ht="15.75" customHeight="1">
      <c r="A926" s="1"/>
      <c r="B926" s="1"/>
      <c r="C926" s="1"/>
      <c r="D926" s="1"/>
      <c r="E926" s="1"/>
      <c r="F926" s="1"/>
      <c r="G926" s="1"/>
      <c r="H926" s="1"/>
      <c r="I926" s="1"/>
      <c r="J926" s="1"/>
      <c r="K926" s="1"/>
      <c r="L926" s="1"/>
      <c r="M926" s="1"/>
      <c r="N926" s="1"/>
    </row>
    <row r="927" ht="15.75" customHeight="1">
      <c r="A927" s="1"/>
      <c r="B927" s="1"/>
      <c r="C927" s="1"/>
      <c r="D927" s="1"/>
      <c r="E927" s="1"/>
      <c r="F927" s="1"/>
      <c r="G927" s="1"/>
      <c r="H927" s="1"/>
      <c r="I927" s="1"/>
      <c r="J927" s="1"/>
      <c r="K927" s="1"/>
      <c r="L927" s="1"/>
      <c r="M927" s="1"/>
      <c r="N927" s="1"/>
    </row>
    <row r="928" ht="15.75" customHeight="1">
      <c r="A928" s="1"/>
      <c r="B928" s="1"/>
      <c r="C928" s="1"/>
      <c r="D928" s="1"/>
      <c r="E928" s="1"/>
      <c r="F928" s="1"/>
      <c r="G928" s="1"/>
      <c r="H928" s="1"/>
      <c r="I928" s="1"/>
      <c r="J928" s="1"/>
      <c r="K928" s="1"/>
      <c r="L928" s="1"/>
      <c r="M928" s="1"/>
      <c r="N928" s="1"/>
    </row>
    <row r="929" ht="15.75" customHeight="1">
      <c r="A929" s="1"/>
      <c r="B929" s="1"/>
      <c r="C929" s="1"/>
      <c r="D929" s="1"/>
      <c r="E929" s="1"/>
      <c r="F929" s="1"/>
      <c r="G929" s="1"/>
      <c r="H929" s="1"/>
      <c r="I929" s="1"/>
      <c r="J929" s="1"/>
      <c r="K929" s="1"/>
      <c r="L929" s="1"/>
      <c r="M929" s="1"/>
      <c r="N929" s="1"/>
    </row>
    <row r="930" ht="15.75" customHeight="1">
      <c r="A930" s="1"/>
      <c r="B930" s="1"/>
      <c r="C930" s="1"/>
      <c r="D930" s="1"/>
      <c r="E930" s="1"/>
      <c r="F930" s="1"/>
      <c r="G930" s="1"/>
      <c r="H930" s="1"/>
      <c r="I930" s="1"/>
      <c r="J930" s="1"/>
      <c r="K930" s="1"/>
      <c r="L930" s="1"/>
      <c r="M930" s="1"/>
      <c r="N930" s="1"/>
    </row>
    <row r="931" ht="15.75" customHeight="1">
      <c r="A931" s="1"/>
      <c r="B931" s="1"/>
      <c r="C931" s="1"/>
      <c r="D931" s="1"/>
      <c r="E931" s="1"/>
      <c r="F931" s="1"/>
      <c r="G931" s="1"/>
      <c r="H931" s="1"/>
      <c r="I931" s="1"/>
      <c r="J931" s="1"/>
      <c r="K931" s="1"/>
      <c r="L931" s="1"/>
      <c r="M931" s="1"/>
      <c r="N931" s="1"/>
    </row>
    <row r="932" ht="15.75" customHeight="1">
      <c r="A932" s="1"/>
      <c r="B932" s="1"/>
      <c r="C932" s="1"/>
      <c r="D932" s="1"/>
      <c r="E932" s="1"/>
      <c r="F932" s="1"/>
      <c r="G932" s="1"/>
      <c r="H932" s="1"/>
      <c r="I932" s="1"/>
      <c r="J932" s="1"/>
      <c r="K932" s="1"/>
      <c r="L932" s="1"/>
      <c r="M932" s="1"/>
      <c r="N932" s="1"/>
    </row>
    <row r="933" ht="15.75" customHeight="1">
      <c r="A933" s="1"/>
      <c r="B933" s="1"/>
      <c r="C933" s="1"/>
      <c r="D933" s="1"/>
      <c r="E933" s="1"/>
      <c r="F933" s="1"/>
      <c r="G933" s="1"/>
      <c r="H933" s="1"/>
      <c r="I933" s="1"/>
      <c r="J933" s="1"/>
      <c r="K933" s="1"/>
      <c r="L933" s="1"/>
      <c r="M933" s="1"/>
      <c r="N933" s="1"/>
    </row>
    <row r="934" ht="15.75" customHeight="1">
      <c r="A934" s="1"/>
      <c r="B934" s="1"/>
      <c r="C934" s="1"/>
      <c r="D934" s="1"/>
      <c r="E934" s="1"/>
      <c r="F934" s="1"/>
      <c r="G934" s="1"/>
      <c r="H934" s="1"/>
      <c r="I934" s="1"/>
      <c r="J934" s="1"/>
      <c r="K934" s="1"/>
      <c r="L934" s="1"/>
      <c r="M934" s="1"/>
      <c r="N934" s="1"/>
    </row>
    <row r="935" ht="15.75" customHeight="1">
      <c r="A935" s="1"/>
      <c r="B935" s="1"/>
      <c r="C935" s="1"/>
      <c r="D935" s="1"/>
      <c r="E935" s="1"/>
      <c r="F935" s="1"/>
      <c r="G935" s="1"/>
      <c r="H935" s="1"/>
      <c r="I935" s="1"/>
      <c r="J935" s="1"/>
      <c r="K935" s="1"/>
      <c r="L935" s="1"/>
      <c r="M935" s="1"/>
      <c r="N935" s="1"/>
    </row>
    <row r="936" ht="15.75" customHeight="1">
      <c r="A936" s="1"/>
      <c r="B936" s="1"/>
      <c r="C936" s="1"/>
      <c r="D936" s="1"/>
      <c r="E936" s="1"/>
      <c r="F936" s="1"/>
      <c r="G936" s="1"/>
      <c r="H936" s="1"/>
      <c r="I936" s="1"/>
      <c r="J936" s="1"/>
      <c r="K936" s="1"/>
      <c r="L936" s="1"/>
      <c r="M936" s="1"/>
      <c r="N936" s="1"/>
    </row>
    <row r="937" ht="15.75" customHeight="1">
      <c r="A937" s="1"/>
      <c r="B937" s="1"/>
      <c r="C937" s="1"/>
      <c r="D937" s="1"/>
      <c r="E937" s="1"/>
      <c r="F937" s="1"/>
      <c r="G937" s="1"/>
      <c r="H937" s="1"/>
      <c r="I937" s="1"/>
      <c r="J937" s="1"/>
      <c r="K937" s="1"/>
      <c r="L937" s="1"/>
      <c r="M937" s="1"/>
      <c r="N937" s="1"/>
    </row>
    <row r="938" ht="15.75" customHeight="1">
      <c r="A938" s="1"/>
      <c r="B938" s="1"/>
      <c r="C938" s="1"/>
      <c r="D938" s="1"/>
      <c r="E938" s="1"/>
      <c r="F938" s="1"/>
      <c r="G938" s="1"/>
      <c r="H938" s="1"/>
      <c r="I938" s="1"/>
      <c r="J938" s="1"/>
      <c r="K938" s="1"/>
      <c r="L938" s="1"/>
      <c r="M938" s="1"/>
      <c r="N938" s="1"/>
    </row>
    <row r="939" ht="15.75" customHeight="1">
      <c r="A939" s="1"/>
      <c r="B939" s="1"/>
      <c r="C939" s="1"/>
      <c r="D939" s="1"/>
      <c r="E939" s="1"/>
      <c r="F939" s="1"/>
      <c r="G939" s="1"/>
      <c r="H939" s="1"/>
      <c r="I939" s="1"/>
      <c r="J939" s="1"/>
      <c r="K939" s="1"/>
      <c r="L939" s="1"/>
      <c r="M939" s="1"/>
      <c r="N939" s="1"/>
    </row>
    <row r="940" ht="15.75" customHeight="1">
      <c r="A940" s="1"/>
      <c r="B940" s="1"/>
      <c r="C940" s="1"/>
      <c r="D940" s="1"/>
      <c r="E940" s="1"/>
      <c r="F940" s="1"/>
      <c r="G940" s="1"/>
      <c r="H940" s="1"/>
      <c r="I940" s="1"/>
      <c r="J940" s="1"/>
      <c r="K940" s="1"/>
      <c r="L940" s="1"/>
      <c r="M940" s="1"/>
      <c r="N940" s="1"/>
    </row>
    <row r="941" ht="15.75" customHeight="1">
      <c r="A941" s="1"/>
      <c r="B941" s="1"/>
      <c r="C941" s="1"/>
      <c r="D941" s="1"/>
      <c r="E941" s="1"/>
      <c r="F941" s="1"/>
      <c r="G941" s="1"/>
      <c r="H941" s="1"/>
      <c r="I941" s="1"/>
      <c r="J941" s="1"/>
      <c r="K941" s="1"/>
      <c r="L941" s="1"/>
      <c r="M941" s="1"/>
      <c r="N941" s="1"/>
    </row>
    <row r="942" ht="15.75" customHeight="1">
      <c r="A942" s="1"/>
      <c r="B942" s="1"/>
      <c r="C942" s="1"/>
      <c r="D942" s="1"/>
      <c r="E942" s="1"/>
      <c r="F942" s="1"/>
      <c r="G942" s="1"/>
      <c r="H942" s="1"/>
      <c r="I942" s="1"/>
      <c r="J942" s="1"/>
      <c r="K942" s="1"/>
      <c r="L942" s="1"/>
      <c r="M942" s="1"/>
      <c r="N942" s="1"/>
    </row>
    <row r="943" ht="15.75" customHeight="1">
      <c r="A943" s="1"/>
      <c r="B943" s="1"/>
      <c r="C943" s="1"/>
      <c r="D943" s="1"/>
      <c r="E943" s="1"/>
      <c r="F943" s="1"/>
      <c r="G943" s="1"/>
      <c r="H943" s="1"/>
      <c r="I943" s="1"/>
      <c r="J943" s="1"/>
      <c r="K943" s="1"/>
      <c r="L943" s="1"/>
      <c r="M943" s="1"/>
      <c r="N943" s="1"/>
    </row>
    <row r="944" ht="15.75" customHeight="1">
      <c r="A944" s="1"/>
      <c r="B944" s="1"/>
      <c r="C944" s="1"/>
      <c r="D944" s="1"/>
      <c r="E944" s="1"/>
      <c r="F944" s="1"/>
      <c r="G944" s="1"/>
      <c r="H944" s="1"/>
      <c r="I944" s="1"/>
      <c r="J944" s="1"/>
      <c r="K944" s="1"/>
      <c r="L944" s="1"/>
      <c r="M944" s="1"/>
      <c r="N944" s="1"/>
    </row>
    <row r="945" ht="15.75" customHeight="1">
      <c r="A945" s="1"/>
      <c r="B945" s="1"/>
      <c r="C945" s="1"/>
      <c r="D945" s="1"/>
      <c r="E945" s="1"/>
      <c r="F945" s="1"/>
      <c r="G945" s="1"/>
      <c r="H945" s="1"/>
      <c r="I945" s="1"/>
      <c r="J945" s="1"/>
      <c r="K945" s="1"/>
      <c r="L945" s="1"/>
      <c r="M945" s="1"/>
      <c r="N945" s="1"/>
    </row>
    <row r="946" ht="15.75" customHeight="1">
      <c r="A946" s="1"/>
      <c r="B946" s="1"/>
      <c r="C946" s="1"/>
      <c r="D946" s="1"/>
      <c r="E946" s="1"/>
      <c r="F946" s="1"/>
      <c r="G946" s="1"/>
      <c r="H946" s="1"/>
      <c r="I946" s="1"/>
      <c r="J946" s="1"/>
      <c r="K946" s="1"/>
      <c r="L946" s="1"/>
      <c r="M946" s="1"/>
      <c r="N946" s="1"/>
    </row>
    <row r="947" ht="15.75" customHeight="1">
      <c r="A947" s="1"/>
      <c r="B947" s="1"/>
      <c r="C947" s="1"/>
      <c r="D947" s="1"/>
      <c r="E947" s="1"/>
      <c r="F947" s="1"/>
      <c r="G947" s="1"/>
      <c r="H947" s="1"/>
      <c r="I947" s="1"/>
      <c r="J947" s="1"/>
      <c r="K947" s="1"/>
      <c r="L947" s="1"/>
      <c r="M947" s="1"/>
      <c r="N947" s="1"/>
    </row>
    <row r="948" ht="15.75" customHeight="1">
      <c r="A948" s="1"/>
      <c r="B948" s="1"/>
      <c r="C948" s="1"/>
      <c r="D948" s="1"/>
      <c r="E948" s="1"/>
      <c r="F948" s="1"/>
      <c r="G948" s="1"/>
      <c r="H948" s="1"/>
      <c r="I948" s="1"/>
      <c r="J948" s="1"/>
      <c r="K948" s="1"/>
      <c r="L948" s="1"/>
      <c r="M948" s="1"/>
      <c r="N948" s="1"/>
    </row>
    <row r="949" ht="15.75" customHeight="1">
      <c r="A949" s="1"/>
      <c r="B949" s="1"/>
      <c r="C949" s="1"/>
      <c r="D949" s="1"/>
      <c r="E949" s="1"/>
      <c r="F949" s="1"/>
      <c r="G949" s="1"/>
      <c r="H949" s="1"/>
      <c r="I949" s="1"/>
      <c r="J949" s="1"/>
      <c r="K949" s="1"/>
      <c r="L949" s="1"/>
      <c r="M949" s="1"/>
      <c r="N949" s="1"/>
    </row>
    <row r="950" ht="15.75" customHeight="1">
      <c r="A950" s="1"/>
      <c r="B950" s="1"/>
      <c r="C950" s="1"/>
      <c r="D950" s="1"/>
      <c r="E950" s="1"/>
      <c r="F950" s="1"/>
      <c r="G950" s="1"/>
      <c r="H950" s="1"/>
      <c r="I950" s="1"/>
      <c r="J950" s="1"/>
      <c r="K950" s="1"/>
      <c r="L950" s="1"/>
      <c r="M950" s="1"/>
      <c r="N950" s="1"/>
    </row>
    <row r="951" ht="15.75" customHeight="1">
      <c r="A951" s="1"/>
      <c r="B951" s="1"/>
      <c r="C951" s="1"/>
      <c r="D951" s="1"/>
      <c r="E951" s="1"/>
      <c r="F951" s="1"/>
      <c r="G951" s="1"/>
      <c r="H951" s="1"/>
      <c r="I951" s="1"/>
      <c r="J951" s="1"/>
      <c r="K951" s="1"/>
      <c r="L951" s="1"/>
      <c r="M951" s="1"/>
      <c r="N951" s="1"/>
    </row>
    <row r="952" ht="15.75" customHeight="1">
      <c r="A952" s="1"/>
      <c r="B952" s="1"/>
      <c r="C952" s="1"/>
      <c r="D952" s="1"/>
      <c r="E952" s="1"/>
      <c r="F952" s="1"/>
      <c r="G952" s="1"/>
      <c r="H952" s="1"/>
      <c r="I952" s="1"/>
      <c r="J952" s="1"/>
      <c r="K952" s="1"/>
      <c r="L952" s="1"/>
      <c r="M952" s="1"/>
      <c r="N952" s="1"/>
    </row>
    <row r="953" ht="15.75" customHeight="1">
      <c r="A953" s="1"/>
      <c r="B953" s="1"/>
      <c r="C953" s="1"/>
      <c r="D953" s="1"/>
      <c r="E953" s="1"/>
      <c r="F953" s="1"/>
      <c r="G953" s="1"/>
      <c r="H953" s="1"/>
      <c r="I953" s="1"/>
      <c r="J953" s="1"/>
      <c r="K953" s="1"/>
      <c r="L953" s="1"/>
      <c r="M953" s="1"/>
      <c r="N953" s="1"/>
    </row>
    <row r="954" ht="15.75" customHeight="1">
      <c r="A954" s="1"/>
      <c r="B954" s="1"/>
      <c r="C954" s="1"/>
      <c r="D954" s="1"/>
      <c r="E954" s="1"/>
      <c r="F954" s="1"/>
      <c r="G954" s="1"/>
      <c r="H954" s="1"/>
      <c r="I954" s="1"/>
      <c r="J954" s="1"/>
      <c r="K954" s="1"/>
      <c r="L954" s="1"/>
      <c r="M954" s="1"/>
      <c r="N954" s="1"/>
    </row>
    <row r="955" ht="15.75" customHeight="1">
      <c r="A955" s="1"/>
      <c r="B955" s="1"/>
      <c r="C955" s="1"/>
      <c r="D955" s="1"/>
      <c r="E955" s="1"/>
      <c r="F955" s="1"/>
      <c r="G955" s="1"/>
      <c r="H955" s="1"/>
      <c r="I955" s="1"/>
      <c r="J955" s="1"/>
      <c r="K955" s="1"/>
      <c r="L955" s="1"/>
      <c r="M955" s="1"/>
      <c r="N955" s="1"/>
    </row>
    <row r="956" ht="15.75" customHeight="1">
      <c r="A956" s="1"/>
      <c r="B956" s="1"/>
      <c r="C956" s="1"/>
      <c r="D956" s="1"/>
      <c r="E956" s="1"/>
      <c r="F956" s="1"/>
      <c r="G956" s="1"/>
      <c r="H956" s="1"/>
      <c r="I956" s="1"/>
      <c r="J956" s="1"/>
      <c r="K956" s="1"/>
      <c r="L956" s="1"/>
      <c r="M956" s="1"/>
      <c r="N956" s="1"/>
    </row>
    <row r="957" ht="15.75" customHeight="1">
      <c r="A957" s="1"/>
      <c r="B957" s="1"/>
      <c r="C957" s="1"/>
      <c r="D957" s="1"/>
      <c r="E957" s="1"/>
      <c r="F957" s="1"/>
      <c r="G957" s="1"/>
      <c r="H957" s="1"/>
      <c r="I957" s="1"/>
      <c r="J957" s="1"/>
      <c r="K957" s="1"/>
      <c r="L957" s="1"/>
      <c r="M957" s="1"/>
      <c r="N957" s="1"/>
    </row>
    <row r="958" ht="15.75" customHeight="1">
      <c r="A958" s="1"/>
      <c r="B958" s="1"/>
      <c r="C958" s="1"/>
      <c r="D958" s="1"/>
      <c r="E958" s="1"/>
      <c r="F958" s="1"/>
      <c r="G958" s="1"/>
      <c r="H958" s="1"/>
      <c r="I958" s="1"/>
      <c r="J958" s="1"/>
      <c r="K958" s="1"/>
      <c r="L958" s="1"/>
      <c r="M958" s="1"/>
      <c r="N958" s="1"/>
    </row>
    <row r="959" ht="15.75" customHeight="1">
      <c r="A959" s="1"/>
      <c r="B959" s="1"/>
      <c r="C959" s="1"/>
      <c r="D959" s="1"/>
      <c r="E959" s="1"/>
      <c r="F959" s="1"/>
      <c r="G959" s="1"/>
      <c r="H959" s="1"/>
      <c r="I959" s="1"/>
      <c r="J959" s="1"/>
      <c r="K959" s="1"/>
      <c r="L959" s="1"/>
      <c r="M959" s="1"/>
      <c r="N959" s="1"/>
    </row>
    <row r="960" ht="15.75" customHeight="1">
      <c r="A960" s="1"/>
      <c r="B960" s="1"/>
      <c r="C960" s="1"/>
      <c r="D960" s="1"/>
      <c r="E960" s="1"/>
      <c r="F960" s="1"/>
      <c r="G960" s="1"/>
      <c r="H960" s="1"/>
      <c r="I960" s="1"/>
      <c r="J960" s="1"/>
      <c r="K960" s="1"/>
      <c r="L960" s="1"/>
      <c r="M960" s="1"/>
      <c r="N960" s="1"/>
    </row>
    <row r="961" ht="15.75" customHeight="1">
      <c r="A961" s="1"/>
      <c r="B961" s="1"/>
      <c r="C961" s="1"/>
      <c r="D961" s="1"/>
      <c r="E961" s="1"/>
      <c r="F961" s="1"/>
      <c r="G961" s="1"/>
      <c r="H961" s="1"/>
      <c r="I961" s="1"/>
      <c r="J961" s="1"/>
      <c r="K961" s="1"/>
      <c r="L961" s="1"/>
      <c r="M961" s="1"/>
      <c r="N961" s="1"/>
    </row>
    <row r="962" ht="15.75" customHeight="1">
      <c r="A962" s="1"/>
      <c r="B962" s="1"/>
      <c r="C962" s="1"/>
      <c r="D962" s="1"/>
      <c r="E962" s="1"/>
      <c r="F962" s="1"/>
      <c r="G962" s="1"/>
      <c r="H962" s="1"/>
      <c r="I962" s="1"/>
      <c r="J962" s="1"/>
      <c r="K962" s="1"/>
      <c r="L962" s="1"/>
      <c r="M962" s="1"/>
      <c r="N962" s="1"/>
    </row>
    <row r="963" ht="15.75" customHeight="1">
      <c r="A963" s="1"/>
      <c r="B963" s="1"/>
      <c r="C963" s="1"/>
      <c r="D963" s="1"/>
      <c r="E963" s="1"/>
      <c r="F963" s="1"/>
      <c r="G963" s="1"/>
      <c r="H963" s="1"/>
      <c r="I963" s="1"/>
      <c r="J963" s="1"/>
      <c r="K963" s="1"/>
      <c r="L963" s="1"/>
      <c r="M963" s="1"/>
      <c r="N963" s="1"/>
    </row>
    <row r="964" ht="15.75" customHeight="1">
      <c r="A964" s="1"/>
      <c r="B964" s="1"/>
      <c r="C964" s="1"/>
      <c r="D964" s="1"/>
      <c r="E964" s="1"/>
      <c r="F964" s="1"/>
      <c r="G964" s="1"/>
      <c r="H964" s="1"/>
      <c r="I964" s="1"/>
      <c r="J964" s="1"/>
      <c r="K964" s="1"/>
      <c r="L964" s="1"/>
      <c r="M964" s="1"/>
      <c r="N964" s="1"/>
    </row>
    <row r="965" ht="15.75" customHeight="1">
      <c r="A965" s="1"/>
      <c r="B965" s="1"/>
      <c r="C965" s="1"/>
      <c r="D965" s="1"/>
      <c r="E965" s="1"/>
      <c r="F965" s="1"/>
      <c r="G965" s="1"/>
      <c r="H965" s="1"/>
      <c r="I965" s="1"/>
      <c r="J965" s="1"/>
      <c r="K965" s="1"/>
      <c r="L965" s="1"/>
      <c r="M965" s="1"/>
      <c r="N965" s="1"/>
    </row>
    <row r="966" ht="15.75" customHeight="1">
      <c r="A966" s="1"/>
      <c r="B966" s="1"/>
      <c r="C966" s="1"/>
      <c r="D966" s="1"/>
      <c r="E966" s="1"/>
      <c r="F966" s="1"/>
      <c r="G966" s="1"/>
      <c r="H966" s="1"/>
      <c r="I966" s="1"/>
      <c r="J966" s="1"/>
      <c r="K966" s="1"/>
      <c r="L966" s="1"/>
      <c r="M966" s="1"/>
      <c r="N966" s="1"/>
    </row>
    <row r="967" ht="15.75" customHeight="1">
      <c r="A967" s="1"/>
      <c r="B967" s="1"/>
      <c r="C967" s="1"/>
      <c r="D967" s="1"/>
      <c r="E967" s="1"/>
      <c r="F967" s="1"/>
      <c r="G967" s="1"/>
      <c r="H967" s="1"/>
      <c r="I967" s="1"/>
      <c r="J967" s="1"/>
      <c r="K967" s="1"/>
      <c r="L967" s="1"/>
      <c r="M967" s="1"/>
      <c r="N967" s="1"/>
    </row>
    <row r="968" ht="15.75" customHeight="1">
      <c r="A968" s="1"/>
      <c r="B968" s="1"/>
      <c r="C968" s="1"/>
      <c r="D968" s="1"/>
      <c r="E968" s="1"/>
      <c r="F968" s="1"/>
      <c r="G968" s="1"/>
      <c r="H968" s="1"/>
      <c r="I968" s="1"/>
      <c r="J968" s="1"/>
      <c r="K968" s="1"/>
      <c r="L968" s="1"/>
      <c r="M968" s="1"/>
      <c r="N968" s="1"/>
    </row>
    <row r="969" ht="15.75" customHeight="1">
      <c r="A969" s="1"/>
      <c r="B969" s="1"/>
      <c r="C969" s="1"/>
      <c r="D969" s="1"/>
      <c r="E969" s="1"/>
      <c r="F969" s="1"/>
      <c r="G969" s="1"/>
      <c r="H969" s="1"/>
      <c r="I969" s="1"/>
      <c r="J969" s="1"/>
      <c r="K969" s="1"/>
      <c r="L969" s="1"/>
      <c r="M969" s="1"/>
      <c r="N969" s="1"/>
    </row>
    <row r="970" ht="15.75" customHeight="1">
      <c r="A970" s="1"/>
      <c r="B970" s="1"/>
      <c r="C970" s="1"/>
      <c r="D970" s="1"/>
      <c r="E970" s="1"/>
      <c r="F970" s="1"/>
      <c r="G970" s="1"/>
      <c r="H970" s="1"/>
      <c r="I970" s="1"/>
      <c r="J970" s="1"/>
      <c r="K970" s="1"/>
      <c r="L970" s="1"/>
      <c r="M970" s="1"/>
      <c r="N970" s="1"/>
    </row>
    <row r="971" ht="15.75" customHeight="1">
      <c r="A971" s="1"/>
      <c r="B971" s="1"/>
      <c r="C971" s="1"/>
      <c r="D971" s="1"/>
      <c r="E971" s="1"/>
      <c r="F971" s="1"/>
      <c r="G971" s="1"/>
      <c r="H971" s="1"/>
      <c r="I971" s="1"/>
      <c r="J971" s="1"/>
      <c r="K971" s="1"/>
      <c r="L971" s="1"/>
      <c r="M971" s="1"/>
      <c r="N971" s="1"/>
    </row>
    <row r="972" ht="15.75" customHeight="1">
      <c r="A972" s="1"/>
      <c r="B972" s="1"/>
      <c r="C972" s="1"/>
      <c r="D972" s="1"/>
      <c r="E972" s="1"/>
      <c r="F972" s="1"/>
      <c r="G972" s="1"/>
      <c r="H972" s="1"/>
      <c r="I972" s="1"/>
      <c r="J972" s="1"/>
      <c r="K972" s="1"/>
      <c r="L972" s="1"/>
      <c r="M972" s="1"/>
      <c r="N972" s="1"/>
    </row>
    <row r="973" ht="15.75" customHeight="1">
      <c r="A973" s="1"/>
      <c r="B973" s="1"/>
      <c r="C973" s="1"/>
      <c r="D973" s="1"/>
      <c r="E973" s="1"/>
      <c r="F973" s="1"/>
      <c r="G973" s="1"/>
      <c r="H973" s="1"/>
      <c r="I973" s="1"/>
      <c r="J973" s="1"/>
      <c r="K973" s="1"/>
      <c r="L973" s="1"/>
      <c r="M973" s="1"/>
      <c r="N973" s="1"/>
    </row>
    <row r="974" ht="15.75" customHeight="1">
      <c r="A974" s="1"/>
      <c r="B974" s="1"/>
      <c r="C974" s="1"/>
      <c r="D974" s="1"/>
      <c r="E974" s="1"/>
      <c r="F974" s="1"/>
      <c r="G974" s="1"/>
      <c r="H974" s="1"/>
      <c r="I974" s="1"/>
      <c r="J974" s="1"/>
      <c r="K974" s="1"/>
      <c r="L974" s="1"/>
      <c r="M974" s="1"/>
      <c r="N974" s="1"/>
    </row>
    <row r="975" ht="15.75" customHeight="1">
      <c r="A975" s="1"/>
      <c r="B975" s="1"/>
      <c r="C975" s="1"/>
      <c r="D975" s="1"/>
      <c r="E975" s="1"/>
      <c r="F975" s="1"/>
      <c r="G975" s="1"/>
      <c r="H975" s="1"/>
      <c r="I975" s="1"/>
      <c r="J975" s="1"/>
      <c r="K975" s="1"/>
      <c r="L975" s="1"/>
      <c r="M975" s="1"/>
      <c r="N975" s="1"/>
    </row>
    <row r="976" ht="15.75" customHeight="1">
      <c r="A976" s="1"/>
      <c r="B976" s="1"/>
      <c r="C976" s="1"/>
      <c r="D976" s="1"/>
      <c r="E976" s="1"/>
      <c r="F976" s="1"/>
      <c r="G976" s="1"/>
      <c r="H976" s="1"/>
      <c r="I976" s="1"/>
      <c r="J976" s="1"/>
      <c r="K976" s="1"/>
      <c r="L976" s="1"/>
      <c r="M976" s="1"/>
      <c r="N976" s="1"/>
    </row>
    <row r="977" ht="15.75" customHeight="1">
      <c r="A977" s="1"/>
      <c r="B977" s="1"/>
      <c r="C977" s="1"/>
      <c r="D977" s="1"/>
      <c r="E977" s="1"/>
      <c r="F977" s="1"/>
      <c r="G977" s="1"/>
      <c r="H977" s="1"/>
      <c r="I977" s="1"/>
      <c r="J977" s="1"/>
      <c r="K977" s="1"/>
      <c r="L977" s="1"/>
      <c r="M977" s="1"/>
      <c r="N977" s="1"/>
    </row>
    <row r="978" ht="15.75" customHeight="1">
      <c r="A978" s="1"/>
      <c r="B978" s="1"/>
      <c r="C978" s="1"/>
      <c r="D978" s="1"/>
      <c r="E978" s="1"/>
      <c r="F978" s="1"/>
      <c r="G978" s="1"/>
      <c r="H978" s="1"/>
      <c r="I978" s="1"/>
      <c r="J978" s="1"/>
      <c r="K978" s="1"/>
      <c r="L978" s="1"/>
      <c r="M978" s="1"/>
      <c r="N978" s="1"/>
    </row>
    <row r="979" ht="15.75" customHeight="1">
      <c r="A979" s="1"/>
      <c r="B979" s="1"/>
      <c r="C979" s="1"/>
      <c r="D979" s="1"/>
      <c r="E979" s="1"/>
      <c r="F979" s="1"/>
      <c r="G979" s="1"/>
      <c r="H979" s="1"/>
      <c r="I979" s="1"/>
      <c r="J979" s="1"/>
      <c r="K979" s="1"/>
      <c r="L979" s="1"/>
      <c r="M979" s="1"/>
      <c r="N979" s="1"/>
    </row>
    <row r="980" ht="15.75" customHeight="1">
      <c r="A980" s="1"/>
      <c r="B980" s="1"/>
      <c r="C980" s="1"/>
      <c r="D980" s="1"/>
      <c r="E980" s="1"/>
      <c r="F980" s="1"/>
      <c r="G980" s="1"/>
      <c r="H980" s="1"/>
      <c r="I980" s="1"/>
      <c r="J980" s="1"/>
      <c r="K980" s="1"/>
      <c r="L980" s="1"/>
      <c r="M980" s="1"/>
      <c r="N980" s="1"/>
    </row>
    <row r="981" ht="15.75" customHeight="1">
      <c r="A981" s="1"/>
      <c r="B981" s="1"/>
      <c r="C981" s="1"/>
      <c r="D981" s="1"/>
      <c r="E981" s="1"/>
      <c r="F981" s="1"/>
      <c r="G981" s="1"/>
      <c r="H981" s="1"/>
      <c r="I981" s="1"/>
      <c r="J981" s="1"/>
      <c r="K981" s="1"/>
      <c r="L981" s="1"/>
      <c r="M981" s="1"/>
      <c r="N981" s="1"/>
    </row>
    <row r="982" ht="15.75" customHeight="1">
      <c r="A982" s="1"/>
      <c r="B982" s="1"/>
      <c r="C982" s="1"/>
      <c r="D982" s="1"/>
      <c r="E982" s="1"/>
      <c r="F982" s="1"/>
      <c r="G982" s="1"/>
      <c r="H982" s="1"/>
      <c r="I982" s="1"/>
      <c r="J982" s="1"/>
      <c r="K982" s="1"/>
      <c r="L982" s="1"/>
      <c r="M982" s="1"/>
      <c r="N982" s="1"/>
    </row>
    <row r="983" ht="15.75" customHeight="1">
      <c r="A983" s="1"/>
      <c r="B983" s="1"/>
      <c r="C983" s="1"/>
      <c r="D983" s="1"/>
      <c r="E983" s="1"/>
      <c r="F983" s="1"/>
      <c r="G983" s="1"/>
      <c r="H983" s="1"/>
      <c r="I983" s="1"/>
      <c r="J983" s="1"/>
      <c r="K983" s="1"/>
      <c r="L983" s="1"/>
      <c r="M983" s="1"/>
      <c r="N983" s="1"/>
    </row>
    <row r="984" ht="15.75" customHeight="1">
      <c r="A984" s="1"/>
      <c r="B984" s="1"/>
      <c r="C984" s="1"/>
      <c r="D984" s="1"/>
      <c r="E984" s="1"/>
      <c r="F984" s="1"/>
      <c r="G984" s="1"/>
      <c r="H984" s="1"/>
      <c r="I984" s="1"/>
      <c r="J984" s="1"/>
      <c r="K984" s="1"/>
      <c r="L984" s="1"/>
      <c r="M984" s="1"/>
      <c r="N984" s="1"/>
    </row>
    <row r="985" ht="15.75" customHeight="1">
      <c r="A985" s="1"/>
      <c r="B985" s="1"/>
      <c r="C985" s="1"/>
      <c r="D985" s="1"/>
      <c r="E985" s="1"/>
      <c r="F985" s="1"/>
      <c r="G985" s="1"/>
      <c r="H985" s="1"/>
      <c r="I985" s="1"/>
      <c r="J985" s="1"/>
      <c r="K985" s="1"/>
      <c r="L985" s="1"/>
      <c r="M985" s="1"/>
      <c r="N985" s="1"/>
    </row>
    <row r="986" ht="15.75" customHeight="1">
      <c r="A986" s="1"/>
      <c r="B986" s="1"/>
      <c r="C986" s="1"/>
      <c r="D986" s="1"/>
      <c r="E986" s="1"/>
      <c r="F986" s="1"/>
      <c r="G986" s="1"/>
      <c r="H986" s="1"/>
      <c r="I986" s="1"/>
      <c r="J986" s="1"/>
      <c r="K986" s="1"/>
      <c r="L986" s="1"/>
      <c r="M986" s="1"/>
      <c r="N986" s="1"/>
    </row>
    <row r="987" ht="15.75" customHeight="1">
      <c r="A987" s="1"/>
      <c r="B987" s="1"/>
      <c r="C987" s="1"/>
      <c r="D987" s="1"/>
      <c r="E987" s="1"/>
      <c r="F987" s="1"/>
      <c r="G987" s="1"/>
      <c r="H987" s="1"/>
      <c r="I987" s="1"/>
      <c r="J987" s="1"/>
      <c r="K987" s="1"/>
      <c r="L987" s="1"/>
      <c r="M987" s="1"/>
      <c r="N987" s="1"/>
    </row>
    <row r="988" ht="15.75" customHeight="1">
      <c r="A988" s="1"/>
      <c r="B988" s="1"/>
      <c r="C988" s="1"/>
      <c r="D988" s="1"/>
      <c r="E988" s="1"/>
      <c r="F988" s="1"/>
      <c r="G988" s="1"/>
      <c r="H988" s="1"/>
      <c r="I988" s="1"/>
      <c r="J988" s="1"/>
      <c r="K988" s="1"/>
      <c r="L988" s="1"/>
      <c r="M988" s="1"/>
      <c r="N988" s="1"/>
    </row>
    <row r="989" ht="15.75" customHeight="1">
      <c r="A989" s="1"/>
      <c r="B989" s="1"/>
      <c r="C989" s="1"/>
      <c r="D989" s="1"/>
      <c r="E989" s="1"/>
      <c r="F989" s="1"/>
      <c r="G989" s="1"/>
      <c r="H989" s="1"/>
      <c r="I989" s="1"/>
      <c r="J989" s="1"/>
      <c r="K989" s="1"/>
      <c r="L989" s="1"/>
      <c r="M989" s="1"/>
      <c r="N989" s="1"/>
    </row>
    <row r="990" ht="15.75" customHeight="1">
      <c r="A990" s="1"/>
      <c r="B990" s="1"/>
      <c r="C990" s="1"/>
      <c r="D990" s="1"/>
      <c r="E990" s="1"/>
      <c r="F990" s="1"/>
      <c r="G990" s="1"/>
      <c r="H990" s="1"/>
      <c r="I990" s="1"/>
      <c r="J990" s="1"/>
      <c r="K990" s="1"/>
      <c r="L990" s="1"/>
      <c r="M990" s="1"/>
      <c r="N990" s="1"/>
    </row>
    <row r="991" ht="15.75" customHeight="1">
      <c r="A991" s="1"/>
      <c r="B991" s="1"/>
      <c r="C991" s="1"/>
      <c r="D991" s="1"/>
      <c r="E991" s="1"/>
      <c r="F991" s="1"/>
      <c r="G991" s="1"/>
      <c r="H991" s="1"/>
      <c r="I991" s="1"/>
      <c r="J991" s="1"/>
      <c r="K991" s="1"/>
      <c r="L991" s="1"/>
      <c r="M991" s="1"/>
      <c r="N991" s="1"/>
    </row>
    <row r="992" ht="15.75" customHeight="1">
      <c r="A992" s="1"/>
      <c r="B992" s="1"/>
      <c r="C992" s="1"/>
      <c r="D992" s="1"/>
      <c r="E992" s="1"/>
      <c r="F992" s="1"/>
      <c r="G992" s="1"/>
      <c r="H992" s="1"/>
      <c r="I992" s="1"/>
      <c r="J992" s="1"/>
      <c r="K992" s="1"/>
      <c r="L992" s="1"/>
      <c r="M992" s="1"/>
      <c r="N992" s="1"/>
    </row>
    <row r="993" ht="15.75" customHeight="1">
      <c r="A993" s="1"/>
      <c r="B993" s="1"/>
      <c r="C993" s="1"/>
      <c r="D993" s="1"/>
      <c r="E993" s="1"/>
      <c r="F993" s="1"/>
      <c r="G993" s="1"/>
      <c r="H993" s="1"/>
      <c r="I993" s="1"/>
      <c r="J993" s="1"/>
      <c r="K993" s="1"/>
      <c r="L993" s="1"/>
      <c r="M993" s="1"/>
      <c r="N993" s="1"/>
    </row>
    <row r="994" ht="15.75" customHeight="1">
      <c r="A994" s="1"/>
      <c r="B994" s="1"/>
      <c r="C994" s="1"/>
      <c r="D994" s="1"/>
      <c r="E994" s="1"/>
      <c r="F994" s="1"/>
      <c r="G994" s="1"/>
      <c r="H994" s="1"/>
      <c r="I994" s="1"/>
      <c r="J994" s="1"/>
      <c r="K994" s="1"/>
      <c r="L994" s="1"/>
      <c r="M994" s="1"/>
      <c r="N994" s="1"/>
    </row>
    <row r="995" ht="15.75" customHeight="1">
      <c r="A995" s="1"/>
      <c r="B995" s="1"/>
      <c r="C995" s="1"/>
      <c r="D995" s="1"/>
      <c r="E995" s="1"/>
      <c r="F995" s="1"/>
      <c r="G995" s="1"/>
      <c r="H995" s="1"/>
      <c r="I995" s="1"/>
      <c r="J995" s="1"/>
      <c r="K995" s="1"/>
      <c r="L995" s="1"/>
      <c r="M995" s="1"/>
      <c r="N995" s="1"/>
    </row>
    <row r="996" ht="15.75" customHeight="1">
      <c r="A996" s="1"/>
      <c r="B996" s="1"/>
      <c r="C996" s="1"/>
      <c r="D996" s="1"/>
      <c r="E996" s="1"/>
      <c r="F996" s="1"/>
      <c r="G996" s="1"/>
      <c r="H996" s="1"/>
      <c r="I996" s="1"/>
      <c r="J996" s="1"/>
      <c r="K996" s="1"/>
      <c r="L996" s="1"/>
      <c r="M996" s="1"/>
      <c r="N996" s="1"/>
    </row>
    <row r="997" ht="15.75" customHeight="1">
      <c r="A997" s="1"/>
      <c r="B997" s="1"/>
      <c r="C997" s="1"/>
      <c r="D997" s="1"/>
      <c r="E997" s="1"/>
      <c r="F997" s="1"/>
      <c r="G997" s="1"/>
      <c r="H997" s="1"/>
      <c r="I997" s="1"/>
      <c r="J997" s="1"/>
      <c r="K997" s="1"/>
      <c r="L997" s="1"/>
      <c r="M997" s="1"/>
      <c r="N997" s="1"/>
    </row>
    <row r="998" ht="15.75" customHeight="1">
      <c r="A998" s="1"/>
      <c r="B998" s="1"/>
      <c r="C998" s="1"/>
      <c r="D998" s="1"/>
      <c r="E998" s="1"/>
      <c r="F998" s="1"/>
      <c r="G998" s="1"/>
      <c r="H998" s="1"/>
      <c r="I998" s="1"/>
      <c r="J998" s="1"/>
      <c r="K998" s="1"/>
      <c r="L998" s="1"/>
      <c r="M998" s="1"/>
      <c r="N998" s="1"/>
    </row>
    <row r="999" ht="15.75" customHeight="1">
      <c r="A999" s="1"/>
      <c r="B999" s="1"/>
      <c r="C999" s="1"/>
      <c r="D999" s="1"/>
      <c r="E999" s="1"/>
      <c r="F999" s="1"/>
      <c r="G999" s="1"/>
      <c r="H999" s="1"/>
      <c r="I999" s="1"/>
      <c r="J999" s="1"/>
      <c r="K999" s="1"/>
      <c r="L999" s="1"/>
      <c r="M999" s="1"/>
      <c r="N999" s="1"/>
    </row>
    <row r="1000" ht="15.75" customHeight="1">
      <c r="A1000" s="1"/>
      <c r="B1000" s="1"/>
      <c r="C1000" s="1"/>
      <c r="D1000" s="1"/>
      <c r="E1000" s="1"/>
      <c r="F1000" s="1"/>
      <c r="G1000" s="1"/>
      <c r="H1000" s="1"/>
      <c r="I1000" s="1"/>
      <c r="J1000" s="1"/>
      <c r="K1000" s="1"/>
      <c r="L1000" s="1"/>
      <c r="M1000" s="1"/>
      <c r="N1000" s="1"/>
    </row>
    <row r="1001" ht="15.75" customHeight="1">
      <c r="A1001" s="1"/>
      <c r="B1001" s="1"/>
      <c r="C1001" s="1"/>
      <c r="D1001" s="1"/>
      <c r="E1001" s="1"/>
      <c r="F1001" s="1"/>
      <c r="G1001" s="1"/>
      <c r="H1001" s="1"/>
      <c r="I1001" s="1"/>
      <c r="J1001" s="1"/>
      <c r="K1001" s="1"/>
      <c r="L1001" s="1"/>
      <c r="M1001" s="1"/>
      <c r="N1001" s="1"/>
    </row>
    <row r="1002" ht="15.75" customHeight="1">
      <c r="A1002" s="1"/>
      <c r="B1002" s="1"/>
      <c r="C1002" s="1"/>
      <c r="D1002" s="1"/>
      <c r="E1002" s="1"/>
      <c r="F1002" s="1"/>
      <c r="G1002" s="1"/>
      <c r="H1002" s="1"/>
      <c r="I1002" s="1"/>
      <c r="J1002" s="1"/>
      <c r="K1002" s="1"/>
      <c r="L1002" s="1"/>
      <c r="M1002" s="1"/>
      <c r="N1002" s="1"/>
    </row>
    <row r="1003" ht="15.75" customHeight="1">
      <c r="A1003" s="1"/>
      <c r="B1003" s="1"/>
      <c r="C1003" s="1"/>
      <c r="D1003" s="1"/>
      <c r="E1003" s="1"/>
      <c r="F1003" s="1"/>
      <c r="G1003" s="1"/>
      <c r="H1003" s="1"/>
      <c r="I1003" s="1"/>
      <c r="J1003" s="1"/>
      <c r="K1003" s="1"/>
      <c r="L1003" s="1"/>
      <c r="M1003" s="1"/>
      <c r="N1003" s="1"/>
    </row>
    <row r="1004" ht="15.75" customHeight="1">
      <c r="A1004" s="1"/>
      <c r="B1004" s="1"/>
      <c r="C1004" s="1"/>
      <c r="D1004" s="1"/>
      <c r="E1004" s="1"/>
      <c r="F1004" s="1"/>
      <c r="G1004" s="1"/>
      <c r="H1004" s="1"/>
      <c r="I1004" s="1"/>
      <c r="J1004" s="1"/>
      <c r="K1004" s="1"/>
      <c r="L1004" s="1"/>
      <c r="M1004" s="1"/>
      <c r="N1004" s="1"/>
    </row>
    <row r="1005" ht="15.75" customHeight="1">
      <c r="A1005" s="1"/>
      <c r="B1005" s="1"/>
      <c r="C1005" s="1"/>
      <c r="D1005" s="1"/>
      <c r="E1005" s="1"/>
      <c r="F1005" s="1"/>
      <c r="G1005" s="1"/>
      <c r="H1005" s="1"/>
      <c r="I1005" s="1"/>
      <c r="J1005" s="1"/>
      <c r="K1005" s="1"/>
      <c r="L1005" s="1"/>
      <c r="M1005" s="1"/>
      <c r="N1005" s="1"/>
    </row>
    <row r="1006" ht="15.75" customHeight="1">
      <c r="A1006" s="1"/>
      <c r="B1006" s="1"/>
      <c r="C1006" s="1"/>
      <c r="D1006" s="1"/>
      <c r="E1006" s="1"/>
      <c r="F1006" s="1"/>
      <c r="G1006" s="1"/>
      <c r="H1006" s="1"/>
      <c r="I1006" s="1"/>
      <c r="J1006" s="1"/>
      <c r="K1006" s="1"/>
      <c r="L1006" s="1"/>
      <c r="M1006" s="1"/>
      <c r="N1006" s="1"/>
    </row>
    <row r="1007" ht="15.75" customHeight="1">
      <c r="A1007" s="1"/>
      <c r="B1007" s="1"/>
      <c r="C1007" s="1"/>
      <c r="D1007" s="1"/>
      <c r="E1007" s="1"/>
      <c r="F1007" s="1"/>
      <c r="G1007" s="1"/>
      <c r="H1007" s="1"/>
      <c r="I1007" s="1"/>
      <c r="J1007" s="1"/>
      <c r="K1007" s="1"/>
      <c r="L1007" s="1"/>
      <c r="M1007" s="1"/>
      <c r="N1007" s="1"/>
    </row>
    <row r="1008" ht="15.75" customHeight="1">
      <c r="A1008" s="1"/>
      <c r="B1008" s="1"/>
      <c r="C1008" s="1"/>
      <c r="D1008" s="1"/>
      <c r="E1008" s="1"/>
      <c r="F1008" s="1"/>
      <c r="G1008" s="1"/>
      <c r="H1008" s="1"/>
      <c r="I1008" s="1"/>
      <c r="J1008" s="1"/>
      <c r="K1008" s="1"/>
      <c r="L1008" s="1"/>
      <c r="M1008" s="1"/>
      <c r="N1008" s="1"/>
    </row>
    <row r="1009" ht="15.75" customHeight="1">
      <c r="A1009" s="1"/>
      <c r="B1009" s="1"/>
      <c r="C1009" s="1"/>
      <c r="D1009" s="1"/>
      <c r="E1009" s="1"/>
      <c r="F1009" s="1"/>
      <c r="G1009" s="1"/>
      <c r="H1009" s="1"/>
      <c r="I1009" s="1"/>
      <c r="J1009" s="1"/>
      <c r="K1009" s="1"/>
      <c r="L1009" s="1"/>
      <c r="M1009" s="1"/>
      <c r="N1009" s="1"/>
    </row>
    <row r="1010" ht="15.75" customHeight="1">
      <c r="A1010" s="1"/>
      <c r="B1010" s="1"/>
      <c r="C1010" s="1"/>
      <c r="D1010" s="1"/>
      <c r="E1010" s="1"/>
      <c r="F1010" s="1"/>
      <c r="G1010" s="1"/>
      <c r="H1010" s="1"/>
      <c r="I1010" s="1"/>
      <c r="J1010" s="1"/>
      <c r="K1010" s="1"/>
      <c r="L1010" s="1"/>
      <c r="M1010" s="1"/>
      <c r="N1010" s="1"/>
    </row>
    <row r="1011" ht="15.75" customHeight="1">
      <c r="A1011" s="1"/>
      <c r="B1011" s="1"/>
      <c r="C1011" s="1"/>
      <c r="D1011" s="1"/>
      <c r="E1011" s="1"/>
      <c r="F1011" s="1"/>
      <c r="G1011" s="1"/>
      <c r="H1011" s="1"/>
      <c r="I1011" s="1"/>
      <c r="J1011" s="1"/>
      <c r="K1011" s="1"/>
      <c r="L1011" s="1"/>
      <c r="M1011" s="1"/>
      <c r="N1011" s="1"/>
    </row>
    <row r="1012" ht="15.75" customHeight="1">
      <c r="A1012" s="1"/>
      <c r="B1012" s="1"/>
      <c r="C1012" s="1"/>
      <c r="D1012" s="1"/>
      <c r="E1012" s="1"/>
      <c r="F1012" s="1"/>
      <c r="G1012" s="1"/>
      <c r="H1012" s="1"/>
      <c r="I1012" s="1"/>
      <c r="J1012" s="1"/>
      <c r="K1012" s="1"/>
      <c r="L1012" s="1"/>
      <c r="M1012" s="1"/>
      <c r="N1012" s="1"/>
    </row>
    <row r="1013" ht="15.75" customHeight="1">
      <c r="A1013" s="1"/>
      <c r="B1013" s="1"/>
      <c r="C1013" s="1"/>
      <c r="D1013" s="1"/>
      <c r="E1013" s="1"/>
      <c r="F1013" s="1"/>
      <c r="G1013" s="1"/>
      <c r="H1013" s="1"/>
      <c r="I1013" s="1"/>
      <c r="J1013" s="1"/>
      <c r="K1013" s="1"/>
      <c r="L1013" s="1"/>
      <c r="M1013" s="1"/>
      <c r="N1013" s="1"/>
    </row>
    <row r="1014" ht="15.75" customHeight="1">
      <c r="A1014" s="1"/>
      <c r="B1014" s="1"/>
      <c r="C1014" s="1"/>
      <c r="D1014" s="1"/>
      <c r="E1014" s="1"/>
      <c r="F1014" s="1"/>
      <c r="G1014" s="1"/>
      <c r="H1014" s="1"/>
      <c r="I1014" s="1"/>
      <c r="J1014" s="1"/>
      <c r="K1014" s="1"/>
      <c r="L1014" s="1"/>
      <c r="M1014" s="1"/>
      <c r="N1014" s="1"/>
    </row>
    <row r="1015" ht="15.75" customHeight="1">
      <c r="A1015" s="1"/>
      <c r="B1015" s="1"/>
      <c r="C1015" s="1"/>
      <c r="D1015" s="1"/>
      <c r="E1015" s="1"/>
      <c r="F1015" s="1"/>
      <c r="G1015" s="1"/>
      <c r="H1015" s="1"/>
      <c r="I1015" s="1"/>
      <c r="J1015" s="1"/>
      <c r="K1015" s="1"/>
      <c r="L1015" s="1"/>
      <c r="M1015" s="1"/>
      <c r="N1015" s="1"/>
    </row>
    <row r="1016" ht="15.75" customHeight="1">
      <c r="A1016" s="1"/>
      <c r="B1016" s="1"/>
      <c r="C1016" s="1"/>
      <c r="D1016" s="1"/>
      <c r="E1016" s="1"/>
      <c r="F1016" s="1"/>
      <c r="G1016" s="1"/>
      <c r="H1016" s="1"/>
      <c r="I1016" s="1"/>
      <c r="J1016" s="1"/>
      <c r="K1016" s="1"/>
      <c r="L1016" s="1"/>
      <c r="M1016" s="1"/>
      <c r="N1016" s="1"/>
    </row>
    <row r="1017" ht="15.75" customHeight="1">
      <c r="A1017" s="1"/>
      <c r="B1017" s="1"/>
      <c r="C1017" s="1"/>
      <c r="D1017" s="1"/>
      <c r="E1017" s="1"/>
      <c r="F1017" s="1"/>
      <c r="G1017" s="1"/>
      <c r="H1017" s="1"/>
      <c r="I1017" s="1"/>
      <c r="J1017" s="1"/>
      <c r="K1017" s="1"/>
      <c r="L1017" s="1"/>
      <c r="M1017" s="1"/>
      <c r="N1017" s="1"/>
    </row>
    <row r="1018" ht="15.75" customHeight="1">
      <c r="A1018" s="1"/>
      <c r="B1018" s="1"/>
      <c r="C1018" s="1"/>
      <c r="D1018" s="1"/>
      <c r="E1018" s="1"/>
      <c r="F1018" s="1"/>
      <c r="G1018" s="1"/>
      <c r="H1018" s="1"/>
      <c r="I1018" s="1"/>
      <c r="J1018" s="1"/>
      <c r="K1018" s="1"/>
      <c r="L1018" s="1"/>
      <c r="M1018" s="1"/>
      <c r="N1018" s="1"/>
    </row>
    <row r="1019" ht="15.75" customHeight="1">
      <c r="A1019" s="1"/>
      <c r="B1019" s="1"/>
      <c r="C1019" s="1"/>
      <c r="D1019" s="1"/>
      <c r="E1019" s="1"/>
      <c r="F1019" s="1"/>
      <c r="G1019" s="1"/>
      <c r="H1019" s="1"/>
      <c r="I1019" s="1"/>
      <c r="J1019" s="1"/>
      <c r="K1019" s="1"/>
      <c r="L1019" s="1"/>
      <c r="M1019" s="1"/>
      <c r="N1019" s="1"/>
    </row>
    <row r="1020" ht="15.75" customHeight="1">
      <c r="A1020" s="1"/>
      <c r="B1020" s="1"/>
      <c r="C1020" s="1"/>
      <c r="D1020" s="1"/>
      <c r="E1020" s="1"/>
      <c r="F1020" s="1"/>
      <c r="G1020" s="1"/>
      <c r="H1020" s="1"/>
      <c r="I1020" s="1"/>
      <c r="J1020" s="1"/>
      <c r="K1020" s="1"/>
      <c r="L1020" s="1"/>
      <c r="M1020" s="1"/>
      <c r="N1020" s="1"/>
    </row>
    <row r="1021" ht="15.75" customHeight="1">
      <c r="A1021" s="1"/>
      <c r="B1021" s="1"/>
      <c r="C1021" s="1"/>
      <c r="D1021" s="1"/>
      <c r="E1021" s="1"/>
      <c r="F1021" s="1"/>
      <c r="G1021" s="1"/>
      <c r="H1021" s="1"/>
      <c r="I1021" s="1"/>
      <c r="J1021" s="1"/>
      <c r="K1021" s="1"/>
      <c r="L1021" s="1"/>
      <c r="M1021" s="1"/>
      <c r="N1021" s="1"/>
    </row>
    <row r="1022" ht="15.75" customHeight="1">
      <c r="A1022" s="1"/>
      <c r="B1022" s="1"/>
      <c r="C1022" s="1"/>
      <c r="D1022" s="1"/>
      <c r="E1022" s="1"/>
      <c r="F1022" s="1"/>
      <c r="G1022" s="1"/>
      <c r="H1022" s="1"/>
      <c r="I1022" s="1"/>
      <c r="J1022" s="1"/>
      <c r="K1022" s="1"/>
      <c r="L1022" s="1"/>
      <c r="M1022" s="1"/>
      <c r="N1022" s="1"/>
    </row>
    <row r="1023" ht="15.75" customHeight="1">
      <c r="A1023" s="1"/>
      <c r="B1023" s="1"/>
      <c r="C1023" s="1"/>
      <c r="D1023" s="1"/>
      <c r="E1023" s="1"/>
      <c r="F1023" s="1"/>
      <c r="G1023" s="1"/>
      <c r="H1023" s="1"/>
      <c r="I1023" s="1"/>
      <c r="J1023" s="1"/>
      <c r="K1023" s="1"/>
      <c r="L1023" s="1"/>
      <c r="M1023" s="1"/>
      <c r="N1023" s="1"/>
    </row>
    <row r="1024" ht="15.75" customHeight="1">
      <c r="A1024" s="1"/>
      <c r="B1024" s="1"/>
      <c r="C1024" s="1"/>
      <c r="D1024" s="1"/>
      <c r="E1024" s="1"/>
      <c r="F1024" s="1"/>
      <c r="G1024" s="1"/>
      <c r="H1024" s="1"/>
      <c r="I1024" s="1"/>
      <c r="J1024" s="1"/>
      <c r="K1024" s="1"/>
      <c r="L1024" s="1"/>
      <c r="M1024" s="1"/>
      <c r="N1024" s="1"/>
    </row>
    <row r="1025" ht="15.75" customHeight="1">
      <c r="A1025" s="1"/>
      <c r="B1025" s="1"/>
      <c r="C1025" s="1"/>
      <c r="D1025" s="1"/>
      <c r="E1025" s="1"/>
      <c r="F1025" s="1"/>
      <c r="G1025" s="1"/>
      <c r="H1025" s="1"/>
      <c r="I1025" s="1"/>
      <c r="J1025" s="1"/>
      <c r="K1025" s="1"/>
      <c r="L1025" s="1"/>
      <c r="M1025" s="1"/>
      <c r="N1025" s="1"/>
    </row>
    <row r="1026" ht="15.75" customHeight="1">
      <c r="A1026" s="1"/>
      <c r="B1026" s="1"/>
      <c r="C1026" s="1"/>
      <c r="D1026" s="1"/>
      <c r="E1026" s="1"/>
      <c r="F1026" s="1"/>
      <c r="G1026" s="1"/>
      <c r="H1026" s="1"/>
      <c r="I1026" s="1"/>
      <c r="J1026" s="1"/>
      <c r="K1026" s="1"/>
      <c r="L1026" s="1"/>
      <c r="M1026" s="1"/>
      <c r="N1026" s="1"/>
    </row>
    <row r="1027" ht="15.75" customHeight="1">
      <c r="A1027" s="1"/>
      <c r="B1027" s="1"/>
      <c r="C1027" s="1"/>
      <c r="D1027" s="1"/>
      <c r="E1027" s="1"/>
      <c r="F1027" s="1"/>
      <c r="G1027" s="1"/>
      <c r="H1027" s="1"/>
      <c r="I1027" s="1"/>
      <c r="J1027" s="1"/>
      <c r="K1027" s="1"/>
      <c r="L1027" s="1"/>
      <c r="M1027" s="1"/>
      <c r="N1027" s="1"/>
    </row>
    <row r="1028" ht="15.75" customHeight="1">
      <c r="A1028" s="1"/>
      <c r="B1028" s="1"/>
      <c r="C1028" s="1"/>
      <c r="D1028" s="1"/>
      <c r="E1028" s="1"/>
      <c r="F1028" s="1"/>
      <c r="G1028" s="1"/>
      <c r="H1028" s="1"/>
      <c r="I1028" s="1"/>
      <c r="J1028" s="1"/>
      <c r="K1028" s="1"/>
      <c r="L1028" s="1"/>
      <c r="M1028" s="1"/>
      <c r="N1028" s="1"/>
    </row>
    <row r="1029" ht="15.75" customHeight="1">
      <c r="A1029" s="1"/>
      <c r="B1029" s="1"/>
      <c r="C1029" s="1"/>
      <c r="D1029" s="1"/>
      <c r="E1029" s="1"/>
      <c r="F1029" s="1"/>
      <c r="G1029" s="1"/>
      <c r="H1029" s="1"/>
      <c r="I1029" s="1"/>
      <c r="J1029" s="1"/>
      <c r="K1029" s="1"/>
      <c r="L1029" s="1"/>
      <c r="M1029" s="1"/>
      <c r="N1029" s="1"/>
    </row>
    <row r="1030" ht="15.75" customHeight="1">
      <c r="A1030" s="1"/>
      <c r="B1030" s="1"/>
      <c r="C1030" s="1"/>
      <c r="D1030" s="1"/>
      <c r="E1030" s="1"/>
      <c r="F1030" s="1"/>
      <c r="G1030" s="1"/>
      <c r="H1030" s="1"/>
      <c r="I1030" s="1"/>
      <c r="J1030" s="1"/>
      <c r="K1030" s="1"/>
      <c r="L1030" s="1"/>
      <c r="M1030" s="1"/>
      <c r="N1030" s="1"/>
    </row>
    <row r="1031" ht="15.75" customHeight="1">
      <c r="A1031" s="1"/>
      <c r="B1031" s="1"/>
      <c r="C1031" s="1"/>
      <c r="D1031" s="1"/>
      <c r="E1031" s="1"/>
      <c r="F1031" s="1"/>
      <c r="G1031" s="1"/>
      <c r="H1031" s="1"/>
      <c r="I1031" s="1"/>
      <c r="J1031" s="1"/>
      <c r="K1031" s="1"/>
      <c r="L1031" s="1"/>
      <c r="M1031" s="1"/>
      <c r="N1031" s="1"/>
    </row>
    <row r="1032" ht="15.75" customHeight="1">
      <c r="A1032" s="1"/>
      <c r="B1032" s="1"/>
      <c r="C1032" s="1"/>
      <c r="D1032" s="1"/>
      <c r="E1032" s="1"/>
      <c r="F1032" s="1"/>
      <c r="G1032" s="1"/>
      <c r="H1032" s="1"/>
      <c r="I1032" s="1"/>
      <c r="J1032" s="1"/>
      <c r="K1032" s="1"/>
      <c r="L1032" s="1"/>
      <c r="M1032" s="1"/>
      <c r="N1032" s="1"/>
    </row>
    <row r="1033" ht="15.75" customHeight="1">
      <c r="A1033" s="1"/>
      <c r="B1033" s="1"/>
      <c r="C1033" s="1"/>
      <c r="D1033" s="1"/>
      <c r="E1033" s="1"/>
      <c r="F1033" s="1"/>
      <c r="G1033" s="1"/>
      <c r="H1033" s="1"/>
      <c r="I1033" s="1"/>
      <c r="J1033" s="1"/>
      <c r="K1033" s="1"/>
      <c r="L1033" s="1"/>
      <c r="M1033" s="1"/>
      <c r="N1033" s="1"/>
    </row>
    <row r="1034" ht="15.75" customHeight="1">
      <c r="A1034" s="1"/>
      <c r="B1034" s="1"/>
      <c r="C1034" s="1"/>
      <c r="D1034" s="1"/>
      <c r="E1034" s="1"/>
      <c r="F1034" s="1"/>
      <c r="G1034" s="1"/>
      <c r="H1034" s="1"/>
      <c r="I1034" s="1"/>
      <c r="J1034" s="1"/>
      <c r="K1034" s="1"/>
      <c r="L1034" s="1"/>
      <c r="M1034" s="1"/>
      <c r="N1034" s="1"/>
    </row>
    <row r="1035" ht="15.75" customHeight="1">
      <c r="A1035" s="1"/>
      <c r="B1035" s="1"/>
      <c r="C1035" s="1"/>
      <c r="D1035" s="1"/>
      <c r="E1035" s="1"/>
      <c r="F1035" s="1"/>
      <c r="G1035" s="1"/>
      <c r="H1035" s="1"/>
      <c r="I1035" s="1"/>
      <c r="J1035" s="1"/>
      <c r="K1035" s="1"/>
      <c r="L1035" s="1"/>
      <c r="M1035" s="1"/>
      <c r="N1035" s="1"/>
    </row>
    <row r="1036" ht="15.75" customHeight="1">
      <c r="A1036" s="1"/>
      <c r="B1036" s="1"/>
      <c r="C1036" s="1"/>
      <c r="D1036" s="1"/>
      <c r="E1036" s="1"/>
      <c r="F1036" s="1"/>
      <c r="G1036" s="1"/>
      <c r="H1036" s="1"/>
      <c r="I1036" s="1"/>
      <c r="J1036" s="1"/>
      <c r="K1036" s="1"/>
      <c r="L1036" s="1"/>
      <c r="M1036" s="1"/>
      <c r="N1036" s="1"/>
    </row>
    <row r="1037" ht="15.75" customHeight="1">
      <c r="A1037" s="1"/>
      <c r="B1037" s="1"/>
      <c r="C1037" s="1"/>
      <c r="D1037" s="1"/>
      <c r="E1037" s="1"/>
      <c r="F1037" s="1"/>
      <c r="G1037" s="1"/>
      <c r="H1037" s="1"/>
      <c r="I1037" s="1"/>
      <c r="J1037" s="1"/>
      <c r="K1037" s="1"/>
      <c r="L1037" s="1"/>
      <c r="M1037" s="1"/>
      <c r="N1037" s="1"/>
    </row>
    <row r="1038" ht="15.75" customHeight="1">
      <c r="A1038" s="1"/>
      <c r="B1038" s="1"/>
      <c r="C1038" s="1"/>
      <c r="D1038" s="1"/>
      <c r="E1038" s="1"/>
      <c r="F1038" s="1"/>
      <c r="G1038" s="1"/>
      <c r="H1038" s="1"/>
      <c r="I1038" s="1"/>
      <c r="J1038" s="1"/>
      <c r="K1038" s="1"/>
      <c r="L1038" s="1"/>
      <c r="M1038" s="1"/>
      <c r="N1038" s="1"/>
    </row>
    <row r="1039" ht="15.75" customHeight="1">
      <c r="A1039" s="1"/>
      <c r="B1039" s="1"/>
      <c r="C1039" s="1"/>
      <c r="D1039" s="1"/>
      <c r="E1039" s="1"/>
      <c r="F1039" s="1"/>
      <c r="G1039" s="1"/>
      <c r="H1039" s="1"/>
      <c r="I1039" s="1"/>
      <c r="J1039" s="1"/>
      <c r="K1039" s="1"/>
      <c r="L1039" s="1"/>
      <c r="M1039" s="1"/>
      <c r="N1039" s="1"/>
    </row>
    <row r="1040" ht="15.75" customHeight="1">
      <c r="A1040" s="1"/>
      <c r="B1040" s="1"/>
      <c r="C1040" s="1"/>
      <c r="D1040" s="1"/>
      <c r="E1040" s="1"/>
      <c r="F1040" s="1"/>
      <c r="G1040" s="1"/>
      <c r="H1040" s="1"/>
      <c r="I1040" s="1"/>
      <c r="J1040" s="1"/>
      <c r="K1040" s="1"/>
      <c r="L1040" s="1"/>
      <c r="M1040" s="1"/>
      <c r="N1040" s="1"/>
    </row>
    <row r="1041" ht="15.75" customHeight="1">
      <c r="A1041" s="1"/>
      <c r="B1041" s="1"/>
      <c r="C1041" s="1"/>
      <c r="D1041" s="1"/>
      <c r="E1041" s="1"/>
      <c r="F1041" s="1"/>
      <c r="G1041" s="1"/>
      <c r="H1041" s="1"/>
      <c r="I1041" s="1"/>
      <c r="J1041" s="1"/>
      <c r="K1041" s="1"/>
      <c r="L1041" s="1"/>
      <c r="M1041" s="1"/>
      <c r="N1041" s="1"/>
    </row>
    <row r="1042" ht="15.75" customHeight="1">
      <c r="A1042" s="1"/>
      <c r="B1042" s="1"/>
      <c r="C1042" s="1"/>
      <c r="D1042" s="1"/>
      <c r="E1042" s="1"/>
      <c r="F1042" s="1"/>
      <c r="G1042" s="1"/>
      <c r="H1042" s="1"/>
      <c r="I1042" s="1"/>
      <c r="J1042" s="1"/>
      <c r="K1042" s="1"/>
      <c r="L1042" s="1"/>
      <c r="M1042" s="1"/>
      <c r="N1042" s="1"/>
    </row>
    <row r="1043" ht="15.75" customHeight="1">
      <c r="A1043" s="1"/>
      <c r="B1043" s="1"/>
      <c r="C1043" s="1"/>
      <c r="D1043" s="1"/>
      <c r="E1043" s="1"/>
      <c r="F1043" s="1"/>
      <c r="G1043" s="1"/>
      <c r="H1043" s="1"/>
      <c r="I1043" s="1"/>
      <c r="J1043" s="1"/>
      <c r="K1043" s="1"/>
      <c r="L1043" s="1"/>
      <c r="M1043" s="1"/>
      <c r="N1043" s="1"/>
    </row>
    <row r="1044" ht="15.75" customHeight="1">
      <c r="A1044" s="1"/>
      <c r="B1044" s="1"/>
      <c r="C1044" s="1"/>
      <c r="D1044" s="1"/>
      <c r="E1044" s="1"/>
      <c r="F1044" s="1"/>
      <c r="G1044" s="1"/>
      <c r="H1044" s="1"/>
      <c r="I1044" s="1"/>
      <c r="J1044" s="1"/>
      <c r="K1044" s="1"/>
      <c r="L1044" s="1"/>
      <c r="M1044" s="1"/>
      <c r="N1044" s="1"/>
    </row>
    <row r="1045" ht="15.75" customHeight="1">
      <c r="A1045" s="1"/>
      <c r="B1045" s="1"/>
      <c r="C1045" s="1"/>
      <c r="D1045" s="1"/>
      <c r="E1045" s="1"/>
      <c r="F1045" s="1"/>
      <c r="G1045" s="1"/>
      <c r="H1045" s="1"/>
      <c r="I1045" s="1"/>
      <c r="J1045" s="1"/>
      <c r="K1045" s="1"/>
      <c r="L1045" s="1"/>
      <c r="M1045" s="1"/>
      <c r="N1045" s="1"/>
    </row>
    <row r="1046" ht="15.75" customHeight="1">
      <c r="A1046" s="1"/>
      <c r="B1046" s="1"/>
      <c r="C1046" s="1"/>
      <c r="D1046" s="1"/>
      <c r="E1046" s="1"/>
      <c r="F1046" s="1"/>
      <c r="G1046" s="1"/>
      <c r="H1046" s="1"/>
      <c r="I1046" s="1"/>
      <c r="J1046" s="1"/>
      <c r="K1046" s="1"/>
      <c r="L1046" s="1"/>
      <c r="M1046" s="1"/>
      <c r="N1046" s="1"/>
    </row>
    <row r="1047" ht="15.75" customHeight="1">
      <c r="A1047" s="1"/>
      <c r="B1047" s="1"/>
      <c r="C1047" s="1"/>
      <c r="D1047" s="1"/>
      <c r="E1047" s="1"/>
      <c r="F1047" s="1"/>
      <c r="G1047" s="1"/>
      <c r="H1047" s="1"/>
      <c r="I1047" s="1"/>
      <c r="J1047" s="1"/>
      <c r="K1047" s="1"/>
      <c r="L1047" s="1"/>
      <c r="M1047" s="1"/>
      <c r="N1047" s="1"/>
    </row>
    <row r="1048" ht="15.75" customHeight="1">
      <c r="A1048" s="1"/>
      <c r="B1048" s="1"/>
      <c r="C1048" s="1"/>
      <c r="D1048" s="1"/>
      <c r="E1048" s="1"/>
      <c r="F1048" s="1"/>
      <c r="G1048" s="1"/>
      <c r="H1048" s="1"/>
      <c r="I1048" s="1"/>
      <c r="J1048" s="1"/>
      <c r="K1048" s="1"/>
      <c r="L1048" s="1"/>
      <c r="M1048" s="1"/>
      <c r="N1048" s="1"/>
    </row>
    <row r="1049" ht="15.75" customHeight="1">
      <c r="A1049" s="1"/>
      <c r="B1049" s="1"/>
      <c r="C1049" s="1"/>
      <c r="D1049" s="1"/>
      <c r="E1049" s="1"/>
      <c r="F1049" s="1"/>
      <c r="G1049" s="1"/>
      <c r="H1049" s="1"/>
      <c r="I1049" s="1"/>
      <c r="J1049" s="1"/>
      <c r="K1049" s="1"/>
      <c r="L1049" s="1"/>
      <c r="M1049" s="1"/>
      <c r="N1049" s="1"/>
    </row>
    <row r="1050" ht="15.75" customHeight="1">
      <c r="A1050" s="1"/>
      <c r="B1050" s="1"/>
      <c r="C1050" s="1"/>
      <c r="D1050" s="1"/>
      <c r="E1050" s="1"/>
      <c r="F1050" s="1"/>
      <c r="G1050" s="1"/>
      <c r="H1050" s="1"/>
      <c r="I1050" s="1"/>
      <c r="J1050" s="1"/>
      <c r="K1050" s="1"/>
      <c r="L1050" s="1"/>
      <c r="M1050" s="1"/>
      <c r="N1050" s="1"/>
    </row>
    <row r="1051" ht="15.75" customHeight="1">
      <c r="A1051" s="1"/>
      <c r="B1051" s="1"/>
      <c r="C1051" s="1"/>
      <c r="D1051" s="1"/>
      <c r="E1051" s="1"/>
      <c r="F1051" s="1"/>
      <c r="G1051" s="1"/>
      <c r="H1051" s="1"/>
      <c r="I1051" s="1"/>
      <c r="J1051" s="1"/>
      <c r="K1051" s="1"/>
      <c r="L1051" s="1"/>
      <c r="M1051" s="1"/>
      <c r="N1051" s="1"/>
    </row>
    <row r="1052" ht="15.75" customHeight="1">
      <c r="A1052" s="1"/>
      <c r="B1052" s="1"/>
      <c r="C1052" s="1"/>
      <c r="D1052" s="1"/>
      <c r="E1052" s="1"/>
      <c r="F1052" s="1"/>
      <c r="G1052" s="1"/>
      <c r="H1052" s="1"/>
      <c r="I1052" s="1"/>
      <c r="J1052" s="1"/>
      <c r="K1052" s="1"/>
      <c r="L1052" s="1"/>
      <c r="M1052" s="1"/>
      <c r="N1052" s="1"/>
    </row>
    <row r="1053" ht="15.75" customHeight="1">
      <c r="A1053" s="1"/>
      <c r="B1053" s="1"/>
      <c r="C1053" s="1"/>
      <c r="D1053" s="1"/>
      <c r="E1053" s="1"/>
      <c r="F1053" s="1"/>
      <c r="G1053" s="1"/>
      <c r="H1053" s="1"/>
      <c r="I1053" s="1"/>
      <c r="J1053" s="1"/>
      <c r="K1053" s="1"/>
      <c r="L1053" s="1"/>
      <c r="M1053" s="1"/>
      <c r="N1053" s="1"/>
    </row>
    <row r="1054" ht="15.75" customHeight="1">
      <c r="A1054" s="1"/>
      <c r="B1054" s="1"/>
      <c r="C1054" s="1"/>
      <c r="D1054" s="1"/>
      <c r="E1054" s="1"/>
      <c r="F1054" s="1"/>
      <c r="G1054" s="1"/>
      <c r="H1054" s="1"/>
      <c r="I1054" s="1"/>
      <c r="J1054" s="1"/>
      <c r="K1054" s="1"/>
      <c r="L1054" s="1"/>
      <c r="M1054" s="1"/>
      <c r="N1054" s="1"/>
    </row>
    <row r="1055" ht="15.75" customHeight="1">
      <c r="A1055" s="1"/>
      <c r="B1055" s="1"/>
      <c r="C1055" s="1"/>
      <c r="D1055" s="1"/>
      <c r="E1055" s="1"/>
      <c r="F1055" s="1"/>
      <c r="G1055" s="1"/>
      <c r="H1055" s="1"/>
      <c r="I1055" s="1"/>
      <c r="J1055" s="1"/>
      <c r="K1055" s="1"/>
      <c r="L1055" s="1"/>
      <c r="M1055" s="1"/>
      <c r="N1055" s="1"/>
    </row>
    <row r="1056" ht="15.75" customHeight="1">
      <c r="A1056" s="1"/>
      <c r="B1056" s="1"/>
      <c r="C1056" s="1"/>
      <c r="D1056" s="1"/>
      <c r="E1056" s="1"/>
      <c r="F1056" s="1"/>
      <c r="G1056" s="1"/>
      <c r="H1056" s="1"/>
      <c r="I1056" s="1"/>
      <c r="J1056" s="1"/>
      <c r="K1056" s="1"/>
      <c r="L1056" s="1"/>
      <c r="M1056" s="1"/>
      <c r="N1056" s="1"/>
    </row>
    <row r="1057" ht="15.75" customHeight="1">
      <c r="A1057" s="1"/>
      <c r="B1057" s="1"/>
      <c r="C1057" s="1"/>
      <c r="D1057" s="1"/>
      <c r="E1057" s="1"/>
      <c r="F1057" s="1"/>
      <c r="G1057" s="1"/>
      <c r="H1057" s="1"/>
      <c r="I1057" s="1"/>
      <c r="J1057" s="1"/>
      <c r="K1057" s="1"/>
      <c r="L1057" s="1"/>
      <c r="M1057" s="1"/>
      <c r="N1057" s="1"/>
    </row>
    <row r="1058" ht="15.75" customHeight="1">
      <c r="A1058" s="1"/>
      <c r="B1058" s="1"/>
      <c r="C1058" s="1"/>
      <c r="D1058" s="1"/>
      <c r="E1058" s="1"/>
      <c r="F1058" s="1"/>
      <c r="G1058" s="1"/>
      <c r="H1058" s="1"/>
      <c r="I1058" s="1"/>
      <c r="J1058" s="1"/>
      <c r="K1058" s="1"/>
      <c r="L1058" s="1"/>
      <c r="M1058" s="1"/>
      <c r="N1058" s="1"/>
    </row>
    <row r="1059" ht="15.75" customHeight="1">
      <c r="A1059" s="1"/>
      <c r="B1059" s="1"/>
      <c r="C1059" s="1"/>
      <c r="D1059" s="1"/>
      <c r="E1059" s="1"/>
      <c r="F1059" s="1"/>
      <c r="G1059" s="1"/>
      <c r="H1059" s="1"/>
      <c r="I1059" s="1"/>
      <c r="J1059" s="1"/>
      <c r="K1059" s="1"/>
      <c r="L1059" s="1"/>
      <c r="M1059" s="1"/>
      <c r="N1059" s="1"/>
    </row>
    <row r="1060" ht="15.75" customHeight="1">
      <c r="A1060" s="1"/>
      <c r="B1060" s="1"/>
      <c r="C1060" s="1"/>
      <c r="D1060" s="1"/>
      <c r="E1060" s="1"/>
      <c r="F1060" s="1"/>
      <c r="G1060" s="1"/>
      <c r="H1060" s="1"/>
      <c r="I1060" s="1"/>
      <c r="J1060" s="1"/>
      <c r="K1060" s="1"/>
      <c r="L1060" s="1"/>
      <c r="M1060" s="1"/>
      <c r="N1060" s="1"/>
    </row>
    <row r="1061" ht="15.75" customHeight="1">
      <c r="A1061" s="1"/>
      <c r="B1061" s="1"/>
      <c r="C1061" s="1"/>
      <c r="D1061" s="1"/>
      <c r="E1061" s="1"/>
      <c r="F1061" s="1"/>
      <c r="G1061" s="1"/>
      <c r="H1061" s="1"/>
      <c r="I1061" s="1"/>
      <c r="J1061" s="1"/>
      <c r="K1061" s="1"/>
      <c r="L1061" s="1"/>
      <c r="M1061" s="1"/>
      <c r="N1061" s="1"/>
    </row>
    <row r="1062" ht="15.75" customHeight="1">
      <c r="A1062" s="1"/>
      <c r="B1062" s="1"/>
      <c r="C1062" s="1"/>
      <c r="D1062" s="1"/>
      <c r="E1062" s="1"/>
      <c r="F1062" s="1"/>
      <c r="G1062" s="1"/>
      <c r="H1062" s="1"/>
      <c r="I1062" s="1"/>
      <c r="J1062" s="1"/>
      <c r="K1062" s="1"/>
      <c r="L1062" s="1"/>
      <c r="M1062" s="1"/>
      <c r="N1062" s="1"/>
    </row>
    <row r="1063" ht="15.75" customHeight="1">
      <c r="A1063" s="1"/>
      <c r="B1063" s="1"/>
      <c r="C1063" s="1"/>
      <c r="D1063" s="1"/>
      <c r="E1063" s="1"/>
      <c r="F1063" s="1"/>
      <c r="G1063" s="1"/>
      <c r="H1063" s="1"/>
      <c r="I1063" s="1"/>
      <c r="J1063" s="1"/>
      <c r="K1063" s="1"/>
      <c r="L1063" s="1"/>
      <c r="M1063" s="1"/>
      <c r="N1063" s="1"/>
    </row>
    <row r="1064" ht="15.75" customHeight="1">
      <c r="A1064" s="1"/>
      <c r="B1064" s="1"/>
      <c r="C1064" s="1"/>
      <c r="D1064" s="1"/>
      <c r="E1064" s="1"/>
      <c r="F1064" s="1"/>
      <c r="G1064" s="1"/>
      <c r="H1064" s="1"/>
      <c r="I1064" s="1"/>
      <c r="J1064" s="1"/>
      <c r="K1064" s="1"/>
      <c r="L1064" s="1"/>
      <c r="M1064" s="1"/>
      <c r="N1064" s="1"/>
    </row>
    <row r="1065" ht="15.75" customHeight="1">
      <c r="A1065" s="1"/>
      <c r="B1065" s="1"/>
      <c r="C1065" s="1"/>
      <c r="D1065" s="1"/>
      <c r="E1065" s="1"/>
      <c r="F1065" s="1"/>
      <c r="G1065" s="1"/>
      <c r="H1065" s="1"/>
      <c r="I1065" s="1"/>
      <c r="J1065" s="1"/>
      <c r="K1065" s="1"/>
      <c r="L1065" s="1"/>
      <c r="M1065" s="1"/>
      <c r="N1065" s="1"/>
    </row>
    <row r="1066" ht="15.75" customHeight="1">
      <c r="A1066" s="1"/>
      <c r="B1066" s="1"/>
      <c r="C1066" s="1"/>
      <c r="D1066" s="1"/>
      <c r="E1066" s="1"/>
      <c r="F1066" s="1"/>
      <c r="G1066" s="1"/>
      <c r="H1066" s="1"/>
      <c r="I1066" s="1"/>
      <c r="J1066" s="1"/>
      <c r="K1066" s="1"/>
      <c r="L1066" s="1"/>
      <c r="M1066" s="1"/>
      <c r="N1066" s="1"/>
    </row>
    <row r="1067" ht="15.75" customHeight="1">
      <c r="A1067" s="1"/>
      <c r="B1067" s="1"/>
      <c r="C1067" s="1"/>
      <c r="D1067" s="1"/>
      <c r="E1067" s="1"/>
      <c r="F1067" s="1"/>
      <c r="G1067" s="1"/>
      <c r="H1067" s="1"/>
      <c r="I1067" s="1"/>
      <c r="J1067" s="1"/>
      <c r="K1067" s="1"/>
      <c r="L1067" s="1"/>
      <c r="M1067" s="1"/>
      <c r="N1067" s="1"/>
    </row>
    <row r="1068" ht="15.75" customHeight="1">
      <c r="A1068" s="1"/>
      <c r="B1068" s="1"/>
      <c r="C1068" s="1"/>
      <c r="D1068" s="1"/>
      <c r="E1068" s="1"/>
      <c r="F1068" s="1"/>
      <c r="G1068" s="1"/>
      <c r="H1068" s="1"/>
      <c r="I1068" s="1"/>
      <c r="J1068" s="1"/>
      <c r="K1068" s="1"/>
      <c r="L1068" s="1"/>
      <c r="M1068" s="1"/>
      <c r="N1068" s="1"/>
    </row>
    <row r="1069" ht="15.75" customHeight="1">
      <c r="A1069" s="1"/>
      <c r="B1069" s="1"/>
      <c r="C1069" s="1"/>
      <c r="D1069" s="1"/>
      <c r="E1069" s="1"/>
      <c r="F1069" s="1"/>
      <c r="G1069" s="1"/>
      <c r="H1069" s="1"/>
      <c r="I1069" s="1"/>
      <c r="J1069" s="1"/>
      <c r="K1069" s="1"/>
      <c r="L1069" s="1"/>
      <c r="M1069" s="1"/>
      <c r="N1069" s="1"/>
    </row>
    <row r="1070" ht="15.75" customHeight="1">
      <c r="A1070" s="1"/>
      <c r="B1070" s="1"/>
      <c r="C1070" s="1"/>
      <c r="D1070" s="1"/>
      <c r="E1070" s="1"/>
      <c r="F1070" s="1"/>
      <c r="G1070" s="1"/>
      <c r="H1070" s="1"/>
      <c r="I1070" s="1"/>
      <c r="J1070" s="1"/>
      <c r="K1070" s="1"/>
      <c r="L1070" s="1"/>
      <c r="M1070" s="1"/>
      <c r="N1070" s="1"/>
    </row>
    <row r="1071" ht="15.75" customHeight="1">
      <c r="A1071" s="1"/>
      <c r="B1071" s="1"/>
      <c r="C1071" s="1"/>
      <c r="D1071" s="1"/>
      <c r="E1071" s="1"/>
      <c r="F1071" s="1"/>
      <c r="G1071" s="1"/>
      <c r="H1071" s="1"/>
      <c r="I1071" s="1"/>
      <c r="J1071" s="1"/>
      <c r="K1071" s="1"/>
      <c r="L1071" s="1"/>
      <c r="M1071" s="1"/>
      <c r="N1071" s="1"/>
    </row>
    <row r="1072" ht="15.75" customHeight="1">
      <c r="A1072" s="1"/>
      <c r="B1072" s="1"/>
      <c r="C1072" s="1"/>
      <c r="D1072" s="1"/>
      <c r="E1072" s="1"/>
      <c r="F1072" s="1"/>
      <c r="G1072" s="1"/>
      <c r="H1072" s="1"/>
      <c r="I1072" s="1"/>
      <c r="J1072" s="1"/>
      <c r="K1072" s="1"/>
      <c r="L1072" s="1"/>
      <c r="M1072" s="1"/>
      <c r="N1072" s="1"/>
    </row>
    <row r="1073" ht="15.75" customHeight="1">
      <c r="A1073" s="1"/>
      <c r="B1073" s="1"/>
      <c r="C1073" s="1"/>
      <c r="D1073" s="1"/>
      <c r="E1073" s="1"/>
      <c r="F1073" s="1"/>
      <c r="G1073" s="1"/>
      <c r="H1073" s="1"/>
      <c r="I1073" s="1"/>
      <c r="J1073" s="1"/>
      <c r="K1073" s="1"/>
      <c r="L1073" s="1"/>
      <c r="M1073" s="1"/>
      <c r="N1073" s="1"/>
    </row>
    <row r="1074" ht="15.75" customHeight="1">
      <c r="A1074" s="1"/>
      <c r="B1074" s="1"/>
      <c r="C1074" s="1"/>
      <c r="D1074" s="1"/>
      <c r="E1074" s="1"/>
      <c r="F1074" s="1"/>
      <c r="G1074" s="1"/>
      <c r="H1074" s="1"/>
      <c r="I1074" s="1"/>
      <c r="J1074" s="1"/>
      <c r="K1074" s="1"/>
      <c r="L1074" s="1"/>
      <c r="M1074" s="1"/>
      <c r="N1074" s="1"/>
    </row>
    <row r="1075" ht="15.75" customHeight="1">
      <c r="A1075" s="1"/>
      <c r="B1075" s="1"/>
      <c r="C1075" s="1"/>
      <c r="D1075" s="1"/>
      <c r="E1075" s="1"/>
      <c r="F1075" s="1"/>
      <c r="G1075" s="1"/>
      <c r="H1075" s="1"/>
      <c r="I1075" s="1"/>
      <c r="J1075" s="1"/>
      <c r="K1075" s="1"/>
      <c r="L1075" s="1"/>
      <c r="M1075" s="1"/>
      <c r="N1075" s="1"/>
    </row>
    <row r="1076" ht="15.75" customHeight="1">
      <c r="A1076" s="1"/>
      <c r="B1076" s="1"/>
      <c r="C1076" s="1"/>
      <c r="D1076" s="1"/>
      <c r="E1076" s="1"/>
      <c r="F1076" s="1"/>
      <c r="G1076" s="1"/>
      <c r="H1076" s="1"/>
      <c r="I1076" s="1"/>
      <c r="J1076" s="1"/>
      <c r="K1076" s="1"/>
      <c r="L1076" s="1"/>
      <c r="M1076" s="1"/>
      <c r="N1076" s="1"/>
    </row>
    <row r="1077" ht="15.75" customHeight="1">
      <c r="A1077" s="1"/>
      <c r="B1077" s="1"/>
      <c r="C1077" s="1"/>
      <c r="D1077" s="1"/>
      <c r="E1077" s="1"/>
      <c r="F1077" s="1"/>
      <c r="G1077" s="1"/>
      <c r="H1077" s="1"/>
      <c r="I1077" s="1"/>
      <c r="J1077" s="1"/>
      <c r="K1077" s="1"/>
      <c r="L1077" s="1"/>
      <c r="M1077" s="1"/>
      <c r="N1077" s="1"/>
    </row>
    <row r="1078" ht="15.75" customHeight="1">
      <c r="A1078" s="1"/>
      <c r="B1078" s="1"/>
      <c r="C1078" s="1"/>
      <c r="D1078" s="1"/>
      <c r="E1078" s="1"/>
      <c r="F1078" s="1"/>
      <c r="G1078" s="1"/>
      <c r="H1078" s="1"/>
      <c r="I1078" s="1"/>
      <c r="J1078" s="1"/>
      <c r="K1078" s="1"/>
      <c r="L1078" s="1"/>
      <c r="M1078" s="1"/>
      <c r="N1078" s="1"/>
    </row>
    <row r="1079" ht="15.75" customHeight="1">
      <c r="A1079" s="1"/>
      <c r="B1079" s="1"/>
      <c r="C1079" s="1"/>
      <c r="D1079" s="1"/>
      <c r="E1079" s="1"/>
      <c r="F1079" s="1"/>
      <c r="G1079" s="1"/>
      <c r="H1079" s="1"/>
      <c r="I1079" s="1"/>
      <c r="J1079" s="1"/>
      <c r="K1079" s="1"/>
      <c r="L1079" s="1"/>
      <c r="M1079" s="1"/>
      <c r="N1079" s="1"/>
    </row>
    <row r="1080" ht="15.75" customHeight="1">
      <c r="A1080" s="1"/>
      <c r="B1080" s="1"/>
      <c r="C1080" s="1"/>
      <c r="D1080" s="1"/>
      <c r="E1080" s="1"/>
      <c r="F1080" s="1"/>
      <c r="G1080" s="1"/>
      <c r="H1080" s="1"/>
      <c r="I1080" s="1"/>
      <c r="J1080" s="1"/>
      <c r="K1080" s="1"/>
      <c r="L1080" s="1"/>
      <c r="M1080" s="1"/>
      <c r="N1080" s="1"/>
    </row>
    <row r="1081" ht="15.75" customHeight="1">
      <c r="A1081" s="1"/>
      <c r="B1081" s="1"/>
      <c r="C1081" s="1"/>
      <c r="D1081" s="1"/>
      <c r="E1081" s="1"/>
      <c r="F1081" s="1"/>
      <c r="G1081" s="1"/>
      <c r="H1081" s="1"/>
      <c r="I1081" s="1"/>
      <c r="J1081" s="1"/>
      <c r="K1081" s="1"/>
      <c r="L1081" s="1"/>
      <c r="M1081" s="1"/>
      <c r="N1081" s="1"/>
    </row>
    <row r="1082" ht="15.75" customHeight="1">
      <c r="A1082" s="1"/>
      <c r="B1082" s="1"/>
      <c r="C1082" s="1"/>
      <c r="D1082" s="1"/>
      <c r="E1082" s="1"/>
      <c r="F1082" s="1"/>
      <c r="G1082" s="1"/>
      <c r="H1082" s="1"/>
      <c r="I1082" s="1"/>
      <c r="J1082" s="1"/>
      <c r="K1082" s="1"/>
      <c r="L1082" s="1"/>
      <c r="M1082" s="1"/>
      <c r="N1082" s="1"/>
    </row>
    <row r="1083" ht="15.75" customHeight="1">
      <c r="A1083" s="1"/>
      <c r="B1083" s="1"/>
      <c r="C1083" s="1"/>
      <c r="D1083" s="1"/>
      <c r="E1083" s="1"/>
      <c r="F1083" s="1"/>
      <c r="G1083" s="1"/>
      <c r="H1083" s="1"/>
      <c r="I1083" s="1"/>
      <c r="J1083" s="1"/>
      <c r="K1083" s="1"/>
      <c r="L1083" s="1"/>
      <c r="M1083" s="1"/>
      <c r="N1083" s="1"/>
    </row>
    <row r="1084" ht="15.75" customHeight="1">
      <c r="A1084" s="1"/>
      <c r="B1084" s="1"/>
      <c r="C1084" s="1"/>
      <c r="D1084" s="1"/>
      <c r="E1084" s="1"/>
      <c r="F1084" s="1"/>
      <c r="G1084" s="1"/>
      <c r="H1084" s="1"/>
      <c r="I1084" s="1"/>
      <c r="J1084" s="1"/>
      <c r="K1084" s="1"/>
      <c r="L1084" s="1"/>
      <c r="M1084" s="1"/>
      <c r="N1084" s="1"/>
    </row>
    <row r="1085" ht="15.75" customHeight="1">
      <c r="A1085" s="1"/>
      <c r="B1085" s="1"/>
      <c r="C1085" s="1"/>
      <c r="D1085" s="1"/>
      <c r="E1085" s="1"/>
      <c r="F1085" s="1"/>
      <c r="G1085" s="1"/>
      <c r="H1085" s="1"/>
      <c r="I1085" s="1"/>
      <c r="J1085" s="1"/>
      <c r="K1085" s="1"/>
      <c r="L1085" s="1"/>
      <c r="M1085" s="1"/>
      <c r="N1085" s="1"/>
    </row>
    <row r="1086" ht="15.75" customHeight="1">
      <c r="A1086" s="1"/>
      <c r="B1086" s="1"/>
      <c r="C1086" s="1"/>
      <c r="D1086" s="1"/>
      <c r="E1086" s="1"/>
      <c r="F1086" s="1"/>
      <c r="G1086" s="1"/>
      <c r="H1086" s="1"/>
      <c r="I1086" s="1"/>
      <c r="J1086" s="1"/>
      <c r="K1086" s="1"/>
      <c r="L1086" s="1"/>
      <c r="M1086" s="1"/>
      <c r="N1086" s="1"/>
    </row>
    <row r="1087" ht="15.75" customHeight="1">
      <c r="A1087" s="1"/>
      <c r="B1087" s="1"/>
      <c r="C1087" s="1"/>
      <c r="D1087" s="1"/>
      <c r="E1087" s="1"/>
      <c r="F1087" s="1"/>
      <c r="G1087" s="1"/>
      <c r="H1087" s="1"/>
      <c r="I1087" s="1"/>
      <c r="J1087" s="1"/>
      <c r="K1087" s="1"/>
      <c r="L1087" s="1"/>
      <c r="M1087" s="1"/>
      <c r="N1087" s="1"/>
    </row>
    <row r="1088" ht="15.75" customHeight="1">
      <c r="A1088" s="1"/>
      <c r="B1088" s="1"/>
      <c r="C1088" s="1"/>
      <c r="D1088" s="1"/>
      <c r="E1088" s="1"/>
      <c r="F1088" s="1"/>
      <c r="G1088" s="1"/>
      <c r="H1088" s="1"/>
      <c r="I1088" s="1"/>
      <c r="J1088" s="1"/>
      <c r="K1088" s="1"/>
      <c r="L1088" s="1"/>
      <c r="M1088" s="1"/>
      <c r="N1088" s="1"/>
    </row>
    <row r="1089" ht="15.75" customHeight="1">
      <c r="A1089" s="1"/>
      <c r="B1089" s="1"/>
      <c r="C1089" s="1"/>
      <c r="D1089" s="1"/>
      <c r="E1089" s="1"/>
      <c r="F1089" s="1"/>
      <c r="G1089" s="1"/>
      <c r="H1089" s="1"/>
      <c r="I1089" s="1"/>
      <c r="J1089" s="1"/>
      <c r="K1089" s="1"/>
      <c r="L1089" s="1"/>
      <c r="M1089" s="1"/>
      <c r="N1089" s="1"/>
    </row>
    <row r="1090" ht="15.75" customHeight="1">
      <c r="A1090" s="1"/>
      <c r="B1090" s="1"/>
      <c r="C1090" s="1"/>
      <c r="D1090" s="1"/>
      <c r="E1090" s="1"/>
      <c r="F1090" s="1"/>
      <c r="G1090" s="1"/>
      <c r="H1090" s="1"/>
      <c r="I1090" s="1"/>
      <c r="J1090" s="1"/>
      <c r="K1090" s="1"/>
      <c r="L1090" s="1"/>
      <c r="M1090" s="1"/>
      <c r="N1090" s="1"/>
    </row>
  </sheetData>
  <mergeCells count="199">
    <mergeCell ref="A1:K1"/>
    <mergeCell ref="L5:L7"/>
    <mergeCell ref="M5:M7"/>
    <mergeCell ref="N5:N7"/>
    <mergeCell ref="L15:L17"/>
    <mergeCell ref="M15:M17"/>
    <mergeCell ref="N15:N17"/>
    <mergeCell ref="M45:M47"/>
    <mergeCell ref="N45:N47"/>
    <mergeCell ref="L25:L27"/>
    <mergeCell ref="M25:M27"/>
    <mergeCell ref="N25:N27"/>
    <mergeCell ref="L35:L37"/>
    <mergeCell ref="M35:M37"/>
    <mergeCell ref="N35:N37"/>
    <mergeCell ref="L45:L47"/>
    <mergeCell ref="M75:M77"/>
    <mergeCell ref="N75:N77"/>
    <mergeCell ref="L55:L57"/>
    <mergeCell ref="M55:M57"/>
    <mergeCell ref="N55:N57"/>
    <mergeCell ref="L65:L67"/>
    <mergeCell ref="M65:M67"/>
    <mergeCell ref="N65:N67"/>
    <mergeCell ref="L75:L77"/>
    <mergeCell ref="M107:M109"/>
    <mergeCell ref="N107:N109"/>
    <mergeCell ref="L85:L87"/>
    <mergeCell ref="M85:M87"/>
    <mergeCell ref="N85:N87"/>
    <mergeCell ref="L97:L99"/>
    <mergeCell ref="M97:M99"/>
    <mergeCell ref="N97:N99"/>
    <mergeCell ref="L107:L109"/>
    <mergeCell ref="M231:M233"/>
    <mergeCell ref="N231:N233"/>
    <mergeCell ref="L211:L213"/>
    <mergeCell ref="M211:M213"/>
    <mergeCell ref="N211:N213"/>
    <mergeCell ref="L221:L223"/>
    <mergeCell ref="M221:M223"/>
    <mergeCell ref="N221:N223"/>
    <mergeCell ref="L231:L233"/>
    <mergeCell ref="M261:M263"/>
    <mergeCell ref="N261:N263"/>
    <mergeCell ref="L241:L243"/>
    <mergeCell ref="M241:M243"/>
    <mergeCell ref="N241:N243"/>
    <mergeCell ref="L251:L253"/>
    <mergeCell ref="M251:M253"/>
    <mergeCell ref="N251:N253"/>
    <mergeCell ref="L261:L263"/>
    <mergeCell ref="M293:M295"/>
    <mergeCell ref="N293:N295"/>
    <mergeCell ref="L271:L273"/>
    <mergeCell ref="M271:M273"/>
    <mergeCell ref="N271:N273"/>
    <mergeCell ref="L283:L285"/>
    <mergeCell ref="M283:M285"/>
    <mergeCell ref="N283:N285"/>
    <mergeCell ref="L293:L295"/>
    <mergeCell ref="M323:M325"/>
    <mergeCell ref="N323:N325"/>
    <mergeCell ref="L303:L305"/>
    <mergeCell ref="M303:M305"/>
    <mergeCell ref="N303:N305"/>
    <mergeCell ref="L313:L315"/>
    <mergeCell ref="M313:M315"/>
    <mergeCell ref="N313:N315"/>
    <mergeCell ref="L323:L325"/>
    <mergeCell ref="M353:M355"/>
    <mergeCell ref="N353:N355"/>
    <mergeCell ref="L333:L335"/>
    <mergeCell ref="M333:M335"/>
    <mergeCell ref="N333:N335"/>
    <mergeCell ref="L343:L345"/>
    <mergeCell ref="M343:M345"/>
    <mergeCell ref="N343:N345"/>
    <mergeCell ref="L353:L355"/>
    <mergeCell ref="M415:M417"/>
    <mergeCell ref="N415:N417"/>
    <mergeCell ref="L395:L397"/>
    <mergeCell ref="M395:M397"/>
    <mergeCell ref="N395:N397"/>
    <mergeCell ref="L405:L407"/>
    <mergeCell ref="M405:M407"/>
    <mergeCell ref="N405:N407"/>
    <mergeCell ref="L415:L417"/>
    <mergeCell ref="M507:M509"/>
    <mergeCell ref="N507:N509"/>
    <mergeCell ref="L485:L487"/>
    <mergeCell ref="M485:M487"/>
    <mergeCell ref="N485:N487"/>
    <mergeCell ref="L495:L497"/>
    <mergeCell ref="M495:M497"/>
    <mergeCell ref="N495:N497"/>
    <mergeCell ref="L507:L509"/>
    <mergeCell ref="M657:M659"/>
    <mergeCell ref="N657:N659"/>
    <mergeCell ref="L637:L639"/>
    <mergeCell ref="M637:M639"/>
    <mergeCell ref="N637:N639"/>
    <mergeCell ref="L647:L649"/>
    <mergeCell ref="M647:M649"/>
    <mergeCell ref="N647:N649"/>
    <mergeCell ref="L657:L659"/>
    <mergeCell ref="M137:M139"/>
    <mergeCell ref="N137:N139"/>
    <mergeCell ref="L117:L119"/>
    <mergeCell ref="M117:M119"/>
    <mergeCell ref="N117:N119"/>
    <mergeCell ref="L127:L129"/>
    <mergeCell ref="M127:M129"/>
    <mergeCell ref="N127:N129"/>
    <mergeCell ref="L137:L139"/>
    <mergeCell ref="M169:M171"/>
    <mergeCell ref="N169:N171"/>
    <mergeCell ref="L147:L149"/>
    <mergeCell ref="M147:M149"/>
    <mergeCell ref="N147:N149"/>
    <mergeCell ref="L159:L161"/>
    <mergeCell ref="M159:M161"/>
    <mergeCell ref="N159:N161"/>
    <mergeCell ref="L169:L171"/>
    <mergeCell ref="M199:M201"/>
    <mergeCell ref="N199:N201"/>
    <mergeCell ref="L179:L181"/>
    <mergeCell ref="M179:M181"/>
    <mergeCell ref="N179:N181"/>
    <mergeCell ref="L189:L191"/>
    <mergeCell ref="M189:M191"/>
    <mergeCell ref="N189:N191"/>
    <mergeCell ref="L199:L201"/>
    <mergeCell ref="L667:L669"/>
    <mergeCell ref="M667:M669"/>
    <mergeCell ref="N667:N669"/>
    <mergeCell ref="M385:M387"/>
    <mergeCell ref="N385:N387"/>
    <mergeCell ref="L363:L365"/>
    <mergeCell ref="M363:M365"/>
    <mergeCell ref="N363:N365"/>
    <mergeCell ref="L373:L375"/>
    <mergeCell ref="M373:M375"/>
    <mergeCell ref="N373:N375"/>
    <mergeCell ref="L385:L387"/>
    <mergeCell ref="M445:M447"/>
    <mergeCell ref="N445:N447"/>
    <mergeCell ref="L425:L427"/>
    <mergeCell ref="M425:M427"/>
    <mergeCell ref="N425:N427"/>
    <mergeCell ref="L435:L437"/>
    <mergeCell ref="M435:M437"/>
    <mergeCell ref="N435:N437"/>
    <mergeCell ref="L445:L447"/>
    <mergeCell ref="M475:M477"/>
    <mergeCell ref="N475:N477"/>
    <mergeCell ref="L455:L457"/>
    <mergeCell ref="M455:M457"/>
    <mergeCell ref="N455:N457"/>
    <mergeCell ref="L465:L467"/>
    <mergeCell ref="M465:M467"/>
    <mergeCell ref="N465:N467"/>
    <mergeCell ref="L475:L477"/>
    <mergeCell ref="M537:M539"/>
    <mergeCell ref="N537:N539"/>
    <mergeCell ref="L517:L519"/>
    <mergeCell ref="M517:M519"/>
    <mergeCell ref="N517:N519"/>
    <mergeCell ref="L527:L529"/>
    <mergeCell ref="M527:M529"/>
    <mergeCell ref="N527:N529"/>
    <mergeCell ref="L537:L539"/>
    <mergeCell ref="M567:M569"/>
    <mergeCell ref="N567:N569"/>
    <mergeCell ref="L547:L549"/>
    <mergeCell ref="M547:M549"/>
    <mergeCell ref="N547:N549"/>
    <mergeCell ref="L557:L559"/>
    <mergeCell ref="M557:M559"/>
    <mergeCell ref="N557:N559"/>
    <mergeCell ref="L567:L569"/>
    <mergeCell ref="M597:M599"/>
    <mergeCell ref="N597:N599"/>
    <mergeCell ref="L577:L579"/>
    <mergeCell ref="M577:M579"/>
    <mergeCell ref="N577:N579"/>
    <mergeCell ref="L587:L589"/>
    <mergeCell ref="M587:M589"/>
    <mergeCell ref="N587:N589"/>
    <mergeCell ref="L597:L599"/>
    <mergeCell ref="M627:M629"/>
    <mergeCell ref="N627:N629"/>
    <mergeCell ref="L607:L609"/>
    <mergeCell ref="M607:M609"/>
    <mergeCell ref="N607:N609"/>
    <mergeCell ref="L617:L619"/>
    <mergeCell ref="M617:M619"/>
    <mergeCell ref="N617:N619"/>
    <mergeCell ref="L627:L629"/>
  </mergeCells>
  <conditionalFormatting sqref="B9:K9">
    <cfRule type="cellIs" dxfId="0" priority="1" operator="equal">
      <formula>"Não válido"</formula>
    </cfRule>
  </conditionalFormatting>
  <conditionalFormatting sqref="B19:K19">
    <cfRule type="cellIs" dxfId="0" priority="2" operator="equal">
      <formula>"Não válido"</formula>
    </cfRule>
  </conditionalFormatting>
  <conditionalFormatting sqref="B29:K29">
    <cfRule type="cellIs" dxfId="0" priority="3" operator="equal">
      <formula>"Não válido"</formula>
    </cfRule>
  </conditionalFormatting>
  <conditionalFormatting sqref="B39:K39">
    <cfRule type="cellIs" dxfId="0" priority="4" operator="equal">
      <formula>"Não válido"</formula>
    </cfRule>
  </conditionalFormatting>
  <conditionalFormatting sqref="B49:K49 B59:K59 B69:K69 B79:K79 B89:K89">
    <cfRule type="cellIs" dxfId="0" priority="5" operator="equal">
      <formula>"Não válido"</formula>
    </cfRule>
  </conditionalFormatting>
  <conditionalFormatting sqref="B101:K101 B111:K111">
    <cfRule type="cellIs" dxfId="0" priority="6" operator="equal">
      <formula>"Não válido"</formula>
    </cfRule>
  </conditionalFormatting>
  <conditionalFormatting sqref="B111:K111">
    <cfRule type="cellIs" dxfId="0" priority="7" operator="equal">
      <formula>"Não válido"</formula>
    </cfRule>
  </conditionalFormatting>
  <conditionalFormatting sqref="B121:K121">
    <cfRule type="cellIs" dxfId="0" priority="8" operator="equal">
      <formula>"Não válido"</formula>
    </cfRule>
  </conditionalFormatting>
  <conditionalFormatting sqref="B131:L131">
    <cfRule type="cellIs" dxfId="0" priority="9" operator="equal">
      <formula>"Não válido"</formula>
    </cfRule>
  </conditionalFormatting>
  <conditionalFormatting sqref="B141:K141">
    <cfRule type="cellIs" dxfId="0" priority="10" operator="equal">
      <formula>"Não válido"</formula>
    </cfRule>
  </conditionalFormatting>
  <conditionalFormatting sqref="B151:K151">
    <cfRule type="cellIs" dxfId="0" priority="11" operator="equal">
      <formula>"Não válido"</formula>
    </cfRule>
  </conditionalFormatting>
  <conditionalFormatting sqref="B163:K163">
    <cfRule type="cellIs" dxfId="0" priority="12" operator="equal">
      <formula>"Não válido"</formula>
    </cfRule>
  </conditionalFormatting>
  <conditionalFormatting sqref="B173:K173 B183:K183 B193:K193">
    <cfRule type="cellIs" dxfId="0" priority="13" operator="equal">
      <formula>"Não válido"</formula>
    </cfRule>
  </conditionalFormatting>
  <conditionalFormatting sqref="B203:K203">
    <cfRule type="cellIs" dxfId="0" priority="14" operator="equal">
      <formula>"Não válido"</formula>
    </cfRule>
  </conditionalFormatting>
  <conditionalFormatting sqref="B215:K215">
    <cfRule type="cellIs" dxfId="0" priority="15" operator="equal">
      <formula>"Não válido"</formula>
    </cfRule>
  </conditionalFormatting>
  <conditionalFormatting sqref="B225:K225">
    <cfRule type="cellIs" dxfId="0" priority="16" operator="equal">
      <formula>"Não válido"</formula>
    </cfRule>
  </conditionalFormatting>
  <conditionalFormatting sqref="B235:K235">
    <cfRule type="cellIs" dxfId="0" priority="17" operator="equal">
      <formula>"Não válido"</formula>
    </cfRule>
  </conditionalFormatting>
  <conditionalFormatting sqref="B245:K245">
    <cfRule type="cellIs" dxfId="0" priority="18" operator="equal">
      <formula>"Não válido"</formula>
    </cfRule>
  </conditionalFormatting>
  <conditionalFormatting sqref="B255:K255">
    <cfRule type="cellIs" dxfId="0" priority="19" operator="equal">
      <formula>"Não válido"</formula>
    </cfRule>
  </conditionalFormatting>
  <conditionalFormatting sqref="B265:K265 B275:K275">
    <cfRule type="cellIs" dxfId="0" priority="20" operator="equal">
      <formula>"Não válido"</formula>
    </cfRule>
  </conditionalFormatting>
  <conditionalFormatting sqref="B287:K287">
    <cfRule type="cellIs" dxfId="0" priority="21" operator="equal">
      <formula>"Não válido"</formula>
    </cfRule>
  </conditionalFormatting>
  <conditionalFormatting sqref="B297:K297">
    <cfRule type="cellIs" dxfId="0" priority="22" operator="equal">
      <formula>"Não válido"</formula>
    </cfRule>
  </conditionalFormatting>
  <conditionalFormatting sqref="B307:K307">
    <cfRule type="cellIs" dxfId="0" priority="23" operator="equal">
      <formula>"Não válido"</formula>
    </cfRule>
  </conditionalFormatting>
  <conditionalFormatting sqref="B317:K317">
    <cfRule type="cellIs" dxfId="0" priority="24" operator="equal">
      <formula>"Não válido"</formula>
    </cfRule>
  </conditionalFormatting>
  <conditionalFormatting sqref="B327:K327">
    <cfRule type="cellIs" dxfId="0" priority="25" operator="equal">
      <formula>"Não válido"</formula>
    </cfRule>
  </conditionalFormatting>
  <conditionalFormatting sqref="B337:K337">
    <cfRule type="cellIs" dxfId="0" priority="26" operator="equal">
      <formula>"Não válido"</formula>
    </cfRule>
  </conditionalFormatting>
  <conditionalFormatting sqref="B347:K347">
    <cfRule type="cellIs" dxfId="0" priority="27" operator="equal">
      <formula>"Não válido"</formula>
    </cfRule>
  </conditionalFormatting>
  <conditionalFormatting sqref="B357:K357 B367:K367 B377:K377">
    <cfRule type="cellIs" dxfId="0" priority="28" operator="equal">
      <formula>"Não válido"</formula>
    </cfRule>
  </conditionalFormatting>
  <conditionalFormatting sqref="B367:K367 B377:K377 B389:K389">
    <cfRule type="cellIs" dxfId="0" priority="29" operator="equal">
      <formula>"Não válido"</formula>
    </cfRule>
  </conditionalFormatting>
  <conditionalFormatting sqref="B389:K389 B399:K399">
    <cfRule type="cellIs" dxfId="0" priority="30" operator="equal">
      <formula>"Não válido"</formula>
    </cfRule>
  </conditionalFormatting>
  <conditionalFormatting sqref="B409:K409">
    <cfRule type="cellIs" dxfId="0" priority="31" operator="equal">
      <formula>"Não válido"</formula>
    </cfRule>
  </conditionalFormatting>
  <conditionalFormatting sqref="B419:K419">
    <cfRule type="cellIs" dxfId="0" priority="32" operator="equal">
      <formula>"Não válido"</formula>
    </cfRule>
  </conditionalFormatting>
  <conditionalFormatting sqref="B429:K429">
    <cfRule type="cellIs" dxfId="0" priority="33" operator="equal">
      <formula>"Não válido"</formula>
    </cfRule>
  </conditionalFormatting>
  <conditionalFormatting sqref="B439:K439">
    <cfRule type="cellIs" dxfId="0" priority="34" operator="equal">
      <formula>"Não válido"</formula>
    </cfRule>
  </conditionalFormatting>
  <conditionalFormatting sqref="B449:K449">
    <cfRule type="cellIs" dxfId="0" priority="35" operator="equal">
      <formula>"Não válido"</formula>
    </cfRule>
  </conditionalFormatting>
  <conditionalFormatting sqref="B459:K459">
    <cfRule type="cellIs" dxfId="0" priority="36" operator="equal">
      <formula>"Não válido"</formula>
    </cfRule>
  </conditionalFormatting>
  <conditionalFormatting sqref="B469:K469">
    <cfRule type="cellIs" dxfId="0" priority="37" operator="equal">
      <formula>"Não válido"</formula>
    </cfRule>
  </conditionalFormatting>
  <conditionalFormatting sqref="B479:K479">
    <cfRule type="cellIs" dxfId="0" priority="38" operator="equal">
      <formula>"Não válido"</formula>
    </cfRule>
  </conditionalFormatting>
  <conditionalFormatting sqref="B489:K489">
    <cfRule type="cellIs" dxfId="0" priority="39" operator="equal">
      <formula>"Não válido"</formula>
    </cfRule>
  </conditionalFormatting>
  <conditionalFormatting sqref="B499:K499 B511:K511">
    <cfRule type="cellIs" dxfId="0" priority="40" operator="equal">
      <formula>"Não válido"</formula>
    </cfRule>
  </conditionalFormatting>
  <conditionalFormatting sqref="B521:K521">
    <cfRule type="cellIs" dxfId="0" priority="41" operator="equal">
      <formula>"Não válido"</formula>
    </cfRule>
  </conditionalFormatting>
  <conditionalFormatting sqref="B531:K531">
    <cfRule type="cellIs" dxfId="0" priority="42" operator="equal">
      <formula>"Não válido"</formula>
    </cfRule>
  </conditionalFormatting>
  <conditionalFormatting sqref="B541:K541 B551:K551 C562">
    <cfRule type="cellIs" dxfId="0" priority="43" operator="equal">
      <formula>"Não válido"</formula>
    </cfRule>
  </conditionalFormatting>
  <conditionalFormatting sqref="B551:F551 H551:K551">
    <cfRule type="cellIs" dxfId="0" priority="44" operator="equal">
      <formula>"Não válido"</formula>
    </cfRule>
  </conditionalFormatting>
  <conditionalFormatting sqref="B561:K561">
    <cfRule type="cellIs" dxfId="0" priority="45" operator="equal">
      <formula>"Não válido"</formula>
    </cfRule>
  </conditionalFormatting>
  <conditionalFormatting sqref="B571:K571">
    <cfRule type="cellIs" dxfId="0" priority="46" operator="equal">
      <formula>"Não válido"</formula>
    </cfRule>
  </conditionalFormatting>
  <conditionalFormatting sqref="B581:K581">
    <cfRule type="cellIs" dxfId="0" priority="47" operator="equal">
      <formula>"Não válido"</formula>
    </cfRule>
  </conditionalFormatting>
  <conditionalFormatting sqref="B591:K591">
    <cfRule type="cellIs" dxfId="0" priority="48" operator="equal">
      <formula>"Não válido"</formula>
    </cfRule>
  </conditionalFormatting>
  <conditionalFormatting sqref="B601:K601">
    <cfRule type="cellIs" dxfId="0" priority="49" operator="equal">
      <formula>"Não válido"</formula>
    </cfRule>
  </conditionalFormatting>
  <conditionalFormatting sqref="B611:K611">
    <cfRule type="cellIs" dxfId="0" priority="50" operator="equal">
      <formula>"Não válido"</formula>
    </cfRule>
  </conditionalFormatting>
  <conditionalFormatting sqref="B621:K621">
    <cfRule type="cellIs" dxfId="0" priority="51" operator="equal">
      <formula>"Não válido"</formula>
    </cfRule>
  </conditionalFormatting>
  <conditionalFormatting sqref="B631:K631">
    <cfRule type="cellIs" dxfId="0" priority="52" operator="equal">
      <formula>"Não válido"</formula>
    </cfRule>
  </conditionalFormatting>
  <conditionalFormatting sqref="B641:K641">
    <cfRule type="cellIs" dxfId="0" priority="53" operator="equal">
      <formula>"Não válido"</formula>
    </cfRule>
  </conditionalFormatting>
  <conditionalFormatting sqref="B651:K651">
    <cfRule type="cellIs" dxfId="0" priority="54" operator="equal">
      <formula>"Não válido"</formula>
    </cfRule>
  </conditionalFormatting>
  <conditionalFormatting sqref="B661:K661">
    <cfRule type="cellIs" dxfId="0" priority="55" operator="equal">
      <formula>"Não válido"</formula>
    </cfRule>
  </conditionalFormatting>
  <conditionalFormatting sqref="B671:K671">
    <cfRule type="cellIs" dxfId="0" priority="56" operator="equal">
      <formula>"Não válido"</formula>
    </cfRule>
  </conditionalFormatting>
  <hyperlinks>
    <hyperlink r:id="rId1" ref="E7"/>
    <hyperlink r:id="rId2" ref="F7"/>
    <hyperlink r:id="rId3" ref="G7"/>
    <hyperlink r:id="rId4" ref="H7"/>
    <hyperlink r:id="rId5" ref="E17"/>
    <hyperlink r:id="rId6" ref="G17"/>
    <hyperlink r:id="rId7" ref="H17"/>
    <hyperlink r:id="rId8" ref="I17"/>
    <hyperlink r:id="rId9" ref="E27"/>
    <hyperlink r:id="rId10" ref="F27"/>
    <hyperlink r:id="rId11" ref="E37"/>
    <hyperlink r:id="rId12" ref="F37"/>
    <hyperlink r:id="rId13" ref="E47"/>
    <hyperlink r:id="rId14" ref="F47"/>
    <hyperlink r:id="rId15" ref="G47"/>
    <hyperlink r:id="rId16" ref="E57"/>
    <hyperlink r:id="rId17" ref="F57"/>
    <hyperlink r:id="rId18" ref="E67"/>
    <hyperlink r:id="rId19" ref="F67"/>
    <hyperlink r:id="rId20" ref="E77"/>
    <hyperlink r:id="rId21" ref="E87"/>
    <hyperlink r:id="rId22" ref="E99"/>
    <hyperlink r:id="rId23" ref="F99"/>
    <hyperlink r:id="rId24" ref="G99"/>
    <hyperlink r:id="rId25" ref="E109"/>
    <hyperlink r:id="rId26" ref="F109"/>
    <hyperlink r:id="rId27" ref="G109"/>
    <hyperlink r:id="rId28" ref="E119"/>
    <hyperlink r:id="rId29" ref="F119"/>
    <hyperlink r:id="rId30" ref="G119"/>
    <hyperlink r:id="rId31" ref="H119"/>
    <hyperlink r:id="rId32" ref="E129"/>
    <hyperlink r:id="rId33" ref="F129"/>
    <hyperlink r:id="rId34" ref="G129"/>
    <hyperlink r:id="rId35" ref="E139"/>
    <hyperlink r:id="rId36" ref="F139"/>
    <hyperlink r:id="rId37" ref="G139"/>
    <hyperlink r:id="rId38" ref="E149"/>
    <hyperlink r:id="rId39" ref="F149"/>
    <hyperlink r:id="rId40" ref="G149"/>
    <hyperlink r:id="rId41" ref="H149"/>
    <hyperlink r:id="rId42" ref="I149"/>
    <hyperlink r:id="rId43" ref="E161"/>
    <hyperlink r:id="rId44" ref="F161"/>
    <hyperlink r:id="rId45" ref="G161"/>
    <hyperlink r:id="rId46" ref="E171"/>
    <hyperlink r:id="rId47" ref="E181"/>
    <hyperlink r:id="rId48" ref="F181"/>
    <hyperlink r:id="rId49" ref="E191"/>
    <hyperlink r:id="rId50" ref="F191"/>
    <hyperlink r:id="rId51" ref="E201"/>
    <hyperlink r:id="rId52" ref="F201"/>
    <hyperlink r:id="rId53" ref="G201"/>
    <hyperlink r:id="rId54" ref="H201"/>
    <hyperlink r:id="rId55" ref="E213"/>
    <hyperlink r:id="rId56" ref="F213"/>
    <hyperlink r:id="rId57" ref="G213"/>
    <hyperlink r:id="rId58" ref="E223"/>
    <hyperlink r:id="rId59" ref="F223"/>
    <hyperlink r:id="rId60" ref="E233"/>
    <hyperlink r:id="rId61" ref="F233"/>
    <hyperlink r:id="rId62" ref="G233"/>
    <hyperlink r:id="rId63" ref="H233"/>
    <hyperlink r:id="rId64" ref="I233"/>
    <hyperlink r:id="rId65" ref="E243"/>
    <hyperlink r:id="rId66" ref="F243"/>
    <hyperlink r:id="rId67" ref="E253"/>
    <hyperlink r:id="rId68" ref="E263"/>
    <hyperlink r:id="rId69" ref="F263"/>
    <hyperlink r:id="rId70" ref="E273"/>
    <hyperlink r:id="rId71" ref="F273"/>
    <hyperlink r:id="rId72" ref="G273"/>
    <hyperlink r:id="rId73" ref="H273"/>
    <hyperlink r:id="rId74" ref="I273"/>
    <hyperlink r:id="rId75" ref="E285"/>
    <hyperlink r:id="rId76" ref="F285"/>
    <hyperlink r:id="rId77" ref="G285"/>
    <hyperlink r:id="rId78" ref="H285"/>
    <hyperlink r:id="rId79" ref="E295"/>
    <hyperlink r:id="rId80" ref="G295"/>
    <hyperlink r:id="rId81" ref="E305"/>
    <hyperlink r:id="rId82" ref="F305"/>
    <hyperlink r:id="rId83" ref="G305"/>
    <hyperlink r:id="rId84" ref="H305"/>
    <hyperlink r:id="rId85" ref="E315"/>
    <hyperlink r:id="rId86" ref="F315"/>
    <hyperlink r:id="rId87" ref="G315"/>
    <hyperlink r:id="rId88" ref="H315"/>
    <hyperlink r:id="rId89" ref="E325"/>
    <hyperlink r:id="rId90" ref="F325"/>
    <hyperlink r:id="rId91" ref="G325"/>
    <hyperlink r:id="rId92" ref="E335"/>
    <hyperlink r:id="rId93" ref="F335"/>
    <hyperlink r:id="rId94" ref="G335"/>
    <hyperlink r:id="rId95" ref="H335"/>
    <hyperlink r:id="rId96" ref="E345"/>
    <hyperlink r:id="rId97" ref="F345"/>
    <hyperlink r:id="rId98" ref="G345"/>
    <hyperlink r:id="rId99" ref="H345"/>
    <hyperlink r:id="rId100" ref="E355"/>
    <hyperlink r:id="rId101" ref="F355"/>
    <hyperlink r:id="rId102" ref="G355"/>
    <hyperlink r:id="rId103" ref="E365"/>
    <hyperlink r:id="rId104" ref="F365"/>
    <hyperlink r:id="rId105" ref="G365"/>
    <hyperlink r:id="rId106" ref="H365"/>
    <hyperlink r:id="rId107" ref="E375"/>
    <hyperlink r:id="rId108" ref="F375"/>
    <hyperlink r:id="rId109" ref="G375"/>
    <hyperlink r:id="rId110" ref="E387"/>
    <hyperlink r:id="rId111" ref="F387"/>
    <hyperlink r:id="rId112" ref="G387"/>
    <hyperlink r:id="rId113" ref="H387"/>
    <hyperlink r:id="rId114" ref="E397"/>
    <hyperlink r:id="rId115" ref="F397"/>
    <hyperlink r:id="rId116" ref="G397"/>
    <hyperlink r:id="rId117" ref="H397"/>
    <hyperlink r:id="rId118" ref="E407"/>
    <hyperlink r:id="rId119" ref="F407"/>
    <hyperlink r:id="rId120" ref="G407"/>
    <hyperlink r:id="rId121" ref="H407"/>
    <hyperlink r:id="rId122" ref="E417"/>
    <hyperlink r:id="rId123" ref="F417"/>
    <hyperlink r:id="rId124" ref="G417"/>
    <hyperlink r:id="rId125" ref="H417"/>
    <hyperlink r:id="rId126" ref="E427"/>
    <hyperlink r:id="rId127" ref="F427"/>
    <hyperlink r:id="rId128" ref="G427"/>
    <hyperlink r:id="rId129" ref="E437"/>
    <hyperlink r:id="rId130" ref="F437"/>
    <hyperlink r:id="rId131" ref="G437"/>
    <hyperlink r:id="rId132" ref="E447"/>
    <hyperlink r:id="rId133" ref="F447"/>
    <hyperlink r:id="rId134" ref="G447"/>
    <hyperlink r:id="rId135" ref="H447"/>
    <hyperlink r:id="rId136" ref="E457"/>
    <hyperlink r:id="rId137" ref="F457"/>
    <hyperlink r:id="rId138" ref="G457"/>
    <hyperlink r:id="rId139" ref="H457"/>
    <hyperlink r:id="rId140" ref="E467"/>
    <hyperlink r:id="rId141" ref="F467"/>
    <hyperlink r:id="rId142" ref="G467"/>
    <hyperlink r:id="rId143" ref="H467"/>
    <hyperlink r:id="rId144" ref="E477"/>
    <hyperlink r:id="rId145" ref="F477"/>
    <hyperlink r:id="rId146" ref="G477"/>
    <hyperlink r:id="rId147" ref="H477"/>
    <hyperlink r:id="rId148" ref="E487"/>
    <hyperlink r:id="rId149" ref="F487"/>
    <hyperlink r:id="rId150" ref="G487"/>
    <hyperlink r:id="rId151" ref="H487"/>
    <hyperlink r:id="rId152" ref="E497"/>
    <hyperlink r:id="rId153" ref="E509"/>
    <hyperlink r:id="rId154" ref="F509"/>
    <hyperlink r:id="rId155" ref="G509"/>
    <hyperlink r:id="rId156" ref="H509"/>
    <hyperlink r:id="rId157" ref="E519"/>
    <hyperlink r:id="rId158" ref="F519"/>
    <hyperlink r:id="rId159" ref="G519"/>
    <hyperlink r:id="rId160" ref="H519"/>
    <hyperlink r:id="rId161" ref="E529"/>
    <hyperlink r:id="rId162" ref="F529"/>
    <hyperlink r:id="rId163" ref="G529"/>
    <hyperlink r:id="rId164" ref="H529"/>
    <hyperlink r:id="rId165" ref="E539"/>
    <hyperlink r:id="rId166" ref="F539"/>
    <hyperlink r:id="rId167" ref="G539"/>
    <hyperlink r:id="rId168" ref="H539"/>
    <hyperlink r:id="rId169" ref="E549"/>
    <hyperlink r:id="rId170" ref="F549"/>
    <hyperlink r:id="rId171" ref="G549"/>
    <hyperlink r:id="rId172" ref="H549"/>
    <hyperlink r:id="rId173" ref="E559"/>
    <hyperlink r:id="rId174" ref="F559"/>
    <hyperlink r:id="rId175" ref="G559"/>
    <hyperlink r:id="rId176" ref="H559"/>
    <hyperlink r:id="rId177" ref="E569"/>
    <hyperlink r:id="rId178" ref="F569"/>
    <hyperlink r:id="rId179" ref="G569"/>
    <hyperlink r:id="rId180" ref="H569"/>
    <hyperlink r:id="rId181" ref="E579"/>
    <hyperlink r:id="rId182" ref="F579"/>
    <hyperlink r:id="rId183" ref="G579"/>
    <hyperlink r:id="rId184" ref="E589"/>
    <hyperlink r:id="rId185" ref="F589"/>
    <hyperlink r:id="rId186" ref="G589"/>
    <hyperlink r:id="rId187" ref="H589"/>
    <hyperlink r:id="rId188" ref="E599"/>
    <hyperlink r:id="rId189" ref="F599"/>
    <hyperlink r:id="rId190" ref="G599"/>
    <hyperlink r:id="rId191" ref="H599"/>
    <hyperlink r:id="rId192" ref="E609"/>
    <hyperlink r:id="rId193" ref="F609"/>
    <hyperlink r:id="rId194" ref="G609"/>
    <hyperlink r:id="rId195" ref="H609"/>
    <hyperlink r:id="rId196" ref="E619"/>
    <hyperlink r:id="rId197" ref="F619"/>
    <hyperlink r:id="rId198" ref="G619"/>
    <hyperlink r:id="rId199" ref="H619"/>
    <hyperlink r:id="rId200" ref="E629"/>
    <hyperlink r:id="rId201" ref="F629"/>
    <hyperlink r:id="rId202" ref="G629"/>
    <hyperlink r:id="rId203" ref="H629"/>
    <hyperlink r:id="rId204" ref="E639"/>
    <hyperlink r:id="rId205" ref="F639"/>
    <hyperlink r:id="rId206" ref="G639"/>
    <hyperlink r:id="rId207" ref="H639"/>
    <hyperlink r:id="rId208" ref="E649"/>
    <hyperlink r:id="rId209" ref="F649"/>
    <hyperlink r:id="rId210" ref="G649"/>
    <hyperlink r:id="rId211" ref="H649"/>
    <hyperlink r:id="rId212" ref="E659"/>
    <hyperlink r:id="rId213" ref="F659"/>
    <hyperlink r:id="rId214" ref="G659"/>
    <hyperlink r:id="rId215" ref="H659"/>
    <hyperlink r:id="rId216" ref="E669"/>
    <hyperlink r:id="rId217" ref="F669"/>
    <hyperlink r:id="rId218" ref="G669"/>
    <hyperlink r:id="rId219" ref="H669"/>
  </hyperlinks>
  <printOptions/>
  <pageMargins bottom="0.787401575" footer="0.0" header="0.0" left="0.511811024" right="0.511811024" top="0.787401575"/>
  <pageSetup paperSize="9" orientation="portrait"/>
  <drawing r:id="rId220"/>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8" width="15.71"/>
    <col customWidth="1" min="9" max="26" width="8.71"/>
  </cols>
  <sheetData>
    <row r="1">
      <c r="A1" s="99" t="s">
        <v>1566</v>
      </c>
      <c r="B1" s="261">
        <v>2.0</v>
      </c>
      <c r="C1" s="97"/>
      <c r="D1" s="97"/>
      <c r="E1" s="97"/>
    </row>
    <row r="2">
      <c r="A2" s="247" t="s">
        <v>1567</v>
      </c>
      <c r="B2" s="97"/>
      <c r="C2" s="97"/>
      <c r="D2" s="97"/>
      <c r="E2" s="97"/>
    </row>
    <row r="3">
      <c r="A3" s="97"/>
      <c r="B3" s="97"/>
      <c r="C3" s="97"/>
      <c r="D3" s="97"/>
      <c r="E3" s="97"/>
    </row>
    <row r="4">
      <c r="A4" s="97"/>
      <c r="B4" s="97"/>
      <c r="C4" s="97"/>
      <c r="D4" s="97"/>
      <c r="E4" s="97"/>
    </row>
    <row r="5" ht="41.25" customHeight="1">
      <c r="A5" s="260" t="s">
        <v>390</v>
      </c>
      <c r="B5" s="250"/>
      <c r="C5" s="250"/>
      <c r="D5" s="250"/>
      <c r="E5" s="251"/>
      <c r="F5" s="252" t="s">
        <v>1552</v>
      </c>
      <c r="G5" s="253">
        <v>30.4375</v>
      </c>
      <c r="H5" s="254" t="s">
        <v>1553</v>
      </c>
      <c r="I5" s="252" t="s">
        <v>1554</v>
      </c>
    </row>
    <row r="6">
      <c r="A6" s="160" t="s">
        <v>1348</v>
      </c>
      <c r="B6" s="153" t="s">
        <v>1346</v>
      </c>
      <c r="C6" s="155" t="s">
        <v>873</v>
      </c>
      <c r="D6" s="155" t="s">
        <v>1555</v>
      </c>
      <c r="E6" s="154" t="s">
        <v>1556</v>
      </c>
    </row>
    <row r="7">
      <c r="A7" s="66" t="s">
        <v>1345</v>
      </c>
      <c r="B7" s="66">
        <v>1.0</v>
      </c>
      <c r="C7" s="156">
        <f>VLOOKUP(A7,'Resumo alimentos'!$A:$Q,'Resumo alimentos'!$Q$2,FALSE)</f>
        <v>0.37656672</v>
      </c>
      <c r="D7" s="74">
        <v>31.0</v>
      </c>
      <c r="E7" s="157">
        <f t="shared" ref="E7:E12" si="1">C7*D7</f>
        <v>11.67356832</v>
      </c>
    </row>
    <row r="8">
      <c r="A8" s="74" t="s">
        <v>1524</v>
      </c>
      <c r="B8" s="66" t="s">
        <v>1525</v>
      </c>
      <c r="C8" s="156">
        <f>VLOOKUP(A8,'Resumo alimentos'!$A:$Q,'Resumo alimentos'!$Q$2,FALSE)</f>
        <v>4.159587112</v>
      </c>
      <c r="D8" s="255">
        <f t="shared" ref="D8:D9" si="2">31/2</f>
        <v>15.5</v>
      </c>
      <c r="E8" s="157">
        <f t="shared" si="1"/>
        <v>64.47360024</v>
      </c>
    </row>
    <row r="9">
      <c r="A9" s="74" t="s">
        <v>1517</v>
      </c>
      <c r="B9" s="66" t="s">
        <v>1518</v>
      </c>
      <c r="C9" s="156">
        <f>VLOOKUP(A9,'Resumo alimentos'!$A:$Q,'Resumo alimentos'!$Q$2,FALSE)</f>
        <v>2.622987503</v>
      </c>
      <c r="D9" s="255">
        <f t="shared" si="2"/>
        <v>15.5</v>
      </c>
      <c r="E9" s="157">
        <f t="shared" si="1"/>
        <v>40.65630629</v>
      </c>
    </row>
    <row r="10">
      <c r="A10" s="66" t="s">
        <v>1537</v>
      </c>
      <c r="B10" s="66" t="s">
        <v>1536</v>
      </c>
      <c r="C10" s="156">
        <f>VLOOKUP(A10,'Resumo alimentos'!$A:$Q,'Resumo alimentos'!$Q$2,FALSE)</f>
        <v>0.4570699</v>
      </c>
      <c r="D10" s="74">
        <v>31.0</v>
      </c>
      <c r="E10" s="157">
        <f t="shared" si="1"/>
        <v>14.1691669</v>
      </c>
    </row>
    <row r="11">
      <c r="A11" s="66" t="s">
        <v>1568</v>
      </c>
      <c r="B11" s="66" t="s">
        <v>1529</v>
      </c>
      <c r="C11" s="156">
        <f>VLOOKUP(A11,'Resumo alimentos'!$A:$Q,'Resumo alimentos'!$Q$2,FALSE)</f>
        <v>0.1046187454</v>
      </c>
      <c r="D11" s="74">
        <v>31.0</v>
      </c>
      <c r="E11" s="157">
        <f t="shared" si="1"/>
        <v>3.243181108</v>
      </c>
    </row>
    <row r="12">
      <c r="A12" s="66" t="s">
        <v>1510</v>
      </c>
      <c r="B12" s="66">
        <v>1.0</v>
      </c>
      <c r="C12" s="156">
        <f>VLOOKUP(A12,'Resumo alimentos'!$A:$Q,'Resumo alimentos'!$Q$2,FALSE)</f>
        <v>0.9892482263</v>
      </c>
      <c r="D12" s="74">
        <v>31.0</v>
      </c>
      <c r="E12" s="157">
        <f t="shared" si="1"/>
        <v>30.66669502</v>
      </c>
    </row>
    <row r="13">
      <c r="A13" s="193" t="s">
        <v>1557</v>
      </c>
      <c r="B13" s="92"/>
      <c r="C13" s="92"/>
      <c r="D13" s="92"/>
      <c r="E13" s="257">
        <f>SUM(E7:E12)</f>
        <v>164.8825179</v>
      </c>
    </row>
    <row r="14">
      <c r="A14" s="158" t="s">
        <v>1558</v>
      </c>
      <c r="B14" s="92"/>
      <c r="C14" s="92"/>
      <c r="D14" s="92"/>
      <c r="E14" s="257">
        <f>E13/$G$5</f>
        <v>5.417084776</v>
      </c>
    </row>
    <row r="15">
      <c r="A15" s="97"/>
      <c r="B15" s="97"/>
      <c r="C15" s="97"/>
      <c r="D15" s="97"/>
      <c r="E15" s="97"/>
    </row>
    <row r="16">
      <c r="A16" s="260" t="s">
        <v>425</v>
      </c>
      <c r="B16" s="250"/>
      <c r="C16" s="250"/>
      <c r="D16" s="250"/>
      <c r="E16" s="251"/>
    </row>
    <row r="17">
      <c r="A17" s="160" t="s">
        <v>1348</v>
      </c>
      <c r="B17" s="153" t="s">
        <v>1346</v>
      </c>
      <c r="C17" s="155" t="s">
        <v>873</v>
      </c>
      <c r="D17" s="155" t="s">
        <v>1555</v>
      </c>
      <c r="E17" s="154" t="s">
        <v>1556</v>
      </c>
    </row>
    <row r="18" ht="15.75" customHeight="1">
      <c r="A18" s="74" t="s">
        <v>1540</v>
      </c>
      <c r="B18" s="66" t="s">
        <v>1473</v>
      </c>
      <c r="C18" s="156">
        <f>VLOOKUP(A18,'Resumo alimentos'!$A:$Q,'Resumo alimentos'!$Q$2,FALSE)</f>
        <v>0.5131240069</v>
      </c>
      <c r="D18" s="66">
        <f>62</f>
        <v>62</v>
      </c>
      <c r="E18" s="157">
        <f t="shared" ref="E18:E32" si="3">C18*D18</f>
        <v>31.81368843</v>
      </c>
    </row>
    <row r="19" ht="15.75" customHeight="1">
      <c r="A19" s="66" t="s">
        <v>1236</v>
      </c>
      <c r="B19" s="66">
        <v>1.0</v>
      </c>
      <c r="C19" s="156">
        <f>VLOOKUP(A19,'Resumo alimentos'!$A:$Q,'Resumo alimentos'!$Q$2,FALSE)</f>
        <v>6.080290452</v>
      </c>
      <c r="D19" s="66">
        <v>14.0</v>
      </c>
      <c r="E19" s="157">
        <f t="shared" si="3"/>
        <v>85.12406633</v>
      </c>
    </row>
    <row r="20" ht="15.75" customHeight="1">
      <c r="A20" s="66" t="s">
        <v>1238</v>
      </c>
      <c r="B20" s="66">
        <v>1.0</v>
      </c>
      <c r="C20" s="156">
        <f>VLOOKUP(A20,'Resumo alimentos'!$A:$Q,'Resumo alimentos'!$Q$2,FALSE)</f>
        <v>6.19404513</v>
      </c>
      <c r="D20" s="66">
        <v>6.0</v>
      </c>
      <c r="E20" s="157">
        <f t="shared" si="3"/>
        <v>37.16427078</v>
      </c>
    </row>
    <row r="21" ht="15.75" customHeight="1">
      <c r="A21" s="66" t="s">
        <v>1240</v>
      </c>
      <c r="B21" s="66">
        <v>1.0</v>
      </c>
      <c r="C21" s="156">
        <f>VLOOKUP(A21,'Resumo alimentos'!$A:$Q,'Resumo alimentos'!$Q$2,FALSE)</f>
        <v>0.2606268798</v>
      </c>
      <c r="D21" s="66">
        <v>4.0</v>
      </c>
      <c r="E21" s="157">
        <f t="shared" si="3"/>
        <v>1.042507519</v>
      </c>
    </row>
    <row r="22" ht="15.75" customHeight="1">
      <c r="A22" s="66" t="s">
        <v>1423</v>
      </c>
      <c r="B22" s="66">
        <v>1.0</v>
      </c>
      <c r="C22" s="156">
        <f>VLOOKUP(A22,'Resumo alimentos'!$A:$Q,'Resumo alimentos'!$Q$2,FALSE)</f>
        <v>2.795931748</v>
      </c>
      <c r="D22" s="66">
        <v>20.0</v>
      </c>
      <c r="E22" s="157">
        <f t="shared" si="3"/>
        <v>55.91863495</v>
      </c>
    </row>
    <row r="23" ht="15.75" customHeight="1">
      <c r="A23" s="66" t="s">
        <v>1506</v>
      </c>
      <c r="B23" s="66">
        <v>1.0</v>
      </c>
      <c r="C23" s="156">
        <f>VLOOKUP(A23,'Resumo alimentos'!$A:$Q,'Resumo alimentos'!$Q$2,FALSE)</f>
        <v>4.39144496</v>
      </c>
      <c r="D23" s="66">
        <v>10.0</v>
      </c>
      <c r="E23" s="157">
        <f t="shared" si="3"/>
        <v>43.9144496</v>
      </c>
    </row>
    <row r="24" ht="15.75" customHeight="1">
      <c r="A24" s="66" t="s">
        <v>1251</v>
      </c>
      <c r="B24" s="66">
        <v>1.0</v>
      </c>
      <c r="C24" s="156">
        <f>VLOOKUP(A24,'Resumo alimentos'!$A:$Q,'Resumo alimentos'!$Q$2,FALSE)</f>
        <v>0</v>
      </c>
      <c r="D24" s="66">
        <v>2.0</v>
      </c>
      <c r="E24" s="157">
        <f t="shared" si="3"/>
        <v>0</v>
      </c>
    </row>
    <row r="25" ht="15.75" customHeight="1">
      <c r="A25" s="66" t="s">
        <v>1428</v>
      </c>
      <c r="B25" s="66">
        <v>1.0</v>
      </c>
      <c r="C25" s="156">
        <f>VLOOKUP(A25,'Resumo alimentos'!$A:$Q,'Resumo alimentos'!$Q$2,FALSE)</f>
        <v>13.36042724</v>
      </c>
      <c r="D25" s="66">
        <v>4.0</v>
      </c>
      <c r="E25" s="157">
        <f t="shared" si="3"/>
        <v>53.44170897</v>
      </c>
    </row>
    <row r="26" ht="15.75" customHeight="1">
      <c r="A26" s="66" t="s">
        <v>1257</v>
      </c>
      <c r="B26" s="66">
        <v>1.0</v>
      </c>
      <c r="C26" s="156">
        <f>VLOOKUP(A26,'Resumo alimentos'!$A:$Q,'Resumo alimentos'!$Q$2,FALSE)</f>
        <v>3</v>
      </c>
      <c r="D26" s="66">
        <v>2.0</v>
      </c>
      <c r="E26" s="157">
        <f t="shared" si="3"/>
        <v>6</v>
      </c>
    </row>
    <row r="27" ht="15.75" customHeight="1">
      <c r="A27" s="66" t="s">
        <v>1478</v>
      </c>
      <c r="B27" s="66">
        <v>1.0</v>
      </c>
      <c r="C27" s="156">
        <f>VLOOKUP(A27,'Resumo alimentos'!$A:$Q,'Resumo alimentos'!$Q$2,FALSE)</f>
        <v>0.5879915325</v>
      </c>
      <c r="D27" s="66">
        <v>62.0</v>
      </c>
      <c r="E27" s="157">
        <f t="shared" si="3"/>
        <v>36.45547502</v>
      </c>
    </row>
    <row r="28" ht="15.75" customHeight="1">
      <c r="A28" s="74" t="s">
        <v>1501</v>
      </c>
      <c r="B28" s="74" t="s">
        <v>1472</v>
      </c>
      <c r="C28" s="156">
        <f>VLOOKUP(A28,'Resumo alimentos'!$A:$Q,'Resumo alimentos'!$Q$2,FALSE)</f>
        <v>0.1320997339</v>
      </c>
      <c r="D28" s="66">
        <f>56+6</f>
        <v>62</v>
      </c>
      <c r="E28" s="157">
        <f t="shared" si="3"/>
        <v>8.190183502</v>
      </c>
    </row>
    <row r="29" ht="15.75" customHeight="1">
      <c r="A29" s="66" t="s">
        <v>1311</v>
      </c>
      <c r="B29" s="66" t="s">
        <v>1473</v>
      </c>
      <c r="C29" s="156">
        <f>VLOOKUP(A29,'Resumo alimentos'!$A:$Q,'Resumo alimentos'!$Q$2,FALSE)</f>
        <v>0.2883606702</v>
      </c>
      <c r="D29" s="66">
        <f>42+20</f>
        <v>62</v>
      </c>
      <c r="E29" s="157">
        <f t="shared" si="3"/>
        <v>17.87836155</v>
      </c>
    </row>
    <row r="30" ht="15.75" customHeight="1">
      <c r="A30" s="258" t="s">
        <v>1510</v>
      </c>
      <c r="B30" s="66">
        <v>1.0</v>
      </c>
      <c r="C30" s="156">
        <f>VLOOKUP(A30,'Resumo alimentos'!$A:$Q,'Resumo alimentos'!$Q$2,FALSE)</f>
        <v>0.9892482263</v>
      </c>
      <c r="D30" s="66">
        <v>62.0</v>
      </c>
      <c r="E30" s="157">
        <f t="shared" si="3"/>
        <v>61.33339003</v>
      </c>
    </row>
    <row r="31" ht="15.75" customHeight="1">
      <c r="A31" s="258" t="s">
        <v>1442</v>
      </c>
      <c r="B31" s="66">
        <v>1.0</v>
      </c>
      <c r="C31" s="156">
        <f>VLOOKUP(A31,'Resumo alimentos'!$A:$Q,'Resumo alimentos'!$Q$2,FALSE)</f>
        <v>1.1048205</v>
      </c>
      <c r="D31" s="66">
        <v>30.0</v>
      </c>
      <c r="E31" s="157">
        <f t="shared" si="3"/>
        <v>33.144615</v>
      </c>
    </row>
    <row r="32" ht="15.75" customHeight="1">
      <c r="A32" s="258" t="s">
        <v>1546</v>
      </c>
      <c r="B32" s="66">
        <v>1.0</v>
      </c>
      <c r="C32" s="156">
        <f>VLOOKUP(A32,'Resumo alimentos'!$A:$Q,'Resumo alimentos'!$Q$2,FALSE)</f>
        <v>1.494761903</v>
      </c>
      <c r="D32" s="66">
        <f>42+20</f>
        <v>62</v>
      </c>
      <c r="E32" s="157">
        <f t="shared" si="3"/>
        <v>92.67523801</v>
      </c>
    </row>
    <row r="33" ht="15.75" customHeight="1">
      <c r="A33" s="193" t="s">
        <v>1557</v>
      </c>
      <c r="B33" s="92"/>
      <c r="C33" s="92"/>
      <c r="D33" s="92"/>
      <c r="E33" s="257">
        <f>SUM(E18:E32)</f>
        <v>564.0965897</v>
      </c>
    </row>
    <row r="34" ht="15.75" customHeight="1">
      <c r="A34" s="158" t="s">
        <v>1558</v>
      </c>
      <c r="B34" s="92"/>
      <c r="C34" s="92"/>
      <c r="D34" s="92"/>
      <c r="E34" s="257">
        <f>E33/$G$5</f>
        <v>18.5329475</v>
      </c>
    </row>
    <row r="35" ht="15.75" customHeight="1">
      <c r="A35" s="97"/>
      <c r="B35" s="97"/>
      <c r="C35" s="97"/>
      <c r="D35" s="97"/>
      <c r="E35" s="97"/>
    </row>
    <row r="36" ht="15.75" customHeight="1">
      <c r="A36" s="260" t="s">
        <v>454</v>
      </c>
      <c r="B36" s="250"/>
      <c r="C36" s="250"/>
      <c r="D36" s="250"/>
      <c r="E36" s="251"/>
    </row>
    <row r="37" ht="15.75" customHeight="1">
      <c r="A37" s="160" t="s">
        <v>1348</v>
      </c>
      <c r="B37" s="153" t="s">
        <v>1346</v>
      </c>
      <c r="C37" s="155" t="s">
        <v>873</v>
      </c>
      <c r="D37" s="155" t="s">
        <v>1555</v>
      </c>
      <c r="E37" s="154" t="s">
        <v>1556</v>
      </c>
    </row>
    <row r="38" ht="15.75" customHeight="1">
      <c r="A38" s="74" t="s">
        <v>1540</v>
      </c>
      <c r="B38" s="66" t="s">
        <v>1473</v>
      </c>
      <c r="C38" s="156">
        <f>VLOOKUP(A38,'Resumo alimentos'!$A:$Q,'Resumo alimentos'!$Q$2,FALSE)</f>
        <v>0.5131240069</v>
      </c>
      <c r="D38" s="255">
        <v>62.0</v>
      </c>
      <c r="E38" s="157">
        <f t="shared" ref="E38:E53" si="4">C38*D38</f>
        <v>31.81368843</v>
      </c>
    </row>
    <row r="39" ht="15.75" customHeight="1">
      <c r="A39" s="74" t="s">
        <v>1458</v>
      </c>
      <c r="B39" s="66" t="s">
        <v>1525</v>
      </c>
      <c r="C39" s="156">
        <f>VLOOKUP(A39,'Resumo alimentos'!$A:$Q,'Resumo alimentos'!$Q$2,FALSE)</f>
        <v>2.51563488</v>
      </c>
      <c r="D39" s="255">
        <v>31.0</v>
      </c>
      <c r="E39" s="157">
        <f t="shared" si="4"/>
        <v>77.98468129</v>
      </c>
    </row>
    <row r="40" ht="15.75" customHeight="1">
      <c r="A40" s="66" t="s">
        <v>1236</v>
      </c>
      <c r="B40" s="66">
        <v>1.0</v>
      </c>
      <c r="C40" s="156">
        <f>VLOOKUP(A40,'Resumo alimentos'!$A:$Q,'Resumo alimentos'!$Q$2,FALSE)</f>
        <v>6.080290452</v>
      </c>
      <c r="D40" s="255">
        <v>14.0</v>
      </c>
      <c r="E40" s="157">
        <f t="shared" si="4"/>
        <v>85.12406633</v>
      </c>
    </row>
    <row r="41" ht="15.75" customHeight="1">
      <c r="A41" s="66" t="s">
        <v>1238</v>
      </c>
      <c r="B41" s="66">
        <v>1.0</v>
      </c>
      <c r="C41" s="156">
        <f>VLOOKUP(A41,'Resumo alimentos'!$A:$Q,'Resumo alimentos'!$Q$2,FALSE)</f>
        <v>6.19404513</v>
      </c>
      <c r="D41" s="255">
        <v>6.0</v>
      </c>
      <c r="E41" s="157">
        <f t="shared" si="4"/>
        <v>37.16427078</v>
      </c>
    </row>
    <row r="42" ht="15.75" customHeight="1">
      <c r="A42" s="66" t="s">
        <v>1240</v>
      </c>
      <c r="B42" s="66">
        <v>1.0</v>
      </c>
      <c r="C42" s="156">
        <f>VLOOKUP(A42,'Resumo alimentos'!$A:$Q,'Resumo alimentos'!$Q$2,FALSE)</f>
        <v>0.2606268798</v>
      </c>
      <c r="D42" s="255">
        <v>4.0</v>
      </c>
      <c r="E42" s="157">
        <f t="shared" si="4"/>
        <v>1.042507519</v>
      </c>
    </row>
    <row r="43" ht="15.75" customHeight="1">
      <c r="A43" s="66" t="s">
        <v>1423</v>
      </c>
      <c r="B43" s="66">
        <v>1.0</v>
      </c>
      <c r="C43" s="156">
        <f>VLOOKUP(A43,'Resumo alimentos'!$A:$Q,'Resumo alimentos'!$Q$2,FALSE)</f>
        <v>2.795931748</v>
      </c>
      <c r="D43" s="255">
        <v>20.0</v>
      </c>
      <c r="E43" s="157">
        <f t="shared" si="4"/>
        <v>55.91863495</v>
      </c>
    </row>
    <row r="44" ht="15.75" customHeight="1">
      <c r="A44" s="74" t="s">
        <v>1506</v>
      </c>
      <c r="B44" s="66">
        <v>1.0</v>
      </c>
      <c r="C44" s="156">
        <f>VLOOKUP(A44,'Resumo alimentos'!$A:$Q,'Resumo alimentos'!$Q$2,FALSE)</f>
        <v>4.39144496</v>
      </c>
      <c r="D44" s="255">
        <v>10.0</v>
      </c>
      <c r="E44" s="157">
        <f t="shared" si="4"/>
        <v>43.9144496</v>
      </c>
    </row>
    <row r="45" ht="15.75" customHeight="1">
      <c r="A45" s="66" t="s">
        <v>1251</v>
      </c>
      <c r="B45" s="66">
        <v>1.0</v>
      </c>
      <c r="C45" s="156">
        <f>VLOOKUP(A45,'Resumo alimentos'!$A:$Q,'Resumo alimentos'!$Q$2,FALSE)</f>
        <v>0</v>
      </c>
      <c r="D45" s="255">
        <v>2.0</v>
      </c>
      <c r="E45" s="157">
        <f t="shared" si="4"/>
        <v>0</v>
      </c>
    </row>
    <row r="46" ht="15.75" customHeight="1">
      <c r="A46" s="66" t="s">
        <v>1428</v>
      </c>
      <c r="B46" s="66">
        <v>1.0</v>
      </c>
      <c r="C46" s="156">
        <f>VLOOKUP(A46,'Resumo alimentos'!$A:$Q,'Resumo alimentos'!$Q$2,FALSE)</f>
        <v>13.36042724</v>
      </c>
      <c r="D46" s="255">
        <v>4.0</v>
      </c>
      <c r="E46" s="157">
        <f t="shared" si="4"/>
        <v>53.44170897</v>
      </c>
    </row>
    <row r="47" ht="15.75" customHeight="1">
      <c r="A47" s="66" t="s">
        <v>1257</v>
      </c>
      <c r="B47" s="66">
        <v>1.0</v>
      </c>
      <c r="C47" s="156">
        <f>VLOOKUP(A47,'Resumo alimentos'!$A:$Q,'Resumo alimentos'!$Q$2,FALSE)</f>
        <v>3</v>
      </c>
      <c r="D47" s="255">
        <v>2.0</v>
      </c>
      <c r="E47" s="157">
        <f t="shared" si="4"/>
        <v>6</v>
      </c>
    </row>
    <row r="48" ht="15.75" customHeight="1">
      <c r="A48" s="66" t="s">
        <v>1478</v>
      </c>
      <c r="B48" s="66">
        <v>1.0</v>
      </c>
      <c r="C48" s="156">
        <f>VLOOKUP(A48,'Resumo alimentos'!$A:$Q,'Resumo alimentos'!$Q$2,FALSE)</f>
        <v>0.5879915325</v>
      </c>
      <c r="D48" s="255">
        <v>62.0</v>
      </c>
      <c r="E48" s="157">
        <f t="shared" si="4"/>
        <v>36.45547502</v>
      </c>
    </row>
    <row r="49" ht="15.75" customHeight="1">
      <c r="A49" s="74" t="s">
        <v>1501</v>
      </c>
      <c r="B49" s="74" t="s">
        <v>1472</v>
      </c>
      <c r="C49" s="156">
        <f>VLOOKUP(A49,'Resumo alimentos'!$A:$Q,'Resumo alimentos'!$Q$2,FALSE)</f>
        <v>0.1320997339</v>
      </c>
      <c r="D49" s="255">
        <f>56+6</f>
        <v>62</v>
      </c>
      <c r="E49" s="157">
        <f t="shared" si="4"/>
        <v>8.190183502</v>
      </c>
    </row>
    <row r="50" ht="15.75" customHeight="1">
      <c r="A50" s="66" t="s">
        <v>1311</v>
      </c>
      <c r="B50" s="66" t="s">
        <v>1473</v>
      </c>
      <c r="C50" s="156">
        <f>VLOOKUP(A50,'Resumo alimentos'!$A:$Q,'Resumo alimentos'!$Q$2,FALSE)</f>
        <v>0.2883606702</v>
      </c>
      <c r="D50" s="255">
        <f>42+20</f>
        <v>62</v>
      </c>
      <c r="E50" s="157">
        <f t="shared" si="4"/>
        <v>17.87836155</v>
      </c>
    </row>
    <row r="51" ht="15.75" customHeight="1">
      <c r="A51" s="258" t="s">
        <v>1510</v>
      </c>
      <c r="B51" s="66">
        <v>1.0</v>
      </c>
      <c r="C51" s="156">
        <f>VLOOKUP(A51,'Resumo alimentos'!$A:$Q,'Resumo alimentos'!$Q$2,FALSE)</f>
        <v>0.9892482263</v>
      </c>
      <c r="D51" s="255">
        <v>62.0</v>
      </c>
      <c r="E51" s="157">
        <f t="shared" si="4"/>
        <v>61.33339003</v>
      </c>
    </row>
    <row r="52" ht="15.75" customHeight="1">
      <c r="A52" s="258" t="s">
        <v>1442</v>
      </c>
      <c r="B52" s="66">
        <v>1.0</v>
      </c>
      <c r="C52" s="156">
        <f>VLOOKUP(A52,'Resumo alimentos'!$A:$Q,'Resumo alimentos'!$Q$2,FALSE)</f>
        <v>1.1048205</v>
      </c>
      <c r="D52" s="255">
        <v>30.0</v>
      </c>
      <c r="E52" s="157">
        <f t="shared" si="4"/>
        <v>33.144615</v>
      </c>
    </row>
    <row r="53" ht="15.75" customHeight="1">
      <c r="A53" s="258" t="s">
        <v>1546</v>
      </c>
      <c r="B53" s="66">
        <v>1.0</v>
      </c>
      <c r="C53" s="156">
        <f>VLOOKUP(A53,'Resumo alimentos'!$A:$Q,'Resumo alimentos'!$Q$2,FALSE)</f>
        <v>1.494761903</v>
      </c>
      <c r="D53" s="255">
        <f>42+20</f>
        <v>62</v>
      </c>
      <c r="E53" s="157">
        <f t="shared" si="4"/>
        <v>92.67523801</v>
      </c>
    </row>
    <row r="54" ht="15.75" customHeight="1">
      <c r="A54" s="193" t="s">
        <v>1557</v>
      </c>
      <c r="B54" s="92"/>
      <c r="C54" s="92"/>
      <c r="D54" s="92"/>
      <c r="E54" s="257">
        <f>SUM(E38:E53)</f>
        <v>642.081271</v>
      </c>
    </row>
    <row r="55" ht="15.75" customHeight="1">
      <c r="A55" s="158" t="s">
        <v>1558</v>
      </c>
      <c r="B55" s="92"/>
      <c r="C55" s="92"/>
      <c r="D55" s="92"/>
      <c r="E55" s="257">
        <f>E54/$G$5</f>
        <v>21.09507256</v>
      </c>
    </row>
    <row r="56" ht="15.75" customHeight="1">
      <c r="A56" s="97"/>
      <c r="B56" s="97"/>
      <c r="C56" s="97"/>
      <c r="D56" s="97"/>
      <c r="E56" s="97"/>
    </row>
    <row r="57" ht="15.75" customHeight="1">
      <c r="A57" s="260" t="s">
        <v>424</v>
      </c>
      <c r="B57" s="250"/>
      <c r="C57" s="250"/>
      <c r="D57" s="250"/>
      <c r="E57" s="251"/>
    </row>
    <row r="58" ht="15.75" customHeight="1">
      <c r="A58" s="160" t="s">
        <v>1348</v>
      </c>
      <c r="B58" s="153" t="s">
        <v>1346</v>
      </c>
      <c r="C58" s="155" t="s">
        <v>873</v>
      </c>
      <c r="D58" s="155" t="s">
        <v>1555</v>
      </c>
      <c r="E58" s="154" t="s">
        <v>1556</v>
      </c>
    </row>
    <row r="59" ht="15.75" customHeight="1">
      <c r="A59" s="74" t="s">
        <v>1544</v>
      </c>
      <c r="B59" s="66" t="s">
        <v>1525</v>
      </c>
      <c r="C59" s="156">
        <f>VLOOKUP(A59,'Resumo alimentos'!$A:$Q,'Resumo alimentos'!$Q$2,FALSE)</f>
        <v>2.51563488</v>
      </c>
      <c r="D59" s="255">
        <v>31.0</v>
      </c>
      <c r="E59" s="157">
        <f t="shared" ref="E59:E62" si="5">C59*D59</f>
        <v>77.98468129</v>
      </c>
    </row>
    <row r="60">
      <c r="A60" s="66" t="s">
        <v>1535</v>
      </c>
      <c r="B60" s="74" t="s">
        <v>1536</v>
      </c>
      <c r="C60" s="156">
        <f>VLOOKUP(A60,'Resumo alimentos'!$A:$Q,'Resumo alimentos'!$Q$2,FALSE)</f>
        <v>0.4570699</v>
      </c>
      <c r="D60" s="74">
        <v>31.0</v>
      </c>
      <c r="E60" s="157">
        <f t="shared" si="5"/>
        <v>14.1691669</v>
      </c>
      <c r="F60" s="262" t="s">
        <v>1569</v>
      </c>
    </row>
    <row r="61" ht="15.75" customHeight="1">
      <c r="A61" s="74" t="s">
        <v>1440</v>
      </c>
      <c r="B61" s="74" t="s">
        <v>1505</v>
      </c>
      <c r="C61" s="156">
        <f>VLOOKUP(A61,'Resumo alimentos'!$A:$Q,'Resumo alimentos'!$Q$2,FALSE)</f>
        <v>1.800638848</v>
      </c>
      <c r="D61" s="255">
        <f t="shared" ref="D61:D64" si="6">31/6</f>
        <v>5.166666667</v>
      </c>
      <c r="E61" s="157">
        <f t="shared" si="5"/>
        <v>9.303300717</v>
      </c>
    </row>
    <row r="62" ht="15.75" customHeight="1">
      <c r="A62" s="74" t="s">
        <v>1539</v>
      </c>
      <c r="B62" s="74" t="s">
        <v>1474</v>
      </c>
      <c r="C62" s="156">
        <f>VLOOKUP(A62,'Resumo alimentos'!$A:$Q,'Resumo alimentos'!$Q$2,FALSE)</f>
        <v>1.09101959</v>
      </c>
      <c r="D62" s="255">
        <f t="shared" si="6"/>
        <v>5.166666667</v>
      </c>
      <c r="E62" s="157">
        <f t="shared" si="5"/>
        <v>5.636934548</v>
      </c>
    </row>
    <row r="63" ht="15.75" customHeight="1">
      <c r="A63" s="74" t="s">
        <v>1263</v>
      </c>
      <c r="B63" s="66" t="s">
        <v>1474</v>
      </c>
      <c r="C63" s="156">
        <f>VLOOKUP(A63,'Resumo alimentos'!$A:$Q,'Resumo alimentos'!$Q$2,FALSE)</f>
        <v>1.2253333</v>
      </c>
      <c r="D63" s="255">
        <f t="shared" si="6"/>
        <v>5.166666667</v>
      </c>
      <c r="E63" s="157"/>
    </row>
    <row r="64" ht="15.75" customHeight="1">
      <c r="A64" s="66" t="s">
        <v>1265</v>
      </c>
      <c r="B64" s="66" t="s">
        <v>1536</v>
      </c>
      <c r="C64" s="156">
        <f>VLOOKUP(A64,'Resumo alimentos'!$A:$Q,'Resumo alimentos'!$Q$2,FALSE)</f>
        <v>1.15515</v>
      </c>
      <c r="D64" s="255">
        <f t="shared" si="6"/>
        <v>5.166666667</v>
      </c>
      <c r="E64" s="157">
        <f t="shared" ref="E64:E72" si="7">C64*D64</f>
        <v>5.968275</v>
      </c>
    </row>
    <row r="65" ht="15.75" customHeight="1">
      <c r="A65" s="74" t="s">
        <v>1528</v>
      </c>
      <c r="B65" s="66" t="s">
        <v>1529</v>
      </c>
      <c r="C65" s="156">
        <f>VLOOKUP(A65,'Resumo alimentos'!$A:$Q,'Resumo alimentos'!$Q$2,FALSE)</f>
        <v>0.1046187454</v>
      </c>
      <c r="D65" s="255">
        <f t="shared" ref="D65:D66" si="8">SUM(D61:D63)</f>
        <v>15.5</v>
      </c>
      <c r="E65" s="157">
        <f t="shared" si="7"/>
        <v>1.621590554</v>
      </c>
    </row>
    <row r="66" ht="15.75" customHeight="1">
      <c r="A66" s="66" t="s">
        <v>1451</v>
      </c>
      <c r="B66" s="74" t="s">
        <v>1529</v>
      </c>
      <c r="C66" s="156">
        <f>VLOOKUP(A66,'Resumo alimentos'!$A:$Q,'Resumo alimentos'!$Q$2,FALSE)</f>
        <v>0.6279137652</v>
      </c>
      <c r="D66" s="255">
        <f t="shared" si="8"/>
        <v>15.5</v>
      </c>
      <c r="E66" s="157">
        <f t="shared" si="7"/>
        <v>9.73266336</v>
      </c>
    </row>
    <row r="67" ht="15.75" customHeight="1">
      <c r="A67" s="66" t="s">
        <v>1315</v>
      </c>
      <c r="B67" s="66" t="s">
        <v>1538</v>
      </c>
      <c r="C67" s="156">
        <f>VLOOKUP(A67,'Resumo alimentos'!$A:$Q,'Resumo alimentos'!$Q$2,FALSE)</f>
        <v>3.5</v>
      </c>
      <c r="D67" s="255">
        <f t="shared" ref="D67:D68" si="9">31/6</f>
        <v>5.166666667</v>
      </c>
      <c r="E67" s="157">
        <f t="shared" si="7"/>
        <v>18.08333333</v>
      </c>
    </row>
    <row r="68" ht="15.75" customHeight="1">
      <c r="A68" s="66" t="s">
        <v>1547</v>
      </c>
      <c r="B68" s="74" t="s">
        <v>1548</v>
      </c>
      <c r="C68" s="156">
        <f>VLOOKUP(A68,'Resumo alimentos'!$A:$Q,'Resumo alimentos'!$Q$2,FALSE)</f>
        <v>11.43125</v>
      </c>
      <c r="D68" s="255">
        <f t="shared" si="9"/>
        <v>5.166666667</v>
      </c>
      <c r="E68" s="157">
        <f t="shared" si="7"/>
        <v>59.06145833</v>
      </c>
    </row>
    <row r="69" ht="15.75" customHeight="1">
      <c r="A69" s="66" t="s">
        <v>1345</v>
      </c>
      <c r="B69" s="66">
        <v>1.0</v>
      </c>
      <c r="C69" s="156">
        <f>VLOOKUP(A69,'Resumo alimentos'!$A:$Q,'Resumo alimentos'!$Q$2,FALSE)</f>
        <v>0.37656672</v>
      </c>
      <c r="D69" s="256">
        <v>31.0</v>
      </c>
      <c r="E69" s="157">
        <f t="shared" si="7"/>
        <v>11.67356832</v>
      </c>
    </row>
    <row r="70" ht="15.75" customHeight="1">
      <c r="A70" s="66" t="s">
        <v>1510</v>
      </c>
      <c r="B70" s="66">
        <v>1.0</v>
      </c>
      <c r="C70" s="156">
        <f>VLOOKUP(A70,'Resumo alimentos'!$A:$Q,'Resumo alimentos'!$Q$2,FALSE)</f>
        <v>0.9892482263</v>
      </c>
      <c r="D70" s="74">
        <v>31.0</v>
      </c>
      <c r="E70" s="157">
        <f t="shared" si="7"/>
        <v>30.66669502</v>
      </c>
    </row>
    <row r="71" ht="15.75" customHeight="1">
      <c r="A71" s="66" t="s">
        <v>1355</v>
      </c>
      <c r="B71" s="66">
        <v>1.0</v>
      </c>
      <c r="C71" s="156">
        <f>VLOOKUP(A71,'Resumo alimentos'!$A:$Q,'Resumo alimentos'!$Q$2,FALSE)</f>
        <v>3.390594766</v>
      </c>
      <c r="D71" s="255">
        <f t="shared" ref="D71:D72" si="10">31/2</f>
        <v>15.5</v>
      </c>
      <c r="E71" s="157">
        <f t="shared" si="7"/>
        <v>52.55421887</v>
      </c>
    </row>
    <row r="72" ht="15.75" customHeight="1">
      <c r="A72" s="66" t="s">
        <v>1546</v>
      </c>
      <c r="B72" s="66">
        <v>1.0</v>
      </c>
      <c r="C72" s="156">
        <f>VLOOKUP(A72,'Resumo alimentos'!$A:$Q,'Resumo alimentos'!$Q$2,FALSE)</f>
        <v>1.494761903</v>
      </c>
      <c r="D72" s="255">
        <f t="shared" si="10"/>
        <v>15.5</v>
      </c>
      <c r="E72" s="157">
        <f t="shared" si="7"/>
        <v>23.1688095</v>
      </c>
    </row>
    <row r="73" ht="15.75" customHeight="1">
      <c r="A73" s="193" t="s">
        <v>1557</v>
      </c>
      <c r="B73" s="92"/>
      <c r="C73" s="92"/>
      <c r="D73" s="92"/>
      <c r="E73" s="257">
        <f>SUM(E59:E72)</f>
        <v>319.6246957</v>
      </c>
    </row>
    <row r="74" ht="15.75" customHeight="1">
      <c r="A74" s="158" t="s">
        <v>1558</v>
      </c>
      <c r="B74" s="92"/>
      <c r="C74" s="92"/>
      <c r="D74" s="92"/>
      <c r="E74" s="257">
        <f>E73/$G$5</f>
        <v>10.5010167</v>
      </c>
    </row>
    <row r="75" ht="15.75" customHeight="1">
      <c r="A75" s="97"/>
      <c r="B75" s="97"/>
      <c r="C75" s="97"/>
      <c r="D75" s="97"/>
      <c r="E75" s="97"/>
    </row>
    <row r="76" ht="15.75" customHeight="1">
      <c r="A76" s="97"/>
      <c r="B76" s="97"/>
      <c r="C76" s="97"/>
      <c r="D76" s="97"/>
      <c r="E76" s="97"/>
    </row>
    <row r="77" ht="15.75" customHeight="1">
      <c r="A77" s="97"/>
      <c r="B77" s="97"/>
      <c r="C77" s="97"/>
      <c r="D77" s="97"/>
      <c r="E77" s="97"/>
    </row>
    <row r="78" ht="15.75" customHeight="1">
      <c r="A78" s="97"/>
      <c r="B78" s="97"/>
      <c r="C78" s="97"/>
      <c r="D78" s="97"/>
      <c r="E78" s="97"/>
    </row>
    <row r="79" ht="15.75" customHeight="1">
      <c r="A79" s="97"/>
      <c r="B79" s="97"/>
      <c r="C79" s="97"/>
      <c r="D79" s="97"/>
      <c r="E79" s="97"/>
    </row>
    <row r="80" ht="15.75" customHeight="1">
      <c r="A80" s="97"/>
      <c r="B80" s="97"/>
      <c r="C80" s="97"/>
      <c r="D80" s="97"/>
      <c r="E80" s="97"/>
    </row>
    <row r="81" ht="15.75" customHeight="1">
      <c r="A81" s="97"/>
      <c r="B81" s="97"/>
      <c r="C81" s="97"/>
      <c r="D81" s="97"/>
      <c r="E81" s="97"/>
    </row>
    <row r="82" ht="15.75" customHeight="1">
      <c r="A82" s="97"/>
      <c r="B82" s="97"/>
      <c r="C82" s="97"/>
      <c r="D82" s="97"/>
      <c r="E82" s="97"/>
    </row>
    <row r="83" ht="15.75" customHeight="1">
      <c r="A83" s="97"/>
      <c r="B83" s="97"/>
      <c r="C83" s="97"/>
      <c r="D83" s="97"/>
      <c r="E83" s="97"/>
    </row>
    <row r="84" ht="15.75" customHeight="1">
      <c r="A84" s="97"/>
      <c r="B84" s="97"/>
      <c r="C84" s="97"/>
      <c r="D84" s="97"/>
      <c r="E84" s="97"/>
    </row>
    <row r="85" ht="15.75" customHeight="1">
      <c r="A85" s="97"/>
      <c r="B85" s="97"/>
      <c r="C85" s="97"/>
      <c r="D85" s="97"/>
      <c r="E85" s="97"/>
    </row>
    <row r="86" ht="15.75" customHeight="1">
      <c r="A86" s="97"/>
      <c r="B86" s="97"/>
      <c r="C86" s="97"/>
      <c r="D86" s="97"/>
      <c r="E86" s="97"/>
    </row>
    <row r="87" ht="15.75" customHeight="1">
      <c r="A87" s="97"/>
      <c r="B87" s="97"/>
      <c r="C87" s="97"/>
      <c r="D87" s="97"/>
      <c r="E87" s="97"/>
    </row>
    <row r="88" ht="15.75" customHeight="1">
      <c r="A88" s="97"/>
      <c r="B88" s="97"/>
      <c r="C88" s="97"/>
      <c r="D88" s="97"/>
      <c r="E88" s="97"/>
    </row>
    <row r="89" ht="15.75" customHeight="1">
      <c r="A89" s="97"/>
      <c r="B89" s="97"/>
      <c r="C89" s="97"/>
      <c r="D89" s="97"/>
      <c r="E89" s="97"/>
    </row>
    <row r="90" ht="15.75" customHeight="1">
      <c r="A90" s="97"/>
      <c r="B90" s="97"/>
      <c r="C90" s="97"/>
      <c r="D90" s="97"/>
      <c r="E90" s="97"/>
    </row>
    <row r="91" ht="15.75" customHeight="1">
      <c r="A91" s="97"/>
      <c r="B91" s="97"/>
      <c r="C91" s="97"/>
      <c r="D91" s="97"/>
      <c r="E91" s="97"/>
    </row>
    <row r="92" ht="15.75" customHeight="1">
      <c r="A92" s="97"/>
      <c r="B92" s="97"/>
      <c r="C92" s="97"/>
      <c r="D92" s="97"/>
      <c r="E92" s="97"/>
    </row>
    <row r="93" ht="15.75" customHeight="1">
      <c r="A93" s="97"/>
      <c r="B93" s="97"/>
      <c r="C93" s="97"/>
      <c r="D93" s="97"/>
      <c r="E93" s="97"/>
    </row>
    <row r="94" ht="15.75" customHeight="1">
      <c r="A94" s="97"/>
      <c r="B94" s="97"/>
      <c r="C94" s="97"/>
      <c r="D94" s="97"/>
      <c r="E94" s="97"/>
    </row>
    <row r="95" ht="15.75" customHeight="1">
      <c r="A95" s="97"/>
      <c r="B95" s="97"/>
      <c r="C95" s="97"/>
      <c r="D95" s="97"/>
      <c r="E95" s="97"/>
    </row>
    <row r="96" ht="15.75" customHeight="1">
      <c r="A96" s="97"/>
      <c r="B96" s="97"/>
      <c r="C96" s="97"/>
      <c r="D96" s="97"/>
      <c r="E96" s="97"/>
    </row>
    <row r="97" ht="15.75" customHeight="1">
      <c r="A97" s="97"/>
      <c r="B97" s="97"/>
      <c r="C97" s="97"/>
      <c r="D97" s="97"/>
      <c r="E97" s="97"/>
    </row>
    <row r="98" ht="15.75" customHeight="1">
      <c r="A98" s="97"/>
      <c r="B98" s="97"/>
      <c r="C98" s="97"/>
      <c r="D98" s="97"/>
      <c r="E98" s="97"/>
    </row>
    <row r="99" ht="15.75" customHeight="1">
      <c r="A99" s="97"/>
      <c r="B99" s="97"/>
      <c r="C99" s="97"/>
      <c r="D99" s="97"/>
      <c r="E99" s="97"/>
    </row>
    <row r="100" ht="15.75" customHeight="1">
      <c r="A100" s="97"/>
      <c r="B100" s="97"/>
      <c r="C100" s="97"/>
      <c r="D100" s="97"/>
      <c r="E100" s="97"/>
    </row>
    <row r="101" ht="15.75" customHeight="1">
      <c r="A101" s="97"/>
      <c r="B101" s="97"/>
      <c r="C101" s="97"/>
      <c r="D101" s="97"/>
      <c r="E101" s="97"/>
    </row>
    <row r="102" ht="15.75" customHeight="1">
      <c r="A102" s="97"/>
      <c r="B102" s="97"/>
      <c r="C102" s="97"/>
      <c r="D102" s="97"/>
      <c r="E102" s="97"/>
    </row>
    <row r="103" ht="15.75" customHeight="1">
      <c r="A103" s="97"/>
      <c r="B103" s="97"/>
      <c r="C103" s="97"/>
      <c r="D103" s="97"/>
      <c r="E103" s="97"/>
    </row>
    <row r="104" ht="15.75" customHeight="1">
      <c r="A104" s="97"/>
      <c r="B104" s="97"/>
      <c r="C104" s="97"/>
      <c r="D104" s="97"/>
      <c r="E104" s="97"/>
    </row>
    <row r="105" ht="15.75" customHeight="1">
      <c r="A105" s="97"/>
      <c r="B105" s="97"/>
      <c r="C105" s="97"/>
      <c r="D105" s="97"/>
      <c r="E105" s="97"/>
    </row>
    <row r="106" ht="15.75" customHeight="1">
      <c r="A106" s="97"/>
      <c r="B106" s="97"/>
      <c r="C106" s="97"/>
      <c r="D106" s="97"/>
      <c r="E106" s="97"/>
    </row>
    <row r="107" ht="15.75" customHeight="1">
      <c r="A107" s="97"/>
      <c r="B107" s="97"/>
      <c r="C107" s="97"/>
      <c r="D107" s="97"/>
      <c r="E107" s="97"/>
    </row>
    <row r="108" ht="15.75" customHeight="1">
      <c r="A108" s="97"/>
      <c r="B108" s="97"/>
      <c r="C108" s="97"/>
      <c r="D108" s="97"/>
      <c r="E108" s="97"/>
    </row>
    <row r="109" ht="15.75" customHeight="1">
      <c r="A109" s="97"/>
      <c r="B109" s="97"/>
      <c r="C109" s="97"/>
      <c r="D109" s="97"/>
      <c r="E109" s="97"/>
    </row>
    <row r="110" ht="15.75" customHeight="1">
      <c r="A110" s="97"/>
      <c r="B110" s="97"/>
      <c r="C110" s="97"/>
      <c r="D110" s="97"/>
      <c r="E110" s="97"/>
    </row>
    <row r="111" ht="15.75" customHeight="1">
      <c r="A111" s="97"/>
      <c r="B111" s="97"/>
      <c r="C111" s="97"/>
      <c r="D111" s="97"/>
      <c r="E111" s="97"/>
    </row>
    <row r="112" ht="15.75" customHeight="1">
      <c r="A112" s="97"/>
      <c r="B112" s="97"/>
      <c r="C112" s="97"/>
      <c r="D112" s="97"/>
      <c r="E112" s="97"/>
    </row>
    <row r="113" ht="15.75" customHeight="1">
      <c r="A113" s="97"/>
      <c r="B113" s="97"/>
      <c r="C113" s="97"/>
      <c r="D113" s="97"/>
      <c r="E113" s="97"/>
    </row>
    <row r="114" ht="15.75" customHeight="1">
      <c r="A114" s="97"/>
      <c r="B114" s="97"/>
      <c r="C114" s="97"/>
      <c r="D114" s="97"/>
      <c r="E114" s="97"/>
    </row>
    <row r="115" ht="15.75" customHeight="1">
      <c r="A115" s="97"/>
      <c r="B115" s="97"/>
      <c r="C115" s="97"/>
      <c r="D115" s="97"/>
      <c r="E115" s="97"/>
    </row>
    <row r="116" ht="15.75" customHeight="1">
      <c r="A116" s="97"/>
      <c r="B116" s="97"/>
      <c r="C116" s="97"/>
      <c r="D116" s="97"/>
      <c r="E116" s="97"/>
    </row>
    <row r="117" ht="15.75" customHeight="1">
      <c r="A117" s="97"/>
      <c r="B117" s="97"/>
      <c r="C117" s="97"/>
      <c r="D117" s="97"/>
      <c r="E117" s="97"/>
    </row>
    <row r="118" ht="15.75" customHeight="1">
      <c r="A118" s="97"/>
      <c r="B118" s="97"/>
      <c r="C118" s="97"/>
      <c r="D118" s="97"/>
      <c r="E118" s="97"/>
    </row>
    <row r="119" ht="15.75" customHeight="1">
      <c r="A119" s="97"/>
      <c r="B119" s="97"/>
      <c r="C119" s="97"/>
      <c r="D119" s="97"/>
      <c r="E119" s="97"/>
    </row>
    <row r="120" ht="15.75" customHeight="1">
      <c r="A120" s="97"/>
      <c r="B120" s="97"/>
      <c r="C120" s="97"/>
      <c r="D120" s="97"/>
      <c r="E120" s="97"/>
    </row>
    <row r="121" ht="15.75" customHeight="1">
      <c r="A121" s="97"/>
      <c r="B121" s="97"/>
      <c r="C121" s="97"/>
      <c r="D121" s="97"/>
      <c r="E121" s="97"/>
    </row>
    <row r="122" ht="15.75" customHeight="1">
      <c r="A122" s="97"/>
      <c r="B122" s="97"/>
      <c r="C122" s="97"/>
      <c r="D122" s="97"/>
      <c r="E122" s="97"/>
    </row>
    <row r="123" ht="15.75" customHeight="1">
      <c r="A123" s="97"/>
      <c r="B123" s="97"/>
      <c r="C123" s="97"/>
      <c r="D123" s="97"/>
      <c r="E123" s="97"/>
    </row>
    <row r="124" ht="15.75" customHeight="1">
      <c r="A124" s="97"/>
      <c r="B124" s="97"/>
      <c r="C124" s="97"/>
      <c r="D124" s="97"/>
      <c r="E124" s="97"/>
    </row>
    <row r="125" ht="15.75" customHeight="1">
      <c r="A125" s="97"/>
      <c r="B125" s="97"/>
      <c r="C125" s="97"/>
      <c r="D125" s="97"/>
      <c r="E125" s="97"/>
    </row>
    <row r="126" ht="15.75" customHeight="1">
      <c r="A126" s="97"/>
      <c r="B126" s="97"/>
      <c r="C126" s="97"/>
      <c r="D126" s="97"/>
      <c r="E126" s="97"/>
    </row>
    <row r="127" ht="15.75" customHeight="1">
      <c r="A127" s="97"/>
      <c r="B127" s="97"/>
      <c r="C127" s="97"/>
      <c r="D127" s="97"/>
      <c r="E127" s="97"/>
    </row>
    <row r="128" ht="15.75" customHeight="1">
      <c r="A128" s="97"/>
      <c r="B128" s="97"/>
      <c r="C128" s="97"/>
      <c r="D128" s="97"/>
      <c r="E128" s="97"/>
    </row>
    <row r="129" ht="15.75" customHeight="1">
      <c r="A129" s="97"/>
      <c r="B129" s="97"/>
      <c r="C129" s="97"/>
      <c r="D129" s="97"/>
      <c r="E129" s="97"/>
    </row>
    <row r="130" ht="15.75" customHeight="1">
      <c r="A130" s="97"/>
      <c r="B130" s="97"/>
      <c r="C130" s="97"/>
      <c r="D130" s="97"/>
      <c r="E130" s="97"/>
    </row>
    <row r="131" ht="15.75" customHeight="1">
      <c r="A131" s="97"/>
      <c r="B131" s="97"/>
      <c r="C131" s="97"/>
      <c r="D131" s="97"/>
      <c r="E131" s="97"/>
    </row>
    <row r="132" ht="15.75" customHeight="1">
      <c r="A132" s="97"/>
      <c r="B132" s="97"/>
      <c r="C132" s="97"/>
      <c r="D132" s="97"/>
      <c r="E132" s="97"/>
    </row>
    <row r="133" ht="15.75" customHeight="1">
      <c r="A133" s="97"/>
      <c r="B133" s="97"/>
      <c r="C133" s="97"/>
      <c r="D133" s="97"/>
      <c r="E133" s="97"/>
    </row>
    <row r="134" ht="15.75" customHeight="1">
      <c r="A134" s="97"/>
      <c r="B134" s="97"/>
      <c r="C134" s="97"/>
      <c r="D134" s="97"/>
      <c r="E134" s="97"/>
    </row>
    <row r="135" ht="15.75" customHeight="1">
      <c r="A135" s="97"/>
      <c r="B135" s="97"/>
      <c r="C135" s="97"/>
      <c r="D135" s="97"/>
      <c r="E135" s="97"/>
    </row>
    <row r="136" ht="15.75" customHeight="1">
      <c r="A136" s="97"/>
      <c r="B136" s="97"/>
      <c r="C136" s="97"/>
      <c r="D136" s="97"/>
      <c r="E136" s="97"/>
    </row>
    <row r="137" ht="15.75" customHeight="1">
      <c r="A137" s="97"/>
      <c r="B137" s="97"/>
      <c r="C137" s="97"/>
      <c r="D137" s="97"/>
      <c r="E137" s="97"/>
    </row>
    <row r="138" ht="15.75" customHeight="1">
      <c r="A138" s="97"/>
      <c r="B138" s="97"/>
      <c r="C138" s="97"/>
      <c r="D138" s="97"/>
      <c r="E138" s="97"/>
    </row>
    <row r="139" ht="15.75" customHeight="1">
      <c r="A139" s="97"/>
      <c r="B139" s="97"/>
      <c r="C139" s="97"/>
      <c r="D139" s="97"/>
      <c r="E139" s="97"/>
    </row>
    <row r="140" ht="15.75" customHeight="1">
      <c r="A140" s="97"/>
      <c r="B140" s="97"/>
      <c r="C140" s="97"/>
      <c r="D140" s="97"/>
      <c r="E140" s="97"/>
    </row>
    <row r="141" ht="15.75" customHeight="1">
      <c r="A141" s="97"/>
      <c r="B141" s="97"/>
      <c r="C141" s="97"/>
      <c r="D141" s="97"/>
      <c r="E141" s="97"/>
    </row>
    <row r="142" ht="15.75" customHeight="1">
      <c r="A142" s="97"/>
      <c r="B142" s="97"/>
      <c r="C142" s="97"/>
      <c r="D142" s="97"/>
      <c r="E142" s="97"/>
    </row>
    <row r="143" ht="15.75" customHeight="1">
      <c r="A143" s="97"/>
      <c r="B143" s="97"/>
      <c r="C143" s="97"/>
      <c r="D143" s="97"/>
      <c r="E143" s="97"/>
    </row>
    <row r="144" ht="15.75" customHeight="1">
      <c r="A144" s="97"/>
      <c r="B144" s="97"/>
      <c r="C144" s="97"/>
      <c r="D144" s="97"/>
      <c r="E144" s="97"/>
    </row>
    <row r="145" ht="15.75" customHeight="1">
      <c r="A145" s="97"/>
      <c r="B145" s="97"/>
      <c r="C145" s="97"/>
      <c r="D145" s="97"/>
      <c r="E145" s="97"/>
    </row>
    <row r="146" ht="15.75" customHeight="1">
      <c r="A146" s="97"/>
      <c r="B146" s="97"/>
      <c r="C146" s="97"/>
      <c r="D146" s="97"/>
      <c r="E146" s="97"/>
    </row>
    <row r="147" ht="15.75" customHeight="1">
      <c r="A147" s="97"/>
      <c r="B147" s="97"/>
      <c r="C147" s="97"/>
      <c r="D147" s="97"/>
      <c r="E147" s="97"/>
    </row>
    <row r="148" ht="15.75" customHeight="1">
      <c r="A148" s="97"/>
      <c r="B148" s="97"/>
      <c r="C148" s="97"/>
      <c r="D148" s="97"/>
      <c r="E148" s="97"/>
    </row>
    <row r="149" ht="15.75" customHeight="1">
      <c r="A149" s="97"/>
      <c r="B149" s="97"/>
      <c r="C149" s="97"/>
      <c r="D149" s="97"/>
      <c r="E149" s="97"/>
    </row>
    <row r="150" ht="15.75" customHeight="1">
      <c r="A150" s="97"/>
      <c r="B150" s="97"/>
      <c r="C150" s="97"/>
      <c r="D150" s="97"/>
      <c r="E150" s="97"/>
    </row>
    <row r="151" ht="15.75" customHeight="1">
      <c r="A151" s="97"/>
      <c r="B151" s="97"/>
      <c r="C151" s="97"/>
      <c r="D151" s="97"/>
      <c r="E151" s="97"/>
    </row>
    <row r="152" ht="15.75" customHeight="1">
      <c r="A152" s="97"/>
      <c r="B152" s="97"/>
      <c r="C152" s="97"/>
      <c r="D152" s="97"/>
      <c r="E152" s="97"/>
    </row>
    <row r="153" ht="15.75" customHeight="1">
      <c r="A153" s="97"/>
      <c r="B153" s="97"/>
      <c r="C153" s="97"/>
      <c r="D153" s="97"/>
      <c r="E153" s="97"/>
    </row>
    <row r="154" ht="15.75" customHeight="1">
      <c r="A154" s="97"/>
      <c r="B154" s="97"/>
      <c r="C154" s="97"/>
      <c r="D154" s="97"/>
      <c r="E154" s="97"/>
    </row>
    <row r="155" ht="15.75" customHeight="1">
      <c r="A155" s="97"/>
      <c r="B155" s="97"/>
      <c r="C155" s="97"/>
      <c r="D155" s="97"/>
      <c r="E155" s="97"/>
    </row>
    <row r="156" ht="15.75" customHeight="1">
      <c r="A156" s="97"/>
      <c r="B156" s="97"/>
      <c r="C156" s="97"/>
      <c r="D156" s="97"/>
      <c r="E156" s="97"/>
    </row>
    <row r="157" ht="15.75" customHeight="1">
      <c r="A157" s="97"/>
      <c r="B157" s="97"/>
      <c r="C157" s="97"/>
      <c r="D157" s="97"/>
      <c r="E157" s="97"/>
    </row>
    <row r="158" ht="15.75" customHeight="1">
      <c r="A158" s="97"/>
      <c r="B158" s="97"/>
      <c r="C158" s="97"/>
      <c r="D158" s="97"/>
      <c r="E158" s="97"/>
    </row>
    <row r="159" ht="15.75" customHeight="1">
      <c r="A159" s="97"/>
      <c r="B159" s="97"/>
      <c r="C159" s="97"/>
      <c r="D159" s="97"/>
      <c r="E159" s="97"/>
    </row>
    <row r="160" ht="15.75" customHeight="1">
      <c r="A160" s="97"/>
      <c r="B160" s="97"/>
      <c r="C160" s="97"/>
      <c r="D160" s="97"/>
      <c r="E160" s="97"/>
    </row>
    <row r="161" ht="15.75" customHeight="1">
      <c r="A161" s="97"/>
      <c r="B161" s="97"/>
      <c r="C161" s="97"/>
      <c r="D161" s="97"/>
      <c r="E161" s="97"/>
    </row>
    <row r="162" ht="15.75" customHeight="1">
      <c r="A162" s="97"/>
      <c r="B162" s="97"/>
      <c r="C162" s="97"/>
      <c r="D162" s="97"/>
      <c r="E162" s="97"/>
    </row>
    <row r="163" ht="15.75" customHeight="1">
      <c r="A163" s="97"/>
      <c r="B163" s="97"/>
      <c r="C163" s="97"/>
      <c r="D163" s="97"/>
      <c r="E163" s="97"/>
    </row>
    <row r="164" ht="15.75" customHeight="1">
      <c r="A164" s="97"/>
      <c r="B164" s="97"/>
      <c r="C164" s="97"/>
      <c r="D164" s="97"/>
      <c r="E164" s="97"/>
    </row>
    <row r="165" ht="15.75" customHeight="1">
      <c r="A165" s="97"/>
      <c r="B165" s="97"/>
      <c r="C165" s="97"/>
      <c r="D165" s="97"/>
      <c r="E165" s="97"/>
    </row>
    <row r="166" ht="15.75" customHeight="1">
      <c r="A166" s="97"/>
      <c r="B166" s="97"/>
      <c r="C166" s="97"/>
      <c r="D166" s="97"/>
      <c r="E166" s="97"/>
    </row>
    <row r="167" ht="15.75" customHeight="1">
      <c r="A167" s="97"/>
      <c r="B167" s="97"/>
      <c r="C167" s="97"/>
      <c r="D167" s="97"/>
      <c r="E167" s="97"/>
    </row>
    <row r="168" ht="15.75" customHeight="1">
      <c r="A168" s="97"/>
      <c r="B168" s="97"/>
      <c r="C168" s="97"/>
      <c r="D168" s="97"/>
      <c r="E168" s="97"/>
    </row>
    <row r="169" ht="15.75" customHeight="1">
      <c r="A169" s="97"/>
      <c r="B169" s="97"/>
      <c r="C169" s="97"/>
      <c r="D169" s="97"/>
      <c r="E169" s="97"/>
    </row>
    <row r="170" ht="15.75" customHeight="1">
      <c r="A170" s="97"/>
      <c r="B170" s="97"/>
      <c r="C170" s="97"/>
      <c r="D170" s="97"/>
      <c r="E170" s="97"/>
    </row>
    <row r="171" ht="15.75" customHeight="1">
      <c r="A171" s="97"/>
      <c r="B171" s="97"/>
      <c r="C171" s="97"/>
      <c r="D171" s="97"/>
      <c r="E171" s="97"/>
    </row>
    <row r="172" ht="15.75" customHeight="1">
      <c r="A172" s="97"/>
      <c r="B172" s="97"/>
      <c r="C172" s="97"/>
      <c r="D172" s="97"/>
      <c r="E172" s="97"/>
    </row>
    <row r="173" ht="15.75" customHeight="1">
      <c r="A173" s="97"/>
      <c r="B173" s="97"/>
      <c r="C173" s="97"/>
      <c r="D173" s="97"/>
      <c r="E173" s="97"/>
    </row>
    <row r="174" ht="15.75" customHeight="1">
      <c r="A174" s="97"/>
      <c r="B174" s="97"/>
      <c r="C174" s="97"/>
      <c r="D174" s="97"/>
      <c r="E174" s="97"/>
    </row>
    <row r="175" ht="15.75" customHeight="1">
      <c r="A175" s="97"/>
      <c r="B175" s="97"/>
      <c r="C175" s="97"/>
      <c r="D175" s="97"/>
      <c r="E175" s="97"/>
    </row>
    <row r="176" ht="15.75" customHeight="1">
      <c r="A176" s="97"/>
      <c r="B176" s="97"/>
      <c r="C176" s="97"/>
      <c r="D176" s="97"/>
      <c r="E176" s="97"/>
    </row>
    <row r="177" ht="15.75" customHeight="1">
      <c r="A177" s="97"/>
      <c r="B177" s="97"/>
      <c r="C177" s="97"/>
      <c r="D177" s="97"/>
      <c r="E177" s="97"/>
    </row>
    <row r="178" ht="15.75" customHeight="1">
      <c r="A178" s="97"/>
      <c r="B178" s="97"/>
      <c r="C178" s="97"/>
      <c r="D178" s="97"/>
      <c r="E178" s="97"/>
    </row>
    <row r="179" ht="15.75" customHeight="1">
      <c r="A179" s="97"/>
      <c r="B179" s="97"/>
      <c r="C179" s="97"/>
      <c r="D179" s="97"/>
      <c r="E179" s="97"/>
    </row>
    <row r="180" ht="15.75" customHeight="1">
      <c r="A180" s="97"/>
      <c r="B180" s="97"/>
      <c r="C180" s="97"/>
      <c r="D180" s="97"/>
      <c r="E180" s="97"/>
    </row>
    <row r="181" ht="15.75" customHeight="1">
      <c r="A181" s="97"/>
      <c r="B181" s="97"/>
      <c r="C181" s="97"/>
      <c r="D181" s="97"/>
      <c r="E181" s="97"/>
    </row>
    <row r="182" ht="15.75" customHeight="1">
      <c r="A182" s="97"/>
      <c r="B182" s="97"/>
      <c r="C182" s="97"/>
      <c r="D182" s="97"/>
      <c r="E182" s="97"/>
    </row>
    <row r="183" ht="15.75" customHeight="1">
      <c r="A183" s="97"/>
      <c r="B183" s="97"/>
      <c r="C183" s="97"/>
      <c r="D183" s="97"/>
      <c r="E183" s="97"/>
    </row>
    <row r="184" ht="15.75" customHeight="1">
      <c r="A184" s="97"/>
      <c r="B184" s="97"/>
      <c r="C184" s="97"/>
      <c r="D184" s="97"/>
      <c r="E184" s="97"/>
    </row>
    <row r="185" ht="15.75" customHeight="1">
      <c r="A185" s="97"/>
      <c r="B185" s="97"/>
      <c r="C185" s="97"/>
      <c r="D185" s="97"/>
      <c r="E185" s="97"/>
    </row>
    <row r="186" ht="15.75" customHeight="1">
      <c r="A186" s="97"/>
      <c r="B186" s="97"/>
      <c r="C186" s="97"/>
      <c r="D186" s="97"/>
      <c r="E186" s="97"/>
    </row>
    <row r="187" ht="15.75" customHeight="1">
      <c r="A187" s="97"/>
      <c r="B187" s="97"/>
      <c r="C187" s="97"/>
      <c r="D187" s="97"/>
      <c r="E187" s="97"/>
    </row>
    <row r="188" ht="15.75" customHeight="1">
      <c r="A188" s="97"/>
      <c r="B188" s="97"/>
      <c r="C188" s="97"/>
      <c r="D188" s="97"/>
      <c r="E188" s="97"/>
    </row>
    <row r="189" ht="15.75" customHeight="1">
      <c r="A189" s="97"/>
      <c r="B189" s="97"/>
      <c r="C189" s="97"/>
      <c r="D189" s="97"/>
      <c r="E189" s="97"/>
    </row>
    <row r="190" ht="15.75" customHeight="1">
      <c r="A190" s="97"/>
      <c r="B190" s="97"/>
      <c r="C190" s="97"/>
      <c r="D190" s="97"/>
      <c r="E190" s="97"/>
    </row>
    <row r="191" ht="15.75" customHeight="1">
      <c r="A191" s="97"/>
      <c r="B191" s="97"/>
      <c r="C191" s="97"/>
      <c r="D191" s="97"/>
      <c r="E191" s="97"/>
    </row>
    <row r="192" ht="15.75" customHeight="1">
      <c r="A192" s="97"/>
      <c r="B192" s="97"/>
      <c r="C192" s="97"/>
      <c r="D192" s="97"/>
      <c r="E192" s="97"/>
    </row>
    <row r="193" ht="15.75" customHeight="1">
      <c r="A193" s="97"/>
      <c r="B193" s="97"/>
      <c r="C193" s="97"/>
      <c r="D193" s="97"/>
      <c r="E193" s="97"/>
    </row>
    <row r="194" ht="15.75" customHeight="1">
      <c r="A194" s="97"/>
      <c r="B194" s="97"/>
      <c r="C194" s="97"/>
      <c r="D194" s="97"/>
      <c r="E194" s="97"/>
    </row>
    <row r="195" ht="15.75" customHeight="1">
      <c r="A195" s="97"/>
      <c r="B195" s="97"/>
      <c r="C195" s="97"/>
      <c r="D195" s="97"/>
      <c r="E195" s="97"/>
    </row>
    <row r="196" ht="15.75" customHeight="1">
      <c r="A196" s="97"/>
      <c r="B196" s="97"/>
      <c r="C196" s="97"/>
      <c r="D196" s="97"/>
      <c r="E196" s="97"/>
    </row>
    <row r="197" ht="15.75" customHeight="1">
      <c r="A197" s="97"/>
      <c r="B197" s="97"/>
      <c r="C197" s="97"/>
      <c r="D197" s="97"/>
      <c r="E197" s="97"/>
    </row>
    <row r="198" ht="15.75" customHeight="1">
      <c r="A198" s="97"/>
      <c r="B198" s="97"/>
      <c r="C198" s="97"/>
      <c r="D198" s="97"/>
      <c r="E198" s="97"/>
    </row>
    <row r="199" ht="15.75" customHeight="1">
      <c r="A199" s="97"/>
      <c r="B199" s="97"/>
      <c r="C199" s="97"/>
      <c r="D199" s="97"/>
      <c r="E199" s="97"/>
    </row>
    <row r="200" ht="15.75" customHeight="1">
      <c r="A200" s="97"/>
      <c r="B200" s="97"/>
      <c r="C200" s="97"/>
      <c r="D200" s="97"/>
      <c r="E200" s="97"/>
    </row>
    <row r="201" ht="15.75" customHeight="1">
      <c r="A201" s="97"/>
      <c r="B201" s="97"/>
      <c r="C201" s="97"/>
      <c r="D201" s="97"/>
      <c r="E201" s="97"/>
    </row>
    <row r="202" ht="15.75" customHeight="1">
      <c r="A202" s="97"/>
      <c r="B202" s="97"/>
      <c r="C202" s="97"/>
      <c r="D202" s="97"/>
      <c r="E202" s="97"/>
    </row>
    <row r="203" ht="15.75" customHeight="1">
      <c r="A203" s="97"/>
      <c r="B203" s="97"/>
      <c r="C203" s="97"/>
      <c r="D203" s="97"/>
      <c r="E203" s="97"/>
    </row>
    <row r="204" ht="15.75" customHeight="1">
      <c r="A204" s="97"/>
      <c r="B204" s="97"/>
      <c r="C204" s="97"/>
      <c r="D204" s="97"/>
      <c r="E204" s="97"/>
    </row>
    <row r="205" ht="15.75" customHeight="1">
      <c r="A205" s="97"/>
      <c r="B205" s="97"/>
      <c r="C205" s="97"/>
      <c r="D205" s="97"/>
      <c r="E205" s="97"/>
    </row>
    <row r="206" ht="15.75" customHeight="1">
      <c r="A206" s="97"/>
      <c r="B206" s="97"/>
      <c r="C206" s="97"/>
      <c r="D206" s="97"/>
      <c r="E206" s="97"/>
    </row>
    <row r="207" ht="15.75" customHeight="1">
      <c r="A207" s="97"/>
      <c r="B207" s="97"/>
      <c r="C207" s="97"/>
      <c r="D207" s="97"/>
      <c r="E207" s="97"/>
    </row>
    <row r="208" ht="15.75" customHeight="1">
      <c r="A208" s="97"/>
      <c r="B208" s="97"/>
      <c r="C208" s="97"/>
      <c r="D208" s="97"/>
      <c r="E208" s="97"/>
    </row>
    <row r="209" ht="15.75" customHeight="1">
      <c r="A209" s="97"/>
      <c r="B209" s="97"/>
      <c r="C209" s="97"/>
      <c r="D209" s="97"/>
      <c r="E209" s="97"/>
    </row>
    <row r="210" ht="15.75" customHeight="1">
      <c r="A210" s="97"/>
      <c r="B210" s="97"/>
      <c r="C210" s="97"/>
      <c r="D210" s="97"/>
      <c r="E210" s="97"/>
    </row>
    <row r="211" ht="15.75" customHeight="1">
      <c r="A211" s="97"/>
      <c r="B211" s="97"/>
      <c r="C211" s="97"/>
      <c r="D211" s="97"/>
      <c r="E211" s="97"/>
    </row>
    <row r="212" ht="15.75" customHeight="1">
      <c r="A212" s="97"/>
      <c r="B212" s="97"/>
      <c r="C212" s="97"/>
      <c r="D212" s="97"/>
      <c r="E212" s="97"/>
    </row>
    <row r="213" ht="15.75" customHeight="1">
      <c r="A213" s="97"/>
      <c r="B213" s="97"/>
      <c r="C213" s="97"/>
      <c r="D213" s="97"/>
      <c r="E213" s="97"/>
    </row>
    <row r="214" ht="15.75" customHeight="1">
      <c r="A214" s="97"/>
      <c r="B214" s="97"/>
      <c r="C214" s="97"/>
      <c r="D214" s="97"/>
      <c r="E214" s="97"/>
    </row>
    <row r="215" ht="15.75" customHeight="1">
      <c r="A215" s="97"/>
      <c r="B215" s="97"/>
      <c r="C215" s="97"/>
      <c r="D215" s="97"/>
      <c r="E215" s="97"/>
    </row>
    <row r="216" ht="15.75" customHeight="1">
      <c r="A216" s="97"/>
      <c r="B216" s="97"/>
      <c r="C216" s="97"/>
      <c r="D216" s="97"/>
      <c r="E216" s="97"/>
    </row>
    <row r="217" ht="15.75" customHeight="1">
      <c r="A217" s="97"/>
      <c r="B217" s="97"/>
      <c r="C217" s="97"/>
      <c r="D217" s="97"/>
      <c r="E217" s="97"/>
    </row>
    <row r="218" ht="15.75" customHeight="1">
      <c r="A218" s="97"/>
      <c r="B218" s="97"/>
      <c r="C218" s="97"/>
      <c r="D218" s="97"/>
      <c r="E218" s="97"/>
    </row>
    <row r="219" ht="15.75" customHeight="1">
      <c r="A219" s="97"/>
      <c r="B219" s="97"/>
      <c r="C219" s="97"/>
      <c r="D219" s="97"/>
      <c r="E219" s="97"/>
    </row>
    <row r="220" ht="15.75" customHeight="1">
      <c r="A220" s="97"/>
      <c r="B220" s="97"/>
      <c r="C220" s="97"/>
      <c r="D220" s="97"/>
      <c r="E220" s="97"/>
    </row>
    <row r="221" ht="15.75" customHeight="1">
      <c r="A221" s="97"/>
      <c r="B221" s="97"/>
      <c r="C221" s="97"/>
      <c r="D221" s="97"/>
      <c r="E221" s="97"/>
    </row>
    <row r="222" ht="15.75" customHeight="1">
      <c r="A222" s="97"/>
      <c r="B222" s="97"/>
      <c r="C222" s="97"/>
      <c r="D222" s="97"/>
      <c r="E222" s="97"/>
    </row>
    <row r="223" ht="15.75" customHeight="1">
      <c r="A223" s="97"/>
      <c r="B223" s="97"/>
      <c r="C223" s="97"/>
      <c r="D223" s="97"/>
      <c r="E223" s="97"/>
    </row>
    <row r="224" ht="15.75" customHeight="1">
      <c r="A224" s="97"/>
      <c r="B224" s="97"/>
      <c r="C224" s="97"/>
      <c r="D224" s="97"/>
      <c r="E224" s="97"/>
    </row>
    <row r="225" ht="15.75" customHeight="1">
      <c r="A225" s="97"/>
      <c r="B225" s="97"/>
      <c r="C225" s="97"/>
      <c r="D225" s="97"/>
      <c r="E225" s="97"/>
    </row>
    <row r="226" ht="15.75" customHeight="1">
      <c r="A226" s="97"/>
      <c r="B226" s="97"/>
      <c r="C226" s="97"/>
      <c r="D226" s="97"/>
      <c r="E226" s="97"/>
    </row>
    <row r="227" ht="15.75" customHeight="1">
      <c r="A227" s="97"/>
      <c r="B227" s="97"/>
      <c r="C227" s="97"/>
      <c r="D227" s="97"/>
      <c r="E227" s="97"/>
    </row>
    <row r="228" ht="15.75" customHeight="1">
      <c r="A228" s="97"/>
      <c r="B228" s="97"/>
      <c r="C228" s="97"/>
      <c r="D228" s="97"/>
      <c r="E228" s="97"/>
    </row>
    <row r="229" ht="15.75" customHeight="1">
      <c r="A229" s="97"/>
      <c r="B229" s="97"/>
      <c r="C229" s="97"/>
      <c r="D229" s="97"/>
      <c r="E229" s="97"/>
    </row>
    <row r="230" ht="15.75" customHeight="1">
      <c r="A230" s="97"/>
      <c r="B230" s="97"/>
      <c r="C230" s="97"/>
      <c r="D230" s="97"/>
      <c r="E230" s="97"/>
    </row>
    <row r="231" ht="15.75" customHeight="1">
      <c r="A231" s="97"/>
      <c r="B231" s="97"/>
      <c r="C231" s="97"/>
      <c r="D231" s="97"/>
      <c r="E231" s="97"/>
    </row>
    <row r="232" ht="15.75" customHeight="1">
      <c r="A232" s="97"/>
      <c r="B232" s="97"/>
      <c r="C232" s="97"/>
      <c r="D232" s="97"/>
      <c r="E232" s="97"/>
    </row>
    <row r="233" ht="15.75" customHeight="1">
      <c r="A233" s="97"/>
      <c r="B233" s="97"/>
      <c r="C233" s="97"/>
      <c r="D233" s="97"/>
      <c r="E233" s="97"/>
    </row>
    <row r="234" ht="15.75" customHeight="1">
      <c r="A234" s="97"/>
      <c r="B234" s="97"/>
      <c r="C234" s="97"/>
      <c r="D234" s="97"/>
      <c r="E234" s="97"/>
    </row>
    <row r="235" ht="15.75" customHeight="1">
      <c r="A235" s="97"/>
      <c r="B235" s="97"/>
      <c r="C235" s="97"/>
      <c r="D235" s="97"/>
      <c r="E235" s="97"/>
    </row>
    <row r="236" ht="15.75" customHeight="1">
      <c r="A236" s="97"/>
      <c r="B236" s="97"/>
      <c r="C236" s="97"/>
      <c r="D236" s="97"/>
      <c r="E236" s="97"/>
    </row>
    <row r="237" ht="15.75" customHeight="1">
      <c r="A237" s="97"/>
      <c r="B237" s="97"/>
      <c r="C237" s="97"/>
      <c r="D237" s="97"/>
      <c r="E237" s="97"/>
    </row>
    <row r="238" ht="15.75" customHeight="1">
      <c r="A238" s="97"/>
      <c r="B238" s="97"/>
      <c r="C238" s="97"/>
      <c r="D238" s="97"/>
      <c r="E238" s="97"/>
    </row>
    <row r="239" ht="15.75" customHeight="1">
      <c r="A239" s="97"/>
      <c r="B239" s="97"/>
      <c r="C239" s="97"/>
      <c r="D239" s="97"/>
      <c r="E239" s="97"/>
    </row>
    <row r="240" ht="15.75" customHeight="1">
      <c r="A240" s="97"/>
      <c r="B240" s="97"/>
      <c r="C240" s="97"/>
      <c r="D240" s="97"/>
      <c r="E240" s="97"/>
    </row>
    <row r="241" ht="15.75" customHeight="1">
      <c r="A241" s="97"/>
      <c r="B241" s="97"/>
      <c r="C241" s="97"/>
      <c r="D241" s="97"/>
      <c r="E241" s="97"/>
    </row>
    <row r="242" ht="15.75" customHeight="1">
      <c r="A242" s="97"/>
      <c r="B242" s="97"/>
      <c r="C242" s="97"/>
      <c r="D242" s="97"/>
      <c r="E242" s="97"/>
    </row>
    <row r="243" ht="15.75" customHeight="1">
      <c r="A243" s="97"/>
      <c r="B243" s="97"/>
      <c r="C243" s="97"/>
      <c r="D243" s="97"/>
      <c r="E243" s="97"/>
    </row>
    <row r="244" ht="15.75" customHeight="1">
      <c r="A244" s="97"/>
      <c r="B244" s="97"/>
      <c r="C244" s="97"/>
      <c r="D244" s="97"/>
      <c r="E244" s="97"/>
    </row>
    <row r="245" ht="15.75" customHeight="1">
      <c r="A245" s="97"/>
      <c r="B245" s="97"/>
      <c r="C245" s="97"/>
      <c r="D245" s="97"/>
      <c r="E245" s="97"/>
    </row>
    <row r="246" ht="15.75" customHeight="1">
      <c r="A246" s="97"/>
      <c r="B246" s="97"/>
      <c r="C246" s="97"/>
      <c r="D246" s="97"/>
      <c r="E246" s="97"/>
    </row>
    <row r="247" ht="15.75" customHeight="1">
      <c r="A247" s="97"/>
      <c r="B247" s="97"/>
      <c r="C247" s="97"/>
      <c r="D247" s="97"/>
      <c r="E247" s="97"/>
    </row>
    <row r="248" ht="15.75" customHeight="1">
      <c r="A248" s="97"/>
      <c r="B248" s="97"/>
      <c r="C248" s="97"/>
      <c r="D248" s="97"/>
      <c r="E248" s="97"/>
    </row>
    <row r="249" ht="15.75" customHeight="1">
      <c r="A249" s="97"/>
      <c r="B249" s="97"/>
      <c r="C249" s="97"/>
      <c r="D249" s="97"/>
      <c r="E249" s="97"/>
    </row>
    <row r="250" ht="15.75" customHeight="1">
      <c r="A250" s="97"/>
      <c r="B250" s="97"/>
      <c r="C250" s="97"/>
      <c r="D250" s="97"/>
      <c r="E250" s="97"/>
    </row>
    <row r="251" ht="15.75" customHeight="1">
      <c r="A251" s="97"/>
      <c r="B251" s="97"/>
      <c r="C251" s="97"/>
      <c r="D251" s="97"/>
      <c r="E251" s="97"/>
    </row>
    <row r="252" ht="15.75" customHeight="1">
      <c r="A252" s="97"/>
      <c r="B252" s="97"/>
      <c r="C252" s="97"/>
      <c r="D252" s="97"/>
      <c r="E252" s="97"/>
    </row>
    <row r="253" ht="15.75" customHeight="1">
      <c r="A253" s="97"/>
      <c r="B253" s="97"/>
      <c r="C253" s="97"/>
      <c r="D253" s="97"/>
      <c r="E253" s="97"/>
    </row>
    <row r="254" ht="15.75" customHeight="1">
      <c r="A254" s="97"/>
      <c r="B254" s="97"/>
      <c r="C254" s="97"/>
      <c r="D254" s="97"/>
      <c r="E254" s="97"/>
    </row>
    <row r="255" ht="15.75" customHeight="1">
      <c r="A255" s="97"/>
      <c r="B255" s="97"/>
      <c r="C255" s="97"/>
      <c r="D255" s="97"/>
      <c r="E255" s="97"/>
    </row>
    <row r="256" ht="15.75" customHeight="1">
      <c r="A256" s="97"/>
      <c r="B256" s="97"/>
      <c r="C256" s="97"/>
      <c r="D256" s="97"/>
      <c r="E256" s="97"/>
    </row>
    <row r="257" ht="15.75" customHeight="1">
      <c r="A257" s="97"/>
      <c r="B257" s="97"/>
      <c r="C257" s="97"/>
      <c r="D257" s="97"/>
      <c r="E257" s="97"/>
    </row>
    <row r="258" ht="15.75" customHeight="1">
      <c r="A258" s="97"/>
      <c r="B258" s="97"/>
      <c r="C258" s="97"/>
      <c r="D258" s="97"/>
      <c r="E258" s="97"/>
    </row>
    <row r="259" ht="15.75" customHeight="1">
      <c r="A259" s="97"/>
      <c r="B259" s="97"/>
      <c r="C259" s="97"/>
      <c r="D259" s="97"/>
      <c r="E259" s="97"/>
    </row>
    <row r="260" ht="15.75" customHeight="1">
      <c r="A260" s="97"/>
      <c r="B260" s="97"/>
      <c r="C260" s="97"/>
      <c r="D260" s="97"/>
      <c r="E260" s="97"/>
    </row>
    <row r="261" ht="15.75" customHeight="1">
      <c r="A261" s="97"/>
      <c r="B261" s="97"/>
      <c r="C261" s="97"/>
      <c r="D261" s="97"/>
      <c r="E261" s="97"/>
    </row>
    <row r="262" ht="15.75" customHeight="1">
      <c r="A262" s="97"/>
      <c r="B262" s="97"/>
      <c r="C262" s="97"/>
      <c r="D262" s="97"/>
      <c r="E262" s="97"/>
    </row>
    <row r="263" ht="15.75" customHeight="1">
      <c r="A263" s="97"/>
      <c r="B263" s="97"/>
      <c r="C263" s="97"/>
      <c r="D263" s="97"/>
      <c r="E263" s="97"/>
    </row>
    <row r="264" ht="15.75" customHeight="1">
      <c r="A264" s="97"/>
      <c r="B264" s="97"/>
      <c r="C264" s="97"/>
      <c r="D264" s="97"/>
      <c r="E264" s="97"/>
    </row>
    <row r="265" ht="15.75" customHeight="1">
      <c r="A265" s="97"/>
      <c r="B265" s="97"/>
      <c r="C265" s="97"/>
      <c r="D265" s="97"/>
      <c r="E265" s="97"/>
    </row>
    <row r="266" ht="15.75" customHeight="1">
      <c r="A266" s="97"/>
      <c r="B266" s="97"/>
      <c r="C266" s="97"/>
      <c r="D266" s="97"/>
      <c r="E266" s="97"/>
    </row>
    <row r="267" ht="15.75" customHeight="1">
      <c r="A267" s="97"/>
      <c r="B267" s="97"/>
      <c r="C267" s="97"/>
      <c r="D267" s="97"/>
      <c r="E267" s="97"/>
    </row>
    <row r="268" ht="15.75" customHeight="1">
      <c r="A268" s="97"/>
      <c r="B268" s="97"/>
      <c r="C268" s="97"/>
      <c r="D268" s="97"/>
      <c r="E268" s="97"/>
    </row>
    <row r="269" ht="15.75" customHeight="1">
      <c r="A269" s="97"/>
      <c r="B269" s="97"/>
      <c r="C269" s="97"/>
      <c r="D269" s="97"/>
      <c r="E269" s="97"/>
    </row>
    <row r="270" ht="15.75" customHeight="1">
      <c r="A270" s="97"/>
      <c r="B270" s="97"/>
      <c r="C270" s="97"/>
      <c r="D270" s="97"/>
      <c r="E270" s="97"/>
    </row>
    <row r="271" ht="15.75" customHeight="1">
      <c r="A271" s="97"/>
      <c r="B271" s="97"/>
      <c r="C271" s="97"/>
      <c r="D271" s="97"/>
      <c r="E271" s="97"/>
    </row>
    <row r="272" ht="15.75" customHeight="1">
      <c r="A272" s="97"/>
      <c r="B272" s="97"/>
      <c r="C272" s="97"/>
      <c r="D272" s="97"/>
      <c r="E272" s="97"/>
    </row>
    <row r="273" ht="15.75" customHeight="1">
      <c r="A273" s="97"/>
      <c r="B273" s="97"/>
      <c r="C273" s="97"/>
      <c r="D273" s="97"/>
      <c r="E273" s="97"/>
    </row>
    <row r="274" ht="15.75" customHeight="1">
      <c r="A274" s="97"/>
      <c r="B274" s="97"/>
      <c r="C274" s="97"/>
      <c r="D274" s="97"/>
      <c r="E274" s="97"/>
    </row>
    <row r="275" ht="15.75" customHeight="1">
      <c r="A275" s="97"/>
      <c r="B275" s="97"/>
      <c r="C275" s="97"/>
      <c r="D275" s="97"/>
      <c r="E275" s="97"/>
    </row>
    <row r="276" ht="15.75" customHeight="1">
      <c r="A276" s="97"/>
      <c r="B276" s="97"/>
      <c r="C276" s="97"/>
      <c r="D276" s="97"/>
      <c r="E276" s="97"/>
    </row>
    <row r="277" ht="15.75" customHeight="1">
      <c r="A277" s="97"/>
      <c r="B277" s="97"/>
      <c r="C277" s="97"/>
      <c r="D277" s="97"/>
      <c r="E277" s="97"/>
    </row>
    <row r="278" ht="15.75" customHeight="1">
      <c r="A278" s="97"/>
      <c r="B278" s="97"/>
      <c r="C278" s="97"/>
      <c r="D278" s="97"/>
      <c r="E278" s="97"/>
    </row>
    <row r="279" ht="15.75" customHeight="1">
      <c r="A279" s="97"/>
      <c r="B279" s="97"/>
      <c r="C279" s="97"/>
      <c r="D279" s="97"/>
      <c r="E279" s="97"/>
    </row>
    <row r="280" ht="15.75" customHeight="1">
      <c r="A280" s="97"/>
      <c r="B280" s="97"/>
      <c r="C280" s="97"/>
      <c r="D280" s="97"/>
      <c r="E280" s="97"/>
    </row>
    <row r="281" ht="15.75" customHeight="1">
      <c r="A281" s="97"/>
      <c r="B281" s="97"/>
      <c r="C281" s="97"/>
      <c r="D281" s="97"/>
      <c r="E281" s="97"/>
    </row>
    <row r="282" ht="15.75" customHeight="1">
      <c r="A282" s="97"/>
      <c r="B282" s="97"/>
      <c r="C282" s="97"/>
      <c r="D282" s="97"/>
      <c r="E282" s="97"/>
    </row>
    <row r="283" ht="15.75" customHeight="1">
      <c r="A283" s="97"/>
      <c r="B283" s="97"/>
      <c r="C283" s="97"/>
      <c r="D283" s="97"/>
      <c r="E283" s="97"/>
    </row>
    <row r="284" ht="15.75" customHeight="1">
      <c r="A284" s="97"/>
      <c r="B284" s="97"/>
      <c r="C284" s="97"/>
      <c r="D284" s="97"/>
      <c r="E284" s="97"/>
    </row>
    <row r="285" ht="15.75" customHeight="1">
      <c r="A285" s="97"/>
      <c r="B285" s="97"/>
      <c r="C285" s="97"/>
      <c r="D285" s="97"/>
      <c r="E285" s="97"/>
    </row>
    <row r="286" ht="15.75" customHeight="1">
      <c r="A286" s="97"/>
      <c r="B286" s="97"/>
      <c r="C286" s="97"/>
      <c r="D286" s="97"/>
      <c r="E286" s="97"/>
    </row>
    <row r="287" ht="15.75" customHeight="1">
      <c r="A287" s="97"/>
      <c r="B287" s="97"/>
      <c r="C287" s="97"/>
      <c r="D287" s="97"/>
      <c r="E287" s="97"/>
    </row>
    <row r="288" ht="15.75" customHeight="1">
      <c r="A288" s="97"/>
      <c r="B288" s="97"/>
      <c r="C288" s="97"/>
      <c r="D288" s="97"/>
      <c r="E288" s="97"/>
    </row>
    <row r="289" ht="15.75" customHeight="1">
      <c r="A289" s="97"/>
      <c r="B289" s="97"/>
      <c r="C289" s="97"/>
      <c r="D289" s="97"/>
      <c r="E289" s="97"/>
    </row>
    <row r="290" ht="15.75" customHeight="1">
      <c r="A290" s="97"/>
      <c r="B290" s="97"/>
      <c r="C290" s="97"/>
      <c r="D290" s="97"/>
      <c r="E290" s="97"/>
    </row>
    <row r="291" ht="15.75" customHeight="1">
      <c r="A291" s="97"/>
      <c r="B291" s="97"/>
      <c r="C291" s="97"/>
      <c r="D291" s="97"/>
      <c r="E291" s="97"/>
    </row>
    <row r="292" ht="15.75" customHeight="1">
      <c r="A292" s="97"/>
      <c r="B292" s="97"/>
      <c r="C292" s="97"/>
      <c r="D292" s="97"/>
      <c r="E292" s="97"/>
    </row>
    <row r="293" ht="15.75" customHeight="1">
      <c r="A293" s="97"/>
      <c r="B293" s="97"/>
      <c r="C293" s="97"/>
      <c r="D293" s="97"/>
      <c r="E293" s="97"/>
    </row>
    <row r="294" ht="15.75" customHeight="1">
      <c r="A294" s="97"/>
      <c r="B294" s="97"/>
      <c r="C294" s="97"/>
      <c r="D294" s="97"/>
      <c r="E294" s="97"/>
    </row>
    <row r="295" ht="15.75" customHeight="1">
      <c r="A295" s="97"/>
      <c r="B295" s="97"/>
      <c r="C295" s="97"/>
      <c r="D295" s="97"/>
      <c r="E295" s="97"/>
    </row>
    <row r="296" ht="15.75" customHeight="1">
      <c r="A296" s="97"/>
      <c r="B296" s="97"/>
      <c r="C296" s="97"/>
      <c r="D296" s="97"/>
      <c r="E296" s="97"/>
    </row>
    <row r="297" ht="15.75" customHeight="1">
      <c r="A297" s="97"/>
      <c r="B297" s="97"/>
      <c r="C297" s="97"/>
      <c r="D297" s="97"/>
      <c r="E297" s="97"/>
    </row>
    <row r="298" ht="15.75" customHeight="1">
      <c r="A298" s="97"/>
      <c r="B298" s="97"/>
      <c r="C298" s="97"/>
      <c r="D298" s="97"/>
      <c r="E298" s="97"/>
    </row>
    <row r="299" ht="15.75" customHeight="1">
      <c r="A299" s="97"/>
      <c r="B299" s="97"/>
      <c r="C299" s="97"/>
      <c r="D299" s="97"/>
      <c r="E299" s="97"/>
    </row>
    <row r="300" ht="15.75" customHeight="1">
      <c r="A300" s="97"/>
      <c r="B300" s="97"/>
      <c r="C300" s="97"/>
      <c r="D300" s="97"/>
      <c r="E300" s="97"/>
    </row>
    <row r="301" ht="15.75" customHeight="1">
      <c r="A301" s="97"/>
      <c r="B301" s="97"/>
      <c r="C301" s="97"/>
      <c r="D301" s="97"/>
      <c r="E301" s="97"/>
    </row>
    <row r="302" ht="15.75" customHeight="1">
      <c r="A302" s="97"/>
      <c r="B302" s="97"/>
      <c r="C302" s="97"/>
      <c r="D302" s="97"/>
      <c r="E302" s="97"/>
    </row>
    <row r="303" ht="15.75" customHeight="1">
      <c r="A303" s="97"/>
      <c r="B303" s="97"/>
      <c r="C303" s="97"/>
      <c r="D303" s="97"/>
      <c r="E303" s="97"/>
    </row>
    <row r="304" ht="15.75" customHeight="1">
      <c r="A304" s="97"/>
      <c r="B304" s="97"/>
      <c r="C304" s="97"/>
      <c r="D304" s="97"/>
      <c r="E304" s="97"/>
    </row>
    <row r="305" ht="15.75" customHeight="1">
      <c r="A305" s="97"/>
      <c r="B305" s="97"/>
      <c r="C305" s="97"/>
      <c r="D305" s="97"/>
      <c r="E305" s="97"/>
    </row>
    <row r="306" ht="15.75" customHeight="1">
      <c r="A306" s="97"/>
      <c r="B306" s="97"/>
      <c r="C306" s="97"/>
      <c r="D306" s="97"/>
      <c r="E306" s="97"/>
    </row>
    <row r="307" ht="15.75" customHeight="1">
      <c r="A307" s="97"/>
      <c r="B307" s="97"/>
      <c r="C307" s="97"/>
      <c r="D307" s="97"/>
      <c r="E307" s="97"/>
    </row>
    <row r="308" ht="15.75" customHeight="1">
      <c r="A308" s="97"/>
      <c r="B308" s="97"/>
      <c r="C308" s="97"/>
      <c r="D308" s="97"/>
      <c r="E308" s="97"/>
    </row>
    <row r="309" ht="15.75" customHeight="1">
      <c r="A309" s="97"/>
      <c r="B309" s="97"/>
      <c r="C309" s="97"/>
      <c r="D309" s="97"/>
      <c r="E309" s="97"/>
    </row>
    <row r="310" ht="15.75" customHeight="1">
      <c r="A310" s="97"/>
      <c r="B310" s="97"/>
      <c r="C310" s="97"/>
      <c r="D310" s="97"/>
      <c r="E310" s="97"/>
    </row>
    <row r="311" ht="15.75" customHeight="1">
      <c r="A311" s="97"/>
      <c r="B311" s="97"/>
      <c r="C311" s="97"/>
      <c r="D311" s="97"/>
      <c r="E311" s="97"/>
    </row>
    <row r="312" ht="15.75" customHeight="1">
      <c r="A312" s="97"/>
      <c r="B312" s="97"/>
      <c r="C312" s="97"/>
      <c r="D312" s="97"/>
      <c r="E312" s="97"/>
    </row>
    <row r="313" ht="15.75" customHeight="1">
      <c r="A313" s="97"/>
      <c r="B313" s="97"/>
      <c r="C313" s="97"/>
      <c r="D313" s="97"/>
      <c r="E313" s="97"/>
    </row>
    <row r="314" ht="15.75" customHeight="1">
      <c r="A314" s="97"/>
      <c r="B314" s="97"/>
      <c r="C314" s="97"/>
      <c r="D314" s="97"/>
      <c r="E314" s="97"/>
    </row>
    <row r="315" ht="15.75" customHeight="1">
      <c r="A315" s="97"/>
      <c r="B315" s="97"/>
      <c r="C315" s="97"/>
      <c r="D315" s="97"/>
      <c r="E315" s="97"/>
    </row>
    <row r="316" ht="15.75" customHeight="1">
      <c r="A316" s="97"/>
      <c r="B316" s="97"/>
      <c r="C316" s="97"/>
      <c r="D316" s="97"/>
      <c r="E316" s="97"/>
    </row>
    <row r="317" ht="15.75" customHeight="1">
      <c r="A317" s="97"/>
      <c r="B317" s="97"/>
      <c r="C317" s="97"/>
      <c r="D317" s="97"/>
      <c r="E317" s="97"/>
    </row>
    <row r="318" ht="15.75" customHeight="1">
      <c r="A318" s="97"/>
      <c r="B318" s="97"/>
      <c r="C318" s="97"/>
      <c r="D318" s="97"/>
      <c r="E318" s="97"/>
    </row>
    <row r="319" ht="15.75" customHeight="1">
      <c r="A319" s="97"/>
      <c r="B319" s="97"/>
      <c r="C319" s="97"/>
      <c r="D319" s="97"/>
      <c r="E319" s="97"/>
    </row>
    <row r="320" ht="15.75" customHeight="1">
      <c r="A320" s="97"/>
      <c r="B320" s="97"/>
      <c r="C320" s="97"/>
      <c r="D320" s="97"/>
      <c r="E320" s="97"/>
    </row>
    <row r="321" ht="15.75" customHeight="1">
      <c r="A321" s="97"/>
      <c r="B321" s="97"/>
      <c r="C321" s="97"/>
      <c r="D321" s="97"/>
      <c r="E321" s="97"/>
    </row>
    <row r="322" ht="15.75" customHeight="1">
      <c r="A322" s="97"/>
      <c r="B322" s="97"/>
      <c r="C322" s="97"/>
      <c r="D322" s="97"/>
      <c r="E322" s="97"/>
    </row>
    <row r="323" ht="15.75" customHeight="1">
      <c r="A323" s="97"/>
      <c r="B323" s="97"/>
      <c r="C323" s="97"/>
      <c r="D323" s="97"/>
      <c r="E323" s="97"/>
    </row>
    <row r="324" ht="15.75" customHeight="1">
      <c r="A324" s="97"/>
      <c r="B324" s="97"/>
      <c r="C324" s="97"/>
      <c r="D324" s="97"/>
      <c r="E324" s="97"/>
    </row>
    <row r="325" ht="15.75" customHeight="1">
      <c r="A325" s="97"/>
      <c r="B325" s="97"/>
      <c r="C325" s="97"/>
      <c r="D325" s="97"/>
      <c r="E325" s="97"/>
    </row>
    <row r="326" ht="15.75" customHeight="1">
      <c r="A326" s="97"/>
      <c r="B326" s="97"/>
      <c r="C326" s="97"/>
      <c r="D326" s="97"/>
      <c r="E326" s="97"/>
    </row>
    <row r="327" ht="15.75" customHeight="1">
      <c r="A327" s="97"/>
      <c r="B327" s="97"/>
      <c r="C327" s="97"/>
      <c r="D327" s="97"/>
      <c r="E327" s="97"/>
    </row>
    <row r="328" ht="15.75" customHeight="1">
      <c r="A328" s="97"/>
      <c r="B328" s="97"/>
      <c r="C328" s="97"/>
      <c r="D328" s="97"/>
      <c r="E328" s="97"/>
    </row>
    <row r="329" ht="15.75" customHeight="1">
      <c r="A329" s="97"/>
      <c r="B329" s="97"/>
      <c r="C329" s="97"/>
      <c r="D329" s="97"/>
      <c r="E329" s="97"/>
    </row>
    <row r="330" ht="15.75" customHeight="1">
      <c r="A330" s="97"/>
      <c r="B330" s="97"/>
      <c r="C330" s="97"/>
      <c r="D330" s="97"/>
      <c r="E330" s="97"/>
    </row>
    <row r="331" ht="15.75" customHeight="1">
      <c r="A331" s="97"/>
      <c r="B331" s="97"/>
      <c r="C331" s="97"/>
      <c r="D331" s="97"/>
      <c r="E331" s="97"/>
    </row>
    <row r="332" ht="15.75" customHeight="1">
      <c r="A332" s="97"/>
      <c r="B332" s="97"/>
      <c r="C332" s="97"/>
      <c r="D332" s="97"/>
      <c r="E332" s="97"/>
    </row>
    <row r="333" ht="15.75" customHeight="1">
      <c r="A333" s="97"/>
      <c r="B333" s="97"/>
      <c r="C333" s="97"/>
      <c r="D333" s="97"/>
      <c r="E333" s="97"/>
    </row>
    <row r="334" ht="15.75" customHeight="1">
      <c r="A334" s="97"/>
      <c r="B334" s="97"/>
      <c r="C334" s="97"/>
      <c r="D334" s="97"/>
      <c r="E334" s="97"/>
    </row>
    <row r="335" ht="15.75" customHeight="1">
      <c r="A335" s="97"/>
      <c r="B335" s="97"/>
      <c r="C335" s="97"/>
      <c r="D335" s="97"/>
      <c r="E335" s="97"/>
    </row>
    <row r="336" ht="15.75" customHeight="1">
      <c r="A336" s="97"/>
      <c r="B336" s="97"/>
      <c r="C336" s="97"/>
      <c r="D336" s="97"/>
      <c r="E336" s="97"/>
    </row>
    <row r="337" ht="15.75" customHeight="1">
      <c r="A337" s="97"/>
      <c r="B337" s="97"/>
      <c r="C337" s="97"/>
      <c r="D337" s="97"/>
      <c r="E337" s="97"/>
    </row>
    <row r="338" ht="15.75" customHeight="1">
      <c r="A338" s="97"/>
      <c r="B338" s="97"/>
      <c r="C338" s="97"/>
      <c r="D338" s="97"/>
      <c r="E338" s="97"/>
    </row>
    <row r="339" ht="15.75" customHeight="1">
      <c r="A339" s="97"/>
      <c r="B339" s="97"/>
      <c r="C339" s="97"/>
      <c r="D339" s="97"/>
      <c r="E339" s="97"/>
    </row>
    <row r="340" ht="15.75" customHeight="1">
      <c r="A340" s="97"/>
      <c r="B340" s="97"/>
      <c r="C340" s="97"/>
      <c r="D340" s="97"/>
      <c r="E340" s="97"/>
    </row>
    <row r="341" ht="15.75" customHeight="1">
      <c r="A341" s="97"/>
      <c r="B341" s="97"/>
      <c r="C341" s="97"/>
      <c r="D341" s="97"/>
      <c r="E341" s="97"/>
    </row>
    <row r="342" ht="15.75" customHeight="1">
      <c r="A342" s="97"/>
      <c r="B342" s="97"/>
      <c r="C342" s="97"/>
      <c r="D342" s="97"/>
      <c r="E342" s="97"/>
    </row>
    <row r="343" ht="15.75" customHeight="1">
      <c r="A343" s="97"/>
      <c r="B343" s="97"/>
      <c r="C343" s="97"/>
      <c r="D343" s="97"/>
      <c r="E343" s="97"/>
    </row>
    <row r="344" ht="15.75" customHeight="1">
      <c r="A344" s="97"/>
      <c r="B344" s="97"/>
      <c r="C344" s="97"/>
      <c r="D344" s="97"/>
      <c r="E344" s="97"/>
    </row>
    <row r="345" ht="15.75" customHeight="1">
      <c r="A345" s="97"/>
      <c r="B345" s="97"/>
      <c r="C345" s="97"/>
      <c r="D345" s="97"/>
      <c r="E345" s="97"/>
    </row>
    <row r="346" ht="15.75" customHeight="1">
      <c r="A346" s="97"/>
      <c r="B346" s="97"/>
      <c r="C346" s="97"/>
      <c r="D346" s="97"/>
      <c r="E346" s="97"/>
    </row>
    <row r="347" ht="15.75" customHeight="1">
      <c r="A347" s="97"/>
      <c r="B347" s="97"/>
      <c r="C347" s="97"/>
      <c r="D347" s="97"/>
      <c r="E347" s="97"/>
    </row>
    <row r="348" ht="15.75" customHeight="1">
      <c r="A348" s="97"/>
      <c r="B348" s="97"/>
      <c r="C348" s="97"/>
      <c r="D348" s="97"/>
      <c r="E348" s="97"/>
    </row>
    <row r="349" ht="15.75" customHeight="1">
      <c r="A349" s="97"/>
      <c r="B349" s="97"/>
      <c r="C349" s="97"/>
      <c r="D349" s="97"/>
      <c r="E349" s="97"/>
    </row>
    <row r="350" ht="15.75" customHeight="1">
      <c r="A350" s="97"/>
      <c r="B350" s="97"/>
      <c r="C350" s="97"/>
      <c r="D350" s="97"/>
      <c r="E350" s="97"/>
    </row>
    <row r="351" ht="15.75" customHeight="1">
      <c r="A351" s="97"/>
      <c r="B351" s="97"/>
      <c r="C351" s="97"/>
      <c r="D351" s="97"/>
      <c r="E351" s="97"/>
    </row>
    <row r="352" ht="15.75" customHeight="1">
      <c r="A352" s="97"/>
      <c r="B352" s="97"/>
      <c r="C352" s="97"/>
      <c r="D352" s="97"/>
      <c r="E352" s="97"/>
    </row>
    <row r="353" ht="15.75" customHeight="1">
      <c r="A353" s="97"/>
      <c r="B353" s="97"/>
      <c r="C353" s="97"/>
      <c r="D353" s="97"/>
      <c r="E353" s="97"/>
    </row>
    <row r="354" ht="15.75" customHeight="1">
      <c r="A354" s="97"/>
      <c r="B354" s="97"/>
      <c r="C354" s="97"/>
      <c r="D354" s="97"/>
      <c r="E354" s="97"/>
    </row>
    <row r="355" ht="15.75" customHeight="1">
      <c r="A355" s="97"/>
      <c r="B355" s="97"/>
      <c r="C355" s="97"/>
      <c r="D355" s="97"/>
      <c r="E355" s="97"/>
    </row>
    <row r="356" ht="15.75" customHeight="1">
      <c r="A356" s="97"/>
      <c r="B356" s="97"/>
      <c r="C356" s="97"/>
      <c r="D356" s="97"/>
      <c r="E356" s="97"/>
    </row>
    <row r="357" ht="15.75" customHeight="1">
      <c r="A357" s="97"/>
      <c r="B357" s="97"/>
      <c r="C357" s="97"/>
      <c r="D357" s="97"/>
      <c r="E357" s="97"/>
    </row>
    <row r="358" ht="15.75" customHeight="1">
      <c r="A358" s="97"/>
      <c r="B358" s="97"/>
      <c r="C358" s="97"/>
      <c r="D358" s="97"/>
      <c r="E358" s="97"/>
    </row>
    <row r="359" ht="15.75" customHeight="1">
      <c r="A359" s="97"/>
      <c r="B359" s="97"/>
      <c r="C359" s="97"/>
      <c r="D359" s="97"/>
      <c r="E359" s="97"/>
    </row>
    <row r="360" ht="15.75" customHeight="1">
      <c r="A360" s="97"/>
      <c r="B360" s="97"/>
      <c r="C360" s="97"/>
      <c r="D360" s="97"/>
      <c r="E360" s="97"/>
    </row>
    <row r="361" ht="15.75" customHeight="1">
      <c r="A361" s="97"/>
      <c r="B361" s="97"/>
      <c r="C361" s="97"/>
      <c r="D361" s="97"/>
      <c r="E361" s="97"/>
    </row>
    <row r="362" ht="15.75" customHeight="1">
      <c r="A362" s="97"/>
      <c r="B362" s="97"/>
      <c r="C362" s="97"/>
      <c r="D362" s="97"/>
      <c r="E362" s="97"/>
    </row>
    <row r="363" ht="15.75" customHeight="1">
      <c r="A363" s="97"/>
      <c r="B363" s="97"/>
      <c r="C363" s="97"/>
      <c r="D363" s="97"/>
      <c r="E363" s="97"/>
    </row>
    <row r="364" ht="15.75" customHeight="1">
      <c r="A364" s="97"/>
      <c r="B364" s="97"/>
      <c r="C364" s="97"/>
      <c r="D364" s="97"/>
      <c r="E364" s="97"/>
    </row>
    <row r="365" ht="15.75" customHeight="1">
      <c r="A365" s="97"/>
      <c r="B365" s="97"/>
      <c r="C365" s="97"/>
      <c r="D365" s="97"/>
      <c r="E365" s="97"/>
    </row>
    <row r="366" ht="15.75" customHeight="1">
      <c r="A366" s="97"/>
      <c r="B366" s="97"/>
      <c r="C366" s="97"/>
      <c r="D366" s="97"/>
      <c r="E366" s="97"/>
    </row>
    <row r="367" ht="15.75" customHeight="1">
      <c r="A367" s="97"/>
      <c r="B367" s="97"/>
      <c r="C367" s="97"/>
      <c r="D367" s="97"/>
      <c r="E367" s="97"/>
    </row>
    <row r="368" ht="15.75" customHeight="1">
      <c r="A368" s="97"/>
      <c r="B368" s="97"/>
      <c r="C368" s="97"/>
      <c r="D368" s="97"/>
      <c r="E368" s="97"/>
    </row>
    <row r="369" ht="15.75" customHeight="1">
      <c r="A369" s="97"/>
      <c r="B369" s="97"/>
      <c r="C369" s="97"/>
      <c r="D369" s="97"/>
      <c r="E369" s="97"/>
    </row>
    <row r="370" ht="15.75" customHeight="1">
      <c r="A370" s="97"/>
      <c r="B370" s="97"/>
      <c r="C370" s="97"/>
      <c r="D370" s="97"/>
      <c r="E370" s="97"/>
    </row>
    <row r="371" ht="15.75" customHeight="1">
      <c r="A371" s="97"/>
      <c r="B371" s="97"/>
      <c r="C371" s="97"/>
      <c r="D371" s="97"/>
      <c r="E371" s="97"/>
    </row>
    <row r="372" ht="15.75" customHeight="1">
      <c r="A372" s="97"/>
      <c r="B372" s="97"/>
      <c r="C372" s="97"/>
      <c r="D372" s="97"/>
      <c r="E372" s="97"/>
    </row>
    <row r="373" ht="15.75" customHeight="1">
      <c r="A373" s="97"/>
      <c r="B373" s="97"/>
      <c r="C373" s="97"/>
      <c r="D373" s="97"/>
      <c r="E373" s="97"/>
    </row>
    <row r="374" ht="15.75" customHeight="1">
      <c r="A374" s="97"/>
      <c r="B374" s="97"/>
      <c r="C374" s="97"/>
      <c r="D374" s="97"/>
      <c r="E374" s="97"/>
    </row>
    <row r="375" ht="15.75" customHeight="1">
      <c r="A375" s="97"/>
      <c r="B375" s="97"/>
      <c r="C375" s="97"/>
      <c r="D375" s="97"/>
      <c r="E375" s="97"/>
    </row>
    <row r="376" ht="15.75" customHeight="1">
      <c r="A376" s="97"/>
      <c r="B376" s="97"/>
      <c r="C376" s="97"/>
      <c r="D376" s="97"/>
      <c r="E376" s="97"/>
    </row>
    <row r="377" ht="15.75" customHeight="1">
      <c r="A377" s="97"/>
      <c r="B377" s="97"/>
      <c r="C377" s="97"/>
      <c r="D377" s="97"/>
      <c r="E377" s="97"/>
    </row>
    <row r="378" ht="15.75" customHeight="1">
      <c r="A378" s="97"/>
      <c r="B378" s="97"/>
      <c r="C378" s="97"/>
      <c r="D378" s="97"/>
      <c r="E378" s="97"/>
    </row>
    <row r="379" ht="15.75" customHeight="1">
      <c r="A379" s="97"/>
      <c r="B379" s="97"/>
      <c r="C379" s="97"/>
      <c r="D379" s="97"/>
      <c r="E379" s="97"/>
    </row>
    <row r="380" ht="15.75" customHeight="1">
      <c r="A380" s="97"/>
      <c r="B380" s="97"/>
      <c r="C380" s="97"/>
      <c r="D380" s="97"/>
      <c r="E380" s="97"/>
    </row>
    <row r="381" ht="15.75" customHeight="1">
      <c r="A381" s="97"/>
      <c r="B381" s="97"/>
      <c r="C381" s="97"/>
      <c r="D381" s="97"/>
      <c r="E381" s="97"/>
    </row>
    <row r="382" ht="15.75" customHeight="1">
      <c r="A382" s="97"/>
      <c r="B382" s="97"/>
      <c r="C382" s="97"/>
      <c r="D382" s="97"/>
      <c r="E382" s="97"/>
    </row>
    <row r="383" ht="15.75" customHeight="1">
      <c r="A383" s="97"/>
      <c r="B383" s="97"/>
      <c r="C383" s="97"/>
      <c r="D383" s="97"/>
      <c r="E383" s="97"/>
    </row>
    <row r="384" ht="15.75" customHeight="1">
      <c r="A384" s="97"/>
      <c r="B384" s="97"/>
      <c r="C384" s="97"/>
      <c r="D384" s="97"/>
      <c r="E384" s="97"/>
    </row>
    <row r="385" ht="15.75" customHeight="1">
      <c r="A385" s="97"/>
      <c r="B385" s="97"/>
      <c r="C385" s="97"/>
      <c r="D385" s="97"/>
      <c r="E385" s="97"/>
    </row>
    <row r="386" ht="15.75" customHeight="1">
      <c r="A386" s="97"/>
      <c r="B386" s="97"/>
      <c r="C386" s="97"/>
      <c r="D386" s="97"/>
      <c r="E386" s="97"/>
    </row>
    <row r="387" ht="15.75" customHeight="1">
      <c r="A387" s="97"/>
      <c r="B387" s="97"/>
      <c r="C387" s="97"/>
      <c r="D387" s="97"/>
      <c r="E387" s="97"/>
    </row>
    <row r="388" ht="15.75" customHeight="1">
      <c r="A388" s="97"/>
      <c r="B388" s="97"/>
      <c r="C388" s="97"/>
      <c r="D388" s="97"/>
      <c r="E388" s="97"/>
    </row>
    <row r="389" ht="15.75" customHeight="1">
      <c r="A389" s="97"/>
      <c r="B389" s="97"/>
      <c r="C389" s="97"/>
      <c r="D389" s="97"/>
      <c r="E389" s="97"/>
    </row>
    <row r="390" ht="15.75" customHeight="1">
      <c r="A390" s="97"/>
      <c r="B390" s="97"/>
      <c r="C390" s="97"/>
      <c r="D390" s="97"/>
      <c r="E390" s="97"/>
    </row>
    <row r="391" ht="15.75" customHeight="1">
      <c r="A391" s="97"/>
      <c r="B391" s="97"/>
      <c r="C391" s="97"/>
      <c r="D391" s="97"/>
      <c r="E391" s="97"/>
    </row>
    <row r="392" ht="15.75" customHeight="1">
      <c r="A392" s="97"/>
      <c r="B392" s="97"/>
      <c r="C392" s="97"/>
      <c r="D392" s="97"/>
      <c r="E392" s="97"/>
    </row>
    <row r="393" ht="15.75" customHeight="1">
      <c r="A393" s="97"/>
      <c r="B393" s="97"/>
      <c r="C393" s="97"/>
      <c r="D393" s="97"/>
      <c r="E393" s="97"/>
    </row>
    <row r="394" ht="15.75" customHeight="1">
      <c r="A394" s="97"/>
      <c r="B394" s="97"/>
      <c r="C394" s="97"/>
      <c r="D394" s="97"/>
      <c r="E394" s="97"/>
    </row>
    <row r="395" ht="15.75" customHeight="1">
      <c r="A395" s="97"/>
      <c r="B395" s="97"/>
      <c r="C395" s="97"/>
      <c r="D395" s="97"/>
      <c r="E395" s="97"/>
    </row>
    <row r="396" ht="15.75" customHeight="1">
      <c r="A396" s="97"/>
      <c r="B396" s="97"/>
      <c r="C396" s="97"/>
      <c r="D396" s="97"/>
      <c r="E396" s="97"/>
    </row>
    <row r="397" ht="15.75" customHeight="1">
      <c r="A397" s="97"/>
      <c r="B397" s="97"/>
      <c r="C397" s="97"/>
      <c r="D397" s="97"/>
      <c r="E397" s="97"/>
    </row>
    <row r="398" ht="15.75" customHeight="1">
      <c r="A398" s="97"/>
      <c r="B398" s="97"/>
      <c r="C398" s="97"/>
      <c r="D398" s="97"/>
      <c r="E398" s="97"/>
    </row>
    <row r="399" ht="15.75" customHeight="1">
      <c r="A399" s="97"/>
      <c r="B399" s="97"/>
      <c r="C399" s="97"/>
      <c r="D399" s="97"/>
      <c r="E399" s="97"/>
    </row>
    <row r="400" ht="15.75" customHeight="1">
      <c r="A400" s="97"/>
      <c r="B400" s="97"/>
      <c r="C400" s="97"/>
      <c r="D400" s="97"/>
      <c r="E400" s="97"/>
    </row>
    <row r="401" ht="15.75" customHeight="1">
      <c r="A401" s="97"/>
      <c r="B401" s="97"/>
      <c r="C401" s="97"/>
      <c r="D401" s="97"/>
      <c r="E401" s="97"/>
    </row>
    <row r="402" ht="15.75" customHeight="1">
      <c r="A402" s="97"/>
      <c r="B402" s="97"/>
      <c r="C402" s="97"/>
      <c r="D402" s="97"/>
      <c r="E402" s="97"/>
    </row>
    <row r="403" ht="15.75" customHeight="1">
      <c r="A403" s="97"/>
      <c r="B403" s="97"/>
      <c r="C403" s="97"/>
      <c r="D403" s="97"/>
      <c r="E403" s="97"/>
    </row>
    <row r="404" ht="15.75" customHeight="1">
      <c r="A404" s="97"/>
      <c r="B404" s="97"/>
      <c r="C404" s="97"/>
      <c r="D404" s="97"/>
      <c r="E404" s="97"/>
    </row>
    <row r="405" ht="15.75" customHeight="1">
      <c r="A405" s="97"/>
      <c r="B405" s="97"/>
      <c r="C405" s="97"/>
      <c r="D405" s="97"/>
      <c r="E405" s="97"/>
    </row>
    <row r="406" ht="15.75" customHeight="1">
      <c r="A406" s="97"/>
      <c r="B406" s="97"/>
      <c r="C406" s="97"/>
      <c r="D406" s="97"/>
      <c r="E406" s="97"/>
    </row>
    <row r="407" ht="15.75" customHeight="1">
      <c r="A407" s="97"/>
      <c r="B407" s="97"/>
      <c r="C407" s="97"/>
      <c r="D407" s="97"/>
      <c r="E407" s="97"/>
    </row>
    <row r="408" ht="15.75" customHeight="1">
      <c r="A408" s="97"/>
      <c r="B408" s="97"/>
      <c r="C408" s="97"/>
      <c r="D408" s="97"/>
      <c r="E408" s="97"/>
    </row>
    <row r="409" ht="15.75" customHeight="1">
      <c r="A409" s="97"/>
      <c r="B409" s="97"/>
      <c r="C409" s="97"/>
      <c r="D409" s="97"/>
      <c r="E409" s="97"/>
    </row>
    <row r="410" ht="15.75" customHeight="1">
      <c r="A410" s="97"/>
      <c r="B410" s="97"/>
      <c r="C410" s="97"/>
      <c r="D410" s="97"/>
      <c r="E410" s="97"/>
    </row>
    <row r="411" ht="15.75" customHeight="1">
      <c r="A411" s="97"/>
      <c r="B411" s="97"/>
      <c r="C411" s="97"/>
      <c r="D411" s="97"/>
      <c r="E411" s="97"/>
    </row>
    <row r="412" ht="15.75" customHeight="1">
      <c r="A412" s="97"/>
      <c r="B412" s="97"/>
      <c r="C412" s="97"/>
      <c r="D412" s="97"/>
      <c r="E412" s="97"/>
    </row>
    <row r="413" ht="15.75" customHeight="1">
      <c r="A413" s="97"/>
      <c r="B413" s="97"/>
      <c r="C413" s="97"/>
      <c r="D413" s="97"/>
      <c r="E413" s="97"/>
    </row>
    <row r="414" ht="15.75" customHeight="1">
      <c r="A414" s="97"/>
      <c r="B414" s="97"/>
      <c r="C414" s="97"/>
      <c r="D414" s="97"/>
      <c r="E414" s="97"/>
    </row>
    <row r="415" ht="15.75" customHeight="1">
      <c r="A415" s="97"/>
      <c r="B415" s="97"/>
      <c r="C415" s="97"/>
      <c r="D415" s="97"/>
      <c r="E415" s="97"/>
    </row>
    <row r="416" ht="15.75" customHeight="1">
      <c r="A416" s="97"/>
      <c r="B416" s="97"/>
      <c r="C416" s="97"/>
      <c r="D416" s="97"/>
      <c r="E416" s="97"/>
    </row>
    <row r="417" ht="15.75" customHeight="1">
      <c r="A417" s="97"/>
      <c r="B417" s="97"/>
      <c r="C417" s="97"/>
      <c r="D417" s="97"/>
      <c r="E417" s="97"/>
    </row>
    <row r="418" ht="15.75" customHeight="1">
      <c r="A418" s="97"/>
      <c r="B418" s="97"/>
      <c r="C418" s="97"/>
      <c r="D418" s="97"/>
      <c r="E418" s="97"/>
    </row>
    <row r="419" ht="15.75" customHeight="1">
      <c r="A419" s="97"/>
      <c r="B419" s="97"/>
      <c r="C419" s="97"/>
      <c r="D419" s="97"/>
      <c r="E419" s="97"/>
    </row>
    <row r="420" ht="15.75" customHeight="1">
      <c r="A420" s="97"/>
      <c r="B420" s="97"/>
      <c r="C420" s="97"/>
      <c r="D420" s="97"/>
      <c r="E420" s="97"/>
    </row>
    <row r="421" ht="15.75" customHeight="1">
      <c r="A421" s="97"/>
      <c r="B421" s="97"/>
      <c r="C421" s="97"/>
      <c r="D421" s="97"/>
      <c r="E421" s="97"/>
    </row>
    <row r="422" ht="15.75" customHeight="1">
      <c r="A422" s="97"/>
      <c r="B422" s="97"/>
      <c r="C422" s="97"/>
      <c r="D422" s="97"/>
      <c r="E422" s="97"/>
    </row>
    <row r="423" ht="15.75" customHeight="1">
      <c r="A423" s="97"/>
      <c r="B423" s="97"/>
      <c r="C423" s="97"/>
      <c r="D423" s="97"/>
      <c r="E423" s="97"/>
    </row>
    <row r="424" ht="15.75" customHeight="1">
      <c r="A424" s="97"/>
      <c r="B424" s="97"/>
      <c r="C424" s="97"/>
      <c r="D424" s="97"/>
      <c r="E424" s="97"/>
    </row>
    <row r="425" ht="15.75" customHeight="1">
      <c r="A425" s="97"/>
      <c r="B425" s="97"/>
      <c r="C425" s="97"/>
      <c r="D425" s="97"/>
      <c r="E425" s="97"/>
    </row>
    <row r="426" ht="15.75" customHeight="1">
      <c r="A426" s="97"/>
      <c r="B426" s="97"/>
      <c r="C426" s="97"/>
      <c r="D426" s="97"/>
      <c r="E426" s="97"/>
    </row>
    <row r="427" ht="15.75" customHeight="1">
      <c r="A427" s="97"/>
      <c r="B427" s="97"/>
      <c r="C427" s="97"/>
      <c r="D427" s="97"/>
      <c r="E427" s="97"/>
    </row>
    <row r="428" ht="15.75" customHeight="1">
      <c r="A428" s="97"/>
      <c r="B428" s="97"/>
      <c r="C428" s="97"/>
      <c r="D428" s="97"/>
      <c r="E428" s="97"/>
    </row>
    <row r="429" ht="15.75" customHeight="1">
      <c r="A429" s="97"/>
      <c r="B429" s="97"/>
      <c r="C429" s="97"/>
      <c r="D429" s="97"/>
      <c r="E429" s="97"/>
    </row>
    <row r="430" ht="15.75" customHeight="1">
      <c r="A430" s="97"/>
      <c r="B430" s="97"/>
      <c r="C430" s="97"/>
      <c r="D430" s="97"/>
      <c r="E430" s="97"/>
    </row>
    <row r="431" ht="15.75" customHeight="1">
      <c r="A431" s="97"/>
      <c r="B431" s="97"/>
      <c r="C431" s="97"/>
      <c r="D431" s="97"/>
      <c r="E431" s="97"/>
    </row>
    <row r="432" ht="15.75" customHeight="1">
      <c r="A432" s="97"/>
      <c r="B432" s="97"/>
      <c r="C432" s="97"/>
      <c r="D432" s="97"/>
      <c r="E432" s="97"/>
    </row>
    <row r="433" ht="15.75" customHeight="1">
      <c r="A433" s="97"/>
      <c r="B433" s="97"/>
      <c r="C433" s="97"/>
      <c r="D433" s="97"/>
      <c r="E433" s="97"/>
    </row>
    <row r="434" ht="15.75" customHeight="1">
      <c r="A434" s="97"/>
      <c r="B434" s="97"/>
      <c r="C434" s="97"/>
      <c r="D434" s="97"/>
      <c r="E434" s="97"/>
    </row>
    <row r="435" ht="15.75" customHeight="1">
      <c r="A435" s="97"/>
      <c r="B435" s="97"/>
      <c r="C435" s="97"/>
      <c r="D435" s="97"/>
      <c r="E435" s="97"/>
    </row>
    <row r="436" ht="15.75" customHeight="1">
      <c r="A436" s="97"/>
      <c r="B436" s="97"/>
      <c r="C436" s="97"/>
      <c r="D436" s="97"/>
      <c r="E436" s="97"/>
    </row>
    <row r="437" ht="15.75" customHeight="1">
      <c r="A437" s="97"/>
      <c r="B437" s="97"/>
      <c r="C437" s="97"/>
      <c r="D437" s="97"/>
      <c r="E437" s="97"/>
    </row>
    <row r="438" ht="15.75" customHeight="1">
      <c r="A438" s="97"/>
      <c r="B438" s="97"/>
      <c r="C438" s="97"/>
      <c r="D438" s="97"/>
      <c r="E438" s="97"/>
    </row>
    <row r="439" ht="15.75" customHeight="1">
      <c r="A439" s="97"/>
      <c r="B439" s="97"/>
      <c r="C439" s="97"/>
      <c r="D439" s="97"/>
      <c r="E439" s="97"/>
    </row>
    <row r="440" ht="15.75" customHeight="1">
      <c r="A440" s="97"/>
      <c r="B440" s="97"/>
      <c r="C440" s="97"/>
      <c r="D440" s="97"/>
      <c r="E440" s="97"/>
    </row>
    <row r="441" ht="15.75" customHeight="1">
      <c r="A441" s="97"/>
      <c r="B441" s="97"/>
      <c r="C441" s="97"/>
      <c r="D441" s="97"/>
      <c r="E441" s="97"/>
    </row>
    <row r="442" ht="15.75" customHeight="1">
      <c r="A442" s="97"/>
      <c r="B442" s="97"/>
      <c r="C442" s="97"/>
      <c r="D442" s="97"/>
      <c r="E442" s="97"/>
    </row>
    <row r="443" ht="15.75" customHeight="1">
      <c r="A443" s="97"/>
      <c r="B443" s="97"/>
      <c r="C443" s="97"/>
      <c r="D443" s="97"/>
      <c r="E443" s="97"/>
    </row>
    <row r="444" ht="15.75" customHeight="1">
      <c r="A444" s="97"/>
      <c r="B444" s="97"/>
      <c r="C444" s="97"/>
      <c r="D444" s="97"/>
      <c r="E444" s="97"/>
    </row>
    <row r="445" ht="15.75" customHeight="1">
      <c r="A445" s="97"/>
      <c r="B445" s="97"/>
      <c r="C445" s="97"/>
      <c r="D445" s="97"/>
      <c r="E445" s="97"/>
    </row>
    <row r="446" ht="15.75" customHeight="1">
      <c r="A446" s="97"/>
      <c r="B446" s="97"/>
      <c r="C446" s="97"/>
      <c r="D446" s="97"/>
      <c r="E446" s="97"/>
    </row>
    <row r="447" ht="15.75" customHeight="1">
      <c r="A447" s="97"/>
      <c r="B447" s="97"/>
      <c r="C447" s="97"/>
      <c r="D447" s="97"/>
      <c r="E447" s="97"/>
    </row>
    <row r="448" ht="15.75" customHeight="1">
      <c r="A448" s="97"/>
      <c r="B448" s="97"/>
      <c r="C448" s="97"/>
      <c r="D448" s="97"/>
      <c r="E448" s="97"/>
    </row>
    <row r="449" ht="15.75" customHeight="1">
      <c r="A449" s="97"/>
      <c r="B449" s="97"/>
      <c r="C449" s="97"/>
      <c r="D449" s="97"/>
      <c r="E449" s="97"/>
    </row>
    <row r="450" ht="15.75" customHeight="1">
      <c r="A450" s="97"/>
      <c r="B450" s="97"/>
      <c r="C450" s="97"/>
      <c r="D450" s="97"/>
      <c r="E450" s="97"/>
    </row>
    <row r="451" ht="15.75" customHeight="1">
      <c r="A451" s="97"/>
      <c r="B451" s="97"/>
      <c r="C451" s="97"/>
      <c r="D451" s="97"/>
      <c r="E451" s="97"/>
    </row>
    <row r="452" ht="15.75" customHeight="1">
      <c r="A452" s="97"/>
      <c r="B452" s="97"/>
      <c r="C452" s="97"/>
      <c r="D452" s="97"/>
      <c r="E452" s="97"/>
    </row>
    <row r="453" ht="15.75" customHeight="1">
      <c r="A453" s="97"/>
      <c r="B453" s="97"/>
      <c r="C453" s="97"/>
      <c r="D453" s="97"/>
      <c r="E453" s="97"/>
    </row>
    <row r="454" ht="15.75" customHeight="1">
      <c r="A454" s="97"/>
      <c r="B454" s="97"/>
      <c r="C454" s="97"/>
      <c r="D454" s="97"/>
      <c r="E454" s="97"/>
    </row>
    <row r="455" ht="15.75" customHeight="1">
      <c r="A455" s="97"/>
      <c r="B455" s="97"/>
      <c r="C455" s="97"/>
      <c r="D455" s="97"/>
      <c r="E455" s="97"/>
    </row>
    <row r="456" ht="15.75" customHeight="1">
      <c r="A456" s="97"/>
      <c r="B456" s="97"/>
      <c r="C456" s="97"/>
      <c r="D456" s="97"/>
      <c r="E456" s="97"/>
    </row>
    <row r="457" ht="15.75" customHeight="1">
      <c r="A457" s="97"/>
      <c r="B457" s="97"/>
      <c r="C457" s="97"/>
      <c r="D457" s="97"/>
      <c r="E457" s="97"/>
    </row>
    <row r="458" ht="15.75" customHeight="1">
      <c r="A458" s="97"/>
      <c r="B458" s="97"/>
      <c r="C458" s="97"/>
      <c r="D458" s="97"/>
      <c r="E458" s="97"/>
    </row>
    <row r="459" ht="15.75" customHeight="1">
      <c r="A459" s="97"/>
      <c r="B459" s="97"/>
      <c r="C459" s="97"/>
      <c r="D459" s="97"/>
      <c r="E459" s="97"/>
    </row>
    <row r="460" ht="15.75" customHeight="1">
      <c r="A460" s="97"/>
      <c r="B460" s="97"/>
      <c r="C460" s="97"/>
      <c r="D460" s="97"/>
      <c r="E460" s="97"/>
    </row>
    <row r="461" ht="15.75" customHeight="1">
      <c r="A461" s="97"/>
      <c r="B461" s="97"/>
      <c r="C461" s="97"/>
      <c r="D461" s="97"/>
      <c r="E461" s="97"/>
    </row>
    <row r="462" ht="15.75" customHeight="1">
      <c r="A462" s="97"/>
      <c r="B462" s="97"/>
      <c r="C462" s="97"/>
      <c r="D462" s="97"/>
      <c r="E462" s="97"/>
    </row>
    <row r="463" ht="15.75" customHeight="1">
      <c r="A463" s="97"/>
      <c r="B463" s="97"/>
      <c r="C463" s="97"/>
      <c r="D463" s="97"/>
      <c r="E463" s="97"/>
    </row>
    <row r="464" ht="15.75" customHeight="1">
      <c r="A464" s="97"/>
      <c r="B464" s="97"/>
      <c r="C464" s="97"/>
      <c r="D464" s="97"/>
      <c r="E464" s="97"/>
    </row>
    <row r="465" ht="15.75" customHeight="1">
      <c r="A465" s="97"/>
      <c r="B465" s="97"/>
      <c r="C465" s="97"/>
      <c r="D465" s="97"/>
      <c r="E465" s="97"/>
    </row>
    <row r="466" ht="15.75" customHeight="1">
      <c r="A466" s="97"/>
      <c r="B466" s="97"/>
      <c r="C466" s="97"/>
      <c r="D466" s="97"/>
      <c r="E466" s="97"/>
    </row>
    <row r="467" ht="15.75" customHeight="1">
      <c r="A467" s="97"/>
      <c r="B467" s="97"/>
      <c r="C467" s="97"/>
      <c r="D467" s="97"/>
      <c r="E467" s="97"/>
    </row>
    <row r="468" ht="15.75" customHeight="1">
      <c r="A468" s="97"/>
      <c r="B468" s="97"/>
      <c r="C468" s="97"/>
      <c r="D468" s="97"/>
      <c r="E468" s="97"/>
    </row>
    <row r="469" ht="15.75" customHeight="1">
      <c r="A469" s="97"/>
      <c r="B469" s="97"/>
      <c r="C469" s="97"/>
      <c r="D469" s="97"/>
      <c r="E469" s="97"/>
    </row>
    <row r="470" ht="15.75" customHeight="1">
      <c r="A470" s="97"/>
      <c r="B470" s="97"/>
      <c r="C470" s="97"/>
      <c r="D470" s="97"/>
      <c r="E470" s="97"/>
    </row>
    <row r="471" ht="15.75" customHeight="1">
      <c r="A471" s="97"/>
      <c r="B471" s="97"/>
      <c r="C471" s="97"/>
      <c r="D471" s="97"/>
      <c r="E471" s="97"/>
    </row>
    <row r="472" ht="15.75" customHeight="1">
      <c r="A472" s="97"/>
      <c r="B472" s="97"/>
      <c r="C472" s="97"/>
      <c r="D472" s="97"/>
      <c r="E472" s="97"/>
    </row>
    <row r="473" ht="15.75" customHeight="1">
      <c r="A473" s="97"/>
      <c r="B473" s="97"/>
      <c r="C473" s="97"/>
      <c r="D473" s="97"/>
      <c r="E473" s="97"/>
    </row>
    <row r="474" ht="15.75" customHeight="1">
      <c r="A474" s="97"/>
      <c r="B474" s="97"/>
      <c r="C474" s="97"/>
      <c r="D474" s="97"/>
      <c r="E474" s="97"/>
    </row>
    <row r="475" ht="15.75" customHeight="1">
      <c r="A475" s="97"/>
      <c r="B475" s="97"/>
      <c r="C475" s="97"/>
      <c r="D475" s="97"/>
      <c r="E475" s="97"/>
    </row>
    <row r="476" ht="15.75" customHeight="1">
      <c r="A476" s="97"/>
      <c r="B476" s="97"/>
      <c r="C476" s="97"/>
      <c r="D476" s="97"/>
      <c r="E476" s="97"/>
    </row>
    <row r="477" ht="15.75" customHeight="1">
      <c r="A477" s="97"/>
      <c r="B477" s="97"/>
      <c r="C477" s="97"/>
      <c r="D477" s="97"/>
      <c r="E477" s="97"/>
    </row>
    <row r="478" ht="15.75" customHeight="1">
      <c r="A478" s="97"/>
      <c r="B478" s="97"/>
      <c r="C478" s="97"/>
      <c r="D478" s="97"/>
      <c r="E478" s="97"/>
    </row>
    <row r="479" ht="15.75" customHeight="1">
      <c r="A479" s="97"/>
      <c r="B479" s="97"/>
      <c r="C479" s="97"/>
      <c r="D479" s="97"/>
      <c r="E479" s="97"/>
    </row>
    <row r="480" ht="15.75" customHeight="1">
      <c r="A480" s="97"/>
      <c r="B480" s="97"/>
      <c r="C480" s="97"/>
      <c r="D480" s="97"/>
      <c r="E480" s="97"/>
    </row>
    <row r="481" ht="15.75" customHeight="1">
      <c r="A481" s="97"/>
      <c r="B481" s="97"/>
      <c r="C481" s="97"/>
      <c r="D481" s="97"/>
      <c r="E481" s="97"/>
    </row>
    <row r="482" ht="15.75" customHeight="1">
      <c r="A482" s="97"/>
      <c r="B482" s="97"/>
      <c r="C482" s="97"/>
      <c r="D482" s="97"/>
      <c r="E482" s="97"/>
    </row>
    <row r="483" ht="15.75" customHeight="1">
      <c r="A483" s="97"/>
      <c r="B483" s="97"/>
      <c r="C483" s="97"/>
      <c r="D483" s="97"/>
      <c r="E483" s="97"/>
    </row>
    <row r="484" ht="15.75" customHeight="1">
      <c r="A484" s="97"/>
      <c r="B484" s="97"/>
      <c r="C484" s="97"/>
      <c r="D484" s="97"/>
      <c r="E484" s="97"/>
    </row>
    <row r="485" ht="15.75" customHeight="1">
      <c r="A485" s="97"/>
      <c r="B485" s="97"/>
      <c r="C485" s="97"/>
      <c r="D485" s="97"/>
      <c r="E485" s="97"/>
    </row>
    <row r="486" ht="15.75" customHeight="1">
      <c r="A486" s="97"/>
      <c r="B486" s="97"/>
      <c r="C486" s="97"/>
      <c r="D486" s="97"/>
      <c r="E486" s="97"/>
    </row>
    <row r="487" ht="15.75" customHeight="1">
      <c r="A487" s="97"/>
      <c r="B487" s="97"/>
      <c r="C487" s="97"/>
      <c r="D487" s="97"/>
      <c r="E487" s="97"/>
    </row>
    <row r="488" ht="15.75" customHeight="1">
      <c r="A488" s="97"/>
      <c r="B488" s="97"/>
      <c r="C488" s="97"/>
      <c r="D488" s="97"/>
      <c r="E488" s="97"/>
    </row>
    <row r="489" ht="15.75" customHeight="1">
      <c r="A489" s="97"/>
      <c r="B489" s="97"/>
      <c r="C489" s="97"/>
      <c r="D489" s="97"/>
      <c r="E489" s="97"/>
    </row>
    <row r="490" ht="15.75" customHeight="1">
      <c r="A490" s="97"/>
      <c r="B490" s="97"/>
      <c r="C490" s="97"/>
      <c r="D490" s="97"/>
      <c r="E490" s="97"/>
    </row>
    <row r="491" ht="15.75" customHeight="1">
      <c r="A491" s="97"/>
      <c r="B491" s="97"/>
      <c r="C491" s="97"/>
      <c r="D491" s="97"/>
      <c r="E491" s="97"/>
    </row>
    <row r="492" ht="15.75" customHeight="1">
      <c r="A492" s="97"/>
      <c r="B492" s="97"/>
      <c r="C492" s="97"/>
      <c r="D492" s="97"/>
      <c r="E492" s="97"/>
    </row>
    <row r="493" ht="15.75" customHeight="1">
      <c r="A493" s="97"/>
      <c r="B493" s="97"/>
      <c r="C493" s="97"/>
      <c r="D493" s="97"/>
      <c r="E493" s="97"/>
    </row>
    <row r="494" ht="15.75" customHeight="1">
      <c r="A494" s="97"/>
      <c r="B494" s="97"/>
      <c r="C494" s="97"/>
      <c r="D494" s="97"/>
      <c r="E494" s="97"/>
    </row>
    <row r="495" ht="15.75" customHeight="1">
      <c r="A495" s="97"/>
      <c r="B495" s="97"/>
      <c r="C495" s="97"/>
      <c r="D495" s="97"/>
      <c r="E495" s="97"/>
    </row>
    <row r="496" ht="15.75" customHeight="1">
      <c r="A496" s="97"/>
      <c r="B496" s="97"/>
      <c r="C496" s="97"/>
      <c r="D496" s="97"/>
      <c r="E496" s="97"/>
    </row>
    <row r="497" ht="15.75" customHeight="1">
      <c r="A497" s="97"/>
      <c r="B497" s="97"/>
      <c r="C497" s="97"/>
      <c r="D497" s="97"/>
      <c r="E497" s="97"/>
    </row>
    <row r="498" ht="15.75" customHeight="1">
      <c r="A498" s="97"/>
      <c r="B498" s="97"/>
      <c r="C498" s="97"/>
      <c r="D498" s="97"/>
      <c r="E498" s="97"/>
    </row>
    <row r="499" ht="15.75" customHeight="1">
      <c r="A499" s="97"/>
      <c r="B499" s="97"/>
      <c r="C499" s="97"/>
      <c r="D499" s="97"/>
      <c r="E499" s="97"/>
    </row>
    <row r="500" ht="15.75" customHeight="1">
      <c r="A500" s="97"/>
      <c r="B500" s="97"/>
      <c r="C500" s="97"/>
      <c r="D500" s="97"/>
      <c r="E500" s="97"/>
    </row>
    <row r="501" ht="15.75" customHeight="1">
      <c r="A501" s="97"/>
      <c r="B501" s="97"/>
      <c r="C501" s="97"/>
      <c r="D501" s="97"/>
      <c r="E501" s="97"/>
    </row>
    <row r="502" ht="15.75" customHeight="1">
      <c r="A502" s="97"/>
      <c r="B502" s="97"/>
      <c r="C502" s="97"/>
      <c r="D502" s="97"/>
      <c r="E502" s="97"/>
    </row>
    <row r="503" ht="15.75" customHeight="1">
      <c r="A503" s="97"/>
      <c r="B503" s="97"/>
      <c r="C503" s="97"/>
      <c r="D503" s="97"/>
      <c r="E503" s="97"/>
    </row>
    <row r="504" ht="15.75" customHeight="1">
      <c r="A504" s="97"/>
      <c r="B504" s="97"/>
      <c r="C504" s="97"/>
      <c r="D504" s="97"/>
      <c r="E504" s="97"/>
    </row>
    <row r="505" ht="15.75" customHeight="1">
      <c r="A505" s="97"/>
      <c r="B505" s="97"/>
      <c r="C505" s="97"/>
      <c r="D505" s="97"/>
      <c r="E505" s="97"/>
    </row>
    <row r="506" ht="15.75" customHeight="1">
      <c r="A506" s="97"/>
      <c r="B506" s="97"/>
      <c r="C506" s="97"/>
      <c r="D506" s="97"/>
      <c r="E506" s="97"/>
    </row>
    <row r="507" ht="15.75" customHeight="1">
      <c r="A507" s="97"/>
      <c r="B507" s="97"/>
      <c r="C507" s="97"/>
      <c r="D507" s="97"/>
      <c r="E507" s="97"/>
    </row>
    <row r="508" ht="15.75" customHeight="1">
      <c r="A508" s="97"/>
      <c r="B508" s="97"/>
      <c r="C508" s="97"/>
      <c r="D508" s="97"/>
      <c r="E508" s="97"/>
    </row>
    <row r="509" ht="15.75" customHeight="1">
      <c r="A509" s="97"/>
      <c r="B509" s="97"/>
      <c r="C509" s="97"/>
      <c r="D509" s="97"/>
      <c r="E509" s="97"/>
    </row>
    <row r="510" ht="15.75" customHeight="1">
      <c r="A510" s="97"/>
      <c r="B510" s="97"/>
      <c r="C510" s="97"/>
      <c r="D510" s="97"/>
      <c r="E510" s="97"/>
    </row>
    <row r="511" ht="15.75" customHeight="1">
      <c r="A511" s="97"/>
      <c r="B511" s="97"/>
      <c r="C511" s="97"/>
      <c r="D511" s="97"/>
      <c r="E511" s="97"/>
    </row>
    <row r="512" ht="15.75" customHeight="1">
      <c r="A512" s="97"/>
      <c r="B512" s="97"/>
      <c r="C512" s="97"/>
      <c r="D512" s="97"/>
      <c r="E512" s="97"/>
    </row>
    <row r="513" ht="15.75" customHeight="1">
      <c r="A513" s="97"/>
      <c r="B513" s="97"/>
      <c r="C513" s="97"/>
      <c r="D513" s="97"/>
      <c r="E513" s="97"/>
    </row>
    <row r="514" ht="15.75" customHeight="1">
      <c r="A514" s="97"/>
      <c r="B514" s="97"/>
      <c r="C514" s="97"/>
      <c r="D514" s="97"/>
      <c r="E514" s="97"/>
    </row>
    <row r="515" ht="15.75" customHeight="1">
      <c r="A515" s="97"/>
      <c r="B515" s="97"/>
      <c r="C515" s="97"/>
      <c r="D515" s="97"/>
      <c r="E515" s="97"/>
    </row>
    <row r="516" ht="15.75" customHeight="1">
      <c r="A516" s="97"/>
      <c r="B516" s="97"/>
      <c r="C516" s="97"/>
      <c r="D516" s="97"/>
      <c r="E516" s="97"/>
    </row>
    <row r="517" ht="15.75" customHeight="1">
      <c r="A517" s="97"/>
      <c r="B517" s="97"/>
      <c r="C517" s="97"/>
      <c r="D517" s="97"/>
      <c r="E517" s="97"/>
    </row>
    <row r="518" ht="15.75" customHeight="1">
      <c r="A518" s="97"/>
      <c r="B518" s="97"/>
      <c r="C518" s="97"/>
      <c r="D518" s="97"/>
      <c r="E518" s="97"/>
    </row>
    <row r="519" ht="15.75" customHeight="1">
      <c r="A519" s="97"/>
      <c r="B519" s="97"/>
      <c r="C519" s="97"/>
      <c r="D519" s="97"/>
      <c r="E519" s="97"/>
    </row>
    <row r="520" ht="15.75" customHeight="1">
      <c r="A520" s="97"/>
      <c r="B520" s="97"/>
      <c r="C520" s="97"/>
      <c r="D520" s="97"/>
      <c r="E520" s="97"/>
    </row>
    <row r="521" ht="15.75" customHeight="1">
      <c r="A521" s="97"/>
      <c r="B521" s="97"/>
      <c r="C521" s="97"/>
      <c r="D521" s="97"/>
      <c r="E521" s="97"/>
    </row>
    <row r="522" ht="15.75" customHeight="1">
      <c r="A522" s="97"/>
      <c r="B522" s="97"/>
      <c r="C522" s="97"/>
      <c r="D522" s="97"/>
      <c r="E522" s="97"/>
    </row>
    <row r="523" ht="15.75" customHeight="1">
      <c r="A523" s="97"/>
      <c r="B523" s="97"/>
      <c r="C523" s="97"/>
      <c r="D523" s="97"/>
      <c r="E523" s="97"/>
    </row>
    <row r="524" ht="15.75" customHeight="1">
      <c r="A524" s="97"/>
      <c r="B524" s="97"/>
      <c r="C524" s="97"/>
      <c r="D524" s="97"/>
      <c r="E524" s="97"/>
    </row>
    <row r="525" ht="15.75" customHeight="1">
      <c r="A525" s="97"/>
      <c r="B525" s="97"/>
      <c r="C525" s="97"/>
      <c r="D525" s="97"/>
      <c r="E525" s="97"/>
    </row>
    <row r="526" ht="15.75" customHeight="1">
      <c r="A526" s="97"/>
      <c r="B526" s="97"/>
      <c r="C526" s="97"/>
      <c r="D526" s="97"/>
      <c r="E526" s="97"/>
    </row>
    <row r="527" ht="15.75" customHeight="1">
      <c r="A527" s="97"/>
      <c r="B527" s="97"/>
      <c r="C527" s="97"/>
      <c r="D527" s="97"/>
      <c r="E527" s="97"/>
    </row>
    <row r="528" ht="15.75" customHeight="1">
      <c r="A528" s="97"/>
      <c r="B528" s="97"/>
      <c r="C528" s="97"/>
      <c r="D528" s="97"/>
      <c r="E528" s="97"/>
    </row>
    <row r="529" ht="15.75" customHeight="1">
      <c r="A529" s="97"/>
      <c r="B529" s="97"/>
      <c r="C529" s="97"/>
      <c r="D529" s="97"/>
      <c r="E529" s="97"/>
    </row>
    <row r="530" ht="15.75" customHeight="1">
      <c r="A530" s="97"/>
      <c r="B530" s="97"/>
      <c r="C530" s="97"/>
      <c r="D530" s="97"/>
      <c r="E530" s="97"/>
    </row>
    <row r="531" ht="15.75" customHeight="1">
      <c r="A531" s="97"/>
      <c r="B531" s="97"/>
      <c r="C531" s="97"/>
      <c r="D531" s="97"/>
      <c r="E531" s="97"/>
    </row>
    <row r="532" ht="15.75" customHeight="1">
      <c r="A532" s="97"/>
      <c r="B532" s="97"/>
      <c r="C532" s="97"/>
      <c r="D532" s="97"/>
      <c r="E532" s="97"/>
    </row>
    <row r="533" ht="15.75" customHeight="1">
      <c r="A533" s="97"/>
      <c r="B533" s="97"/>
      <c r="C533" s="97"/>
      <c r="D533" s="97"/>
      <c r="E533" s="97"/>
    </row>
    <row r="534" ht="15.75" customHeight="1">
      <c r="A534" s="97"/>
      <c r="B534" s="97"/>
      <c r="C534" s="97"/>
      <c r="D534" s="97"/>
      <c r="E534" s="97"/>
    </row>
    <row r="535" ht="15.75" customHeight="1">
      <c r="A535" s="97"/>
      <c r="B535" s="97"/>
      <c r="C535" s="97"/>
      <c r="D535" s="97"/>
      <c r="E535" s="97"/>
    </row>
    <row r="536" ht="15.75" customHeight="1">
      <c r="A536" s="97"/>
      <c r="B536" s="97"/>
      <c r="C536" s="97"/>
      <c r="D536" s="97"/>
      <c r="E536" s="97"/>
    </row>
    <row r="537" ht="15.75" customHeight="1">
      <c r="A537" s="97"/>
      <c r="B537" s="97"/>
      <c r="C537" s="97"/>
      <c r="D537" s="97"/>
      <c r="E537" s="97"/>
    </row>
    <row r="538" ht="15.75" customHeight="1">
      <c r="A538" s="97"/>
      <c r="B538" s="97"/>
      <c r="C538" s="97"/>
      <c r="D538" s="97"/>
      <c r="E538" s="97"/>
    </row>
    <row r="539" ht="15.75" customHeight="1">
      <c r="A539" s="97"/>
      <c r="B539" s="97"/>
      <c r="C539" s="97"/>
      <c r="D539" s="97"/>
      <c r="E539" s="97"/>
    </row>
    <row r="540" ht="15.75" customHeight="1">
      <c r="A540" s="97"/>
      <c r="B540" s="97"/>
      <c r="C540" s="97"/>
      <c r="D540" s="97"/>
      <c r="E540" s="97"/>
    </row>
    <row r="541" ht="15.75" customHeight="1">
      <c r="A541" s="97"/>
      <c r="B541" s="97"/>
      <c r="C541" s="97"/>
      <c r="D541" s="97"/>
      <c r="E541" s="97"/>
    </row>
    <row r="542" ht="15.75" customHeight="1">
      <c r="A542" s="97"/>
      <c r="B542" s="97"/>
      <c r="C542" s="97"/>
      <c r="D542" s="97"/>
      <c r="E542" s="97"/>
    </row>
    <row r="543" ht="15.75" customHeight="1">
      <c r="A543" s="97"/>
      <c r="B543" s="97"/>
      <c r="C543" s="97"/>
      <c r="D543" s="97"/>
      <c r="E543" s="97"/>
    </row>
    <row r="544" ht="15.75" customHeight="1">
      <c r="A544" s="97"/>
      <c r="B544" s="97"/>
      <c r="C544" s="97"/>
      <c r="D544" s="97"/>
      <c r="E544" s="97"/>
    </row>
    <row r="545" ht="15.75" customHeight="1">
      <c r="A545" s="97"/>
      <c r="B545" s="97"/>
      <c r="C545" s="97"/>
      <c r="D545" s="97"/>
      <c r="E545" s="97"/>
    </row>
    <row r="546" ht="15.75" customHeight="1">
      <c r="A546" s="97"/>
      <c r="B546" s="97"/>
      <c r="C546" s="97"/>
      <c r="D546" s="97"/>
      <c r="E546" s="97"/>
    </row>
    <row r="547" ht="15.75" customHeight="1">
      <c r="A547" s="97"/>
      <c r="B547" s="97"/>
      <c r="C547" s="97"/>
      <c r="D547" s="97"/>
      <c r="E547" s="97"/>
    </row>
    <row r="548" ht="15.75" customHeight="1">
      <c r="A548" s="97"/>
      <c r="B548" s="97"/>
      <c r="C548" s="97"/>
      <c r="D548" s="97"/>
      <c r="E548" s="97"/>
    </row>
    <row r="549" ht="15.75" customHeight="1">
      <c r="A549" s="97"/>
      <c r="B549" s="97"/>
      <c r="C549" s="97"/>
      <c r="D549" s="97"/>
      <c r="E549" s="97"/>
    </row>
    <row r="550" ht="15.75" customHeight="1">
      <c r="A550" s="97"/>
      <c r="B550" s="97"/>
      <c r="C550" s="97"/>
      <c r="D550" s="97"/>
      <c r="E550" s="97"/>
    </row>
    <row r="551" ht="15.75" customHeight="1">
      <c r="A551" s="97"/>
      <c r="B551" s="97"/>
      <c r="C551" s="97"/>
      <c r="D551" s="97"/>
      <c r="E551" s="97"/>
    </row>
    <row r="552" ht="15.75" customHeight="1">
      <c r="A552" s="97"/>
      <c r="B552" s="97"/>
      <c r="C552" s="97"/>
      <c r="D552" s="97"/>
      <c r="E552" s="97"/>
    </row>
    <row r="553" ht="15.75" customHeight="1">
      <c r="A553" s="97"/>
      <c r="B553" s="97"/>
      <c r="C553" s="97"/>
      <c r="D553" s="97"/>
      <c r="E553" s="97"/>
    </row>
    <row r="554" ht="15.75" customHeight="1">
      <c r="A554" s="97"/>
      <c r="B554" s="97"/>
      <c r="C554" s="97"/>
      <c r="D554" s="97"/>
      <c r="E554" s="97"/>
    </row>
    <row r="555" ht="15.75" customHeight="1">
      <c r="A555" s="97"/>
      <c r="B555" s="97"/>
      <c r="C555" s="97"/>
      <c r="D555" s="97"/>
      <c r="E555" s="97"/>
    </row>
    <row r="556" ht="15.75" customHeight="1">
      <c r="A556" s="97"/>
      <c r="B556" s="97"/>
      <c r="C556" s="97"/>
      <c r="D556" s="97"/>
      <c r="E556" s="97"/>
    </row>
    <row r="557" ht="15.75" customHeight="1">
      <c r="A557" s="97"/>
      <c r="B557" s="97"/>
      <c r="C557" s="97"/>
      <c r="D557" s="97"/>
      <c r="E557" s="97"/>
    </row>
    <row r="558" ht="15.75" customHeight="1">
      <c r="A558" s="97"/>
      <c r="B558" s="97"/>
      <c r="C558" s="97"/>
      <c r="D558" s="97"/>
      <c r="E558" s="97"/>
    </row>
    <row r="559" ht="15.75" customHeight="1">
      <c r="A559" s="97"/>
      <c r="B559" s="97"/>
      <c r="C559" s="97"/>
      <c r="D559" s="97"/>
      <c r="E559" s="97"/>
    </row>
    <row r="560" ht="15.75" customHeight="1">
      <c r="A560" s="97"/>
      <c r="B560" s="97"/>
      <c r="C560" s="97"/>
      <c r="D560" s="97"/>
      <c r="E560" s="97"/>
    </row>
    <row r="561" ht="15.75" customHeight="1">
      <c r="A561" s="97"/>
      <c r="B561" s="97"/>
      <c r="C561" s="97"/>
      <c r="D561" s="97"/>
      <c r="E561" s="97"/>
    </row>
    <row r="562" ht="15.75" customHeight="1">
      <c r="A562" s="97"/>
      <c r="B562" s="97"/>
      <c r="C562" s="97"/>
      <c r="D562" s="97"/>
      <c r="E562" s="97"/>
    </row>
    <row r="563" ht="15.75" customHeight="1">
      <c r="A563" s="97"/>
      <c r="B563" s="97"/>
      <c r="C563" s="97"/>
      <c r="D563" s="97"/>
      <c r="E563" s="97"/>
    </row>
    <row r="564" ht="15.75" customHeight="1">
      <c r="A564" s="97"/>
      <c r="B564" s="97"/>
      <c r="C564" s="97"/>
      <c r="D564" s="97"/>
      <c r="E564" s="97"/>
    </row>
    <row r="565" ht="15.75" customHeight="1">
      <c r="A565" s="97"/>
      <c r="B565" s="97"/>
      <c r="C565" s="97"/>
      <c r="D565" s="97"/>
      <c r="E565" s="97"/>
    </row>
    <row r="566" ht="15.75" customHeight="1">
      <c r="A566" s="97"/>
      <c r="B566" s="97"/>
      <c r="C566" s="97"/>
      <c r="D566" s="97"/>
      <c r="E566" s="97"/>
    </row>
    <row r="567" ht="15.75" customHeight="1">
      <c r="A567" s="97"/>
      <c r="B567" s="97"/>
      <c r="C567" s="97"/>
      <c r="D567" s="97"/>
      <c r="E567" s="97"/>
    </row>
    <row r="568" ht="15.75" customHeight="1">
      <c r="A568" s="97"/>
      <c r="B568" s="97"/>
      <c r="C568" s="97"/>
      <c r="D568" s="97"/>
      <c r="E568" s="97"/>
    </row>
    <row r="569" ht="15.75" customHeight="1">
      <c r="A569" s="97"/>
      <c r="B569" s="97"/>
      <c r="C569" s="97"/>
      <c r="D569" s="97"/>
      <c r="E569" s="97"/>
    </row>
    <row r="570" ht="15.75" customHeight="1">
      <c r="A570" s="97"/>
      <c r="B570" s="97"/>
      <c r="C570" s="97"/>
      <c r="D570" s="97"/>
      <c r="E570" s="97"/>
    </row>
    <row r="571" ht="15.75" customHeight="1">
      <c r="A571" s="97"/>
      <c r="B571" s="97"/>
      <c r="C571" s="97"/>
      <c r="D571" s="97"/>
      <c r="E571" s="97"/>
    </row>
    <row r="572" ht="15.75" customHeight="1">
      <c r="A572" s="97"/>
      <c r="B572" s="97"/>
      <c r="C572" s="97"/>
      <c r="D572" s="97"/>
      <c r="E572" s="97"/>
    </row>
    <row r="573" ht="15.75" customHeight="1">
      <c r="A573" s="97"/>
      <c r="B573" s="97"/>
      <c r="C573" s="97"/>
      <c r="D573" s="97"/>
      <c r="E573" s="97"/>
    </row>
    <row r="574" ht="15.75" customHeight="1">
      <c r="A574" s="97"/>
      <c r="B574" s="97"/>
      <c r="C574" s="97"/>
      <c r="D574" s="97"/>
      <c r="E574" s="97"/>
    </row>
    <row r="575" ht="15.75" customHeight="1">
      <c r="A575" s="97"/>
      <c r="B575" s="97"/>
      <c r="C575" s="97"/>
      <c r="D575" s="97"/>
      <c r="E575" s="97"/>
    </row>
    <row r="576" ht="15.75" customHeight="1">
      <c r="A576" s="97"/>
      <c r="B576" s="97"/>
      <c r="C576" s="97"/>
      <c r="D576" s="97"/>
      <c r="E576" s="97"/>
    </row>
    <row r="577" ht="15.75" customHeight="1">
      <c r="A577" s="97"/>
      <c r="B577" s="97"/>
      <c r="C577" s="97"/>
      <c r="D577" s="97"/>
      <c r="E577" s="97"/>
    </row>
    <row r="578" ht="15.75" customHeight="1">
      <c r="A578" s="97"/>
      <c r="B578" s="97"/>
      <c r="C578" s="97"/>
      <c r="D578" s="97"/>
      <c r="E578" s="97"/>
    </row>
    <row r="579" ht="15.75" customHeight="1">
      <c r="A579" s="97"/>
      <c r="B579" s="97"/>
      <c r="C579" s="97"/>
      <c r="D579" s="97"/>
      <c r="E579" s="97"/>
    </row>
    <row r="580" ht="15.75" customHeight="1">
      <c r="A580" s="97"/>
      <c r="B580" s="97"/>
      <c r="C580" s="97"/>
      <c r="D580" s="97"/>
      <c r="E580" s="97"/>
    </row>
    <row r="581" ht="15.75" customHeight="1">
      <c r="A581" s="97"/>
      <c r="B581" s="97"/>
      <c r="C581" s="97"/>
      <c r="D581" s="97"/>
      <c r="E581" s="97"/>
    </row>
    <row r="582" ht="15.75" customHeight="1">
      <c r="A582" s="97"/>
      <c r="B582" s="97"/>
      <c r="C582" s="97"/>
      <c r="D582" s="97"/>
      <c r="E582" s="97"/>
    </row>
    <row r="583" ht="15.75" customHeight="1">
      <c r="A583" s="97"/>
      <c r="B583" s="97"/>
      <c r="C583" s="97"/>
      <c r="D583" s="97"/>
      <c r="E583" s="97"/>
    </row>
    <row r="584" ht="15.75" customHeight="1">
      <c r="A584" s="97"/>
      <c r="B584" s="97"/>
      <c r="C584" s="97"/>
      <c r="D584" s="97"/>
      <c r="E584" s="97"/>
    </row>
    <row r="585" ht="15.75" customHeight="1">
      <c r="A585" s="97"/>
      <c r="B585" s="97"/>
      <c r="C585" s="97"/>
      <c r="D585" s="97"/>
      <c r="E585" s="97"/>
    </row>
    <row r="586" ht="15.75" customHeight="1">
      <c r="A586" s="97"/>
      <c r="B586" s="97"/>
      <c r="C586" s="97"/>
      <c r="D586" s="97"/>
      <c r="E586" s="97"/>
    </row>
    <row r="587" ht="15.75" customHeight="1">
      <c r="A587" s="97"/>
      <c r="B587" s="97"/>
      <c r="C587" s="97"/>
      <c r="D587" s="97"/>
      <c r="E587" s="97"/>
    </row>
    <row r="588" ht="15.75" customHeight="1">
      <c r="A588" s="97"/>
      <c r="B588" s="97"/>
      <c r="C588" s="97"/>
      <c r="D588" s="97"/>
      <c r="E588" s="97"/>
    </row>
    <row r="589" ht="15.75" customHeight="1">
      <c r="A589" s="97"/>
      <c r="B589" s="97"/>
      <c r="C589" s="97"/>
      <c r="D589" s="97"/>
      <c r="E589" s="97"/>
    </row>
    <row r="590" ht="15.75" customHeight="1">
      <c r="A590" s="97"/>
      <c r="B590" s="97"/>
      <c r="C590" s="97"/>
      <c r="D590" s="97"/>
      <c r="E590" s="97"/>
    </row>
    <row r="591" ht="15.75" customHeight="1">
      <c r="A591" s="97"/>
      <c r="B591" s="97"/>
      <c r="C591" s="97"/>
      <c r="D591" s="97"/>
      <c r="E591" s="97"/>
    </row>
    <row r="592" ht="15.75" customHeight="1">
      <c r="A592" s="97"/>
      <c r="B592" s="97"/>
      <c r="C592" s="97"/>
      <c r="D592" s="97"/>
      <c r="E592" s="97"/>
    </row>
    <row r="593" ht="15.75" customHeight="1">
      <c r="A593" s="97"/>
      <c r="B593" s="97"/>
      <c r="C593" s="97"/>
      <c r="D593" s="97"/>
      <c r="E593" s="97"/>
    </row>
    <row r="594" ht="15.75" customHeight="1">
      <c r="A594" s="97"/>
      <c r="B594" s="97"/>
      <c r="C594" s="97"/>
      <c r="D594" s="97"/>
      <c r="E594" s="97"/>
    </row>
    <row r="595" ht="15.75" customHeight="1">
      <c r="A595" s="97"/>
      <c r="B595" s="97"/>
      <c r="C595" s="97"/>
      <c r="D595" s="97"/>
      <c r="E595" s="97"/>
    </row>
    <row r="596" ht="15.75" customHeight="1">
      <c r="A596" s="97"/>
      <c r="B596" s="97"/>
      <c r="C596" s="97"/>
      <c r="D596" s="97"/>
      <c r="E596" s="97"/>
    </row>
    <row r="597" ht="15.75" customHeight="1">
      <c r="A597" s="97"/>
      <c r="B597" s="97"/>
      <c r="C597" s="97"/>
      <c r="D597" s="97"/>
      <c r="E597" s="97"/>
    </row>
    <row r="598" ht="15.75" customHeight="1">
      <c r="A598" s="97"/>
      <c r="B598" s="97"/>
      <c r="C598" s="97"/>
      <c r="D598" s="97"/>
      <c r="E598" s="97"/>
    </row>
    <row r="599" ht="15.75" customHeight="1">
      <c r="A599" s="97"/>
      <c r="B599" s="97"/>
      <c r="C599" s="97"/>
      <c r="D599" s="97"/>
      <c r="E599" s="97"/>
    </row>
    <row r="600" ht="15.75" customHeight="1">
      <c r="A600" s="97"/>
      <c r="B600" s="97"/>
      <c r="C600" s="97"/>
      <c r="D600" s="97"/>
      <c r="E600" s="97"/>
    </row>
    <row r="601" ht="15.75" customHeight="1">
      <c r="A601" s="97"/>
      <c r="B601" s="97"/>
      <c r="C601" s="97"/>
      <c r="D601" s="97"/>
      <c r="E601" s="97"/>
    </row>
    <row r="602" ht="15.75" customHeight="1">
      <c r="A602" s="97"/>
      <c r="B602" s="97"/>
      <c r="C602" s="97"/>
      <c r="D602" s="97"/>
      <c r="E602" s="97"/>
    </row>
    <row r="603" ht="15.75" customHeight="1">
      <c r="A603" s="97"/>
      <c r="B603" s="97"/>
      <c r="C603" s="97"/>
      <c r="D603" s="97"/>
      <c r="E603" s="97"/>
    </row>
    <row r="604" ht="15.75" customHeight="1">
      <c r="A604" s="97"/>
      <c r="B604" s="97"/>
      <c r="C604" s="97"/>
      <c r="D604" s="97"/>
      <c r="E604" s="97"/>
    </row>
    <row r="605" ht="15.75" customHeight="1">
      <c r="A605" s="97"/>
      <c r="B605" s="97"/>
      <c r="C605" s="97"/>
      <c r="D605" s="97"/>
      <c r="E605" s="97"/>
    </row>
    <row r="606" ht="15.75" customHeight="1">
      <c r="A606" s="97"/>
      <c r="B606" s="97"/>
      <c r="C606" s="97"/>
      <c r="D606" s="97"/>
      <c r="E606" s="97"/>
    </row>
    <row r="607" ht="15.75" customHeight="1">
      <c r="A607" s="97"/>
      <c r="B607" s="97"/>
      <c r="C607" s="97"/>
      <c r="D607" s="97"/>
      <c r="E607" s="97"/>
    </row>
    <row r="608" ht="15.75" customHeight="1">
      <c r="A608" s="97"/>
      <c r="B608" s="97"/>
      <c r="C608" s="97"/>
      <c r="D608" s="97"/>
      <c r="E608" s="97"/>
    </row>
    <row r="609" ht="15.75" customHeight="1">
      <c r="A609" s="97"/>
      <c r="B609" s="97"/>
      <c r="C609" s="97"/>
      <c r="D609" s="97"/>
      <c r="E609" s="97"/>
    </row>
    <row r="610" ht="15.75" customHeight="1">
      <c r="A610" s="97"/>
      <c r="B610" s="97"/>
      <c r="C610" s="97"/>
      <c r="D610" s="97"/>
      <c r="E610" s="97"/>
    </row>
    <row r="611" ht="15.75" customHeight="1">
      <c r="A611" s="97"/>
      <c r="B611" s="97"/>
      <c r="C611" s="97"/>
      <c r="D611" s="97"/>
      <c r="E611" s="97"/>
    </row>
    <row r="612" ht="15.75" customHeight="1">
      <c r="A612" s="97"/>
      <c r="B612" s="97"/>
      <c r="C612" s="97"/>
      <c r="D612" s="97"/>
      <c r="E612" s="97"/>
    </row>
    <row r="613" ht="15.75" customHeight="1">
      <c r="A613" s="97"/>
      <c r="B613" s="97"/>
      <c r="C613" s="97"/>
      <c r="D613" s="97"/>
      <c r="E613" s="97"/>
    </row>
    <row r="614" ht="15.75" customHeight="1">
      <c r="A614" s="97"/>
      <c r="B614" s="97"/>
      <c r="C614" s="97"/>
      <c r="D614" s="97"/>
      <c r="E614" s="97"/>
    </row>
    <row r="615" ht="15.75" customHeight="1">
      <c r="A615" s="97"/>
      <c r="B615" s="97"/>
      <c r="C615" s="97"/>
      <c r="D615" s="97"/>
      <c r="E615" s="97"/>
    </row>
    <row r="616" ht="15.75" customHeight="1">
      <c r="A616" s="97"/>
      <c r="B616" s="97"/>
      <c r="C616" s="97"/>
      <c r="D616" s="97"/>
      <c r="E616" s="97"/>
    </row>
    <row r="617" ht="15.75" customHeight="1">
      <c r="A617" s="97"/>
      <c r="B617" s="97"/>
      <c r="C617" s="97"/>
      <c r="D617" s="97"/>
      <c r="E617" s="97"/>
    </row>
    <row r="618" ht="15.75" customHeight="1">
      <c r="A618" s="97"/>
      <c r="B618" s="97"/>
      <c r="C618" s="97"/>
      <c r="D618" s="97"/>
      <c r="E618" s="97"/>
    </row>
    <row r="619" ht="15.75" customHeight="1">
      <c r="A619" s="97"/>
      <c r="B619" s="97"/>
      <c r="C619" s="97"/>
      <c r="D619" s="97"/>
      <c r="E619" s="97"/>
    </row>
    <row r="620" ht="15.75" customHeight="1">
      <c r="A620" s="97"/>
      <c r="B620" s="97"/>
      <c r="C620" s="97"/>
      <c r="D620" s="97"/>
      <c r="E620" s="97"/>
    </row>
    <row r="621" ht="15.75" customHeight="1">
      <c r="A621" s="97"/>
      <c r="B621" s="97"/>
      <c r="C621" s="97"/>
      <c r="D621" s="97"/>
      <c r="E621" s="97"/>
    </row>
    <row r="622" ht="15.75" customHeight="1">
      <c r="A622" s="97"/>
      <c r="B622" s="97"/>
      <c r="C622" s="97"/>
      <c r="D622" s="97"/>
      <c r="E622" s="97"/>
    </row>
    <row r="623" ht="15.75" customHeight="1">
      <c r="A623" s="97"/>
      <c r="B623" s="97"/>
      <c r="C623" s="97"/>
      <c r="D623" s="97"/>
      <c r="E623" s="97"/>
    </row>
    <row r="624" ht="15.75" customHeight="1">
      <c r="A624" s="97"/>
      <c r="B624" s="97"/>
      <c r="C624" s="97"/>
      <c r="D624" s="97"/>
      <c r="E624" s="97"/>
    </row>
    <row r="625" ht="15.75" customHeight="1">
      <c r="A625" s="97"/>
      <c r="B625" s="97"/>
      <c r="C625" s="97"/>
      <c r="D625" s="97"/>
      <c r="E625" s="97"/>
    </row>
    <row r="626" ht="15.75" customHeight="1">
      <c r="A626" s="97"/>
      <c r="B626" s="97"/>
      <c r="C626" s="97"/>
      <c r="D626" s="97"/>
      <c r="E626" s="97"/>
    </row>
    <row r="627" ht="15.75" customHeight="1">
      <c r="A627" s="97"/>
      <c r="B627" s="97"/>
      <c r="C627" s="97"/>
      <c r="D627" s="97"/>
      <c r="E627" s="97"/>
    </row>
    <row r="628" ht="15.75" customHeight="1">
      <c r="A628" s="97"/>
      <c r="B628" s="97"/>
      <c r="C628" s="97"/>
      <c r="D628" s="97"/>
      <c r="E628" s="97"/>
    </row>
    <row r="629" ht="15.75" customHeight="1">
      <c r="A629" s="97"/>
      <c r="B629" s="97"/>
      <c r="C629" s="97"/>
      <c r="D629" s="97"/>
      <c r="E629" s="97"/>
    </row>
    <row r="630" ht="15.75" customHeight="1">
      <c r="A630" s="97"/>
      <c r="B630" s="97"/>
      <c r="C630" s="97"/>
      <c r="D630" s="97"/>
      <c r="E630" s="97"/>
    </row>
    <row r="631" ht="15.75" customHeight="1">
      <c r="A631" s="97"/>
      <c r="B631" s="97"/>
      <c r="C631" s="97"/>
      <c r="D631" s="97"/>
      <c r="E631" s="97"/>
    </row>
    <row r="632" ht="15.75" customHeight="1">
      <c r="A632" s="97"/>
      <c r="B632" s="97"/>
      <c r="C632" s="97"/>
      <c r="D632" s="97"/>
      <c r="E632" s="97"/>
    </row>
    <row r="633" ht="15.75" customHeight="1">
      <c r="A633" s="97"/>
      <c r="B633" s="97"/>
      <c r="C633" s="97"/>
      <c r="D633" s="97"/>
      <c r="E633" s="97"/>
    </row>
    <row r="634" ht="15.75" customHeight="1">
      <c r="A634" s="97"/>
      <c r="B634" s="97"/>
      <c r="C634" s="97"/>
      <c r="D634" s="97"/>
      <c r="E634" s="97"/>
    </row>
    <row r="635" ht="15.75" customHeight="1">
      <c r="A635" s="97"/>
      <c r="B635" s="97"/>
      <c r="C635" s="97"/>
      <c r="D635" s="97"/>
      <c r="E635" s="97"/>
    </row>
    <row r="636" ht="15.75" customHeight="1">
      <c r="A636" s="97"/>
      <c r="B636" s="97"/>
      <c r="C636" s="97"/>
      <c r="D636" s="97"/>
      <c r="E636" s="97"/>
    </row>
    <row r="637" ht="15.75" customHeight="1">
      <c r="A637" s="97"/>
      <c r="B637" s="97"/>
      <c r="C637" s="97"/>
      <c r="D637" s="97"/>
      <c r="E637" s="97"/>
    </row>
    <row r="638" ht="15.75" customHeight="1">
      <c r="A638" s="97"/>
      <c r="B638" s="97"/>
      <c r="C638" s="97"/>
      <c r="D638" s="97"/>
      <c r="E638" s="97"/>
    </row>
    <row r="639" ht="15.75" customHeight="1">
      <c r="A639" s="97"/>
      <c r="B639" s="97"/>
      <c r="C639" s="97"/>
      <c r="D639" s="97"/>
      <c r="E639" s="97"/>
    </row>
    <row r="640" ht="15.75" customHeight="1">
      <c r="A640" s="97"/>
      <c r="B640" s="97"/>
      <c r="C640" s="97"/>
      <c r="D640" s="97"/>
      <c r="E640" s="97"/>
    </row>
    <row r="641" ht="15.75" customHeight="1">
      <c r="A641" s="97"/>
      <c r="B641" s="97"/>
      <c r="C641" s="97"/>
      <c r="D641" s="97"/>
      <c r="E641" s="97"/>
    </row>
    <row r="642" ht="15.75" customHeight="1">
      <c r="A642" s="97"/>
      <c r="B642" s="97"/>
      <c r="C642" s="97"/>
      <c r="D642" s="97"/>
      <c r="E642" s="97"/>
    </row>
    <row r="643" ht="15.75" customHeight="1">
      <c r="A643" s="97"/>
      <c r="B643" s="97"/>
      <c r="C643" s="97"/>
      <c r="D643" s="97"/>
      <c r="E643" s="97"/>
    </row>
    <row r="644" ht="15.75" customHeight="1">
      <c r="A644" s="97"/>
      <c r="B644" s="97"/>
      <c r="C644" s="97"/>
      <c r="D644" s="97"/>
      <c r="E644" s="97"/>
    </row>
    <row r="645" ht="15.75" customHeight="1">
      <c r="A645" s="97"/>
      <c r="B645" s="97"/>
      <c r="C645" s="97"/>
      <c r="D645" s="97"/>
      <c r="E645" s="97"/>
    </row>
    <row r="646" ht="15.75" customHeight="1">
      <c r="A646" s="97"/>
      <c r="B646" s="97"/>
      <c r="C646" s="97"/>
      <c r="D646" s="97"/>
      <c r="E646" s="97"/>
    </row>
    <row r="647" ht="15.75" customHeight="1">
      <c r="A647" s="97"/>
      <c r="B647" s="97"/>
      <c r="C647" s="97"/>
      <c r="D647" s="97"/>
      <c r="E647" s="97"/>
    </row>
    <row r="648" ht="15.75" customHeight="1">
      <c r="A648" s="97"/>
      <c r="B648" s="97"/>
      <c r="C648" s="97"/>
      <c r="D648" s="97"/>
      <c r="E648" s="97"/>
    </row>
    <row r="649" ht="15.75" customHeight="1">
      <c r="A649" s="97"/>
      <c r="B649" s="97"/>
      <c r="C649" s="97"/>
      <c r="D649" s="97"/>
      <c r="E649" s="97"/>
    </row>
    <row r="650" ht="15.75" customHeight="1">
      <c r="A650" s="97"/>
      <c r="B650" s="97"/>
      <c r="C650" s="97"/>
      <c r="D650" s="97"/>
      <c r="E650" s="97"/>
    </row>
    <row r="651" ht="15.75" customHeight="1">
      <c r="A651" s="97"/>
      <c r="B651" s="97"/>
      <c r="C651" s="97"/>
      <c r="D651" s="97"/>
      <c r="E651" s="97"/>
    </row>
    <row r="652" ht="15.75" customHeight="1">
      <c r="A652" s="97"/>
      <c r="B652" s="97"/>
      <c r="C652" s="97"/>
      <c r="D652" s="97"/>
      <c r="E652" s="97"/>
    </row>
    <row r="653" ht="15.75" customHeight="1">
      <c r="A653" s="97"/>
      <c r="B653" s="97"/>
      <c r="C653" s="97"/>
      <c r="D653" s="97"/>
      <c r="E653" s="97"/>
    </row>
    <row r="654" ht="15.75" customHeight="1">
      <c r="A654" s="97"/>
      <c r="B654" s="97"/>
      <c r="C654" s="97"/>
      <c r="D654" s="97"/>
      <c r="E654" s="97"/>
    </row>
    <row r="655" ht="15.75" customHeight="1">
      <c r="A655" s="97"/>
      <c r="B655" s="97"/>
      <c r="C655" s="97"/>
      <c r="D655" s="97"/>
      <c r="E655" s="97"/>
    </row>
    <row r="656" ht="15.75" customHeight="1">
      <c r="A656" s="97"/>
      <c r="B656" s="97"/>
      <c r="C656" s="97"/>
      <c r="D656" s="97"/>
      <c r="E656" s="97"/>
    </row>
    <row r="657" ht="15.75" customHeight="1">
      <c r="A657" s="97"/>
      <c r="B657" s="97"/>
      <c r="C657" s="97"/>
      <c r="D657" s="97"/>
      <c r="E657" s="97"/>
    </row>
    <row r="658" ht="15.75" customHeight="1">
      <c r="A658" s="97"/>
      <c r="B658" s="97"/>
      <c r="C658" s="97"/>
      <c r="D658" s="97"/>
      <c r="E658" s="97"/>
    </row>
    <row r="659" ht="15.75" customHeight="1">
      <c r="A659" s="97"/>
      <c r="B659" s="97"/>
      <c r="C659" s="97"/>
      <c r="D659" s="97"/>
      <c r="E659" s="97"/>
    </row>
    <row r="660" ht="15.75" customHeight="1">
      <c r="A660" s="97"/>
      <c r="B660" s="97"/>
      <c r="C660" s="97"/>
      <c r="D660" s="97"/>
      <c r="E660" s="97"/>
    </row>
    <row r="661" ht="15.75" customHeight="1">
      <c r="A661" s="97"/>
      <c r="B661" s="97"/>
      <c r="C661" s="97"/>
      <c r="D661" s="97"/>
      <c r="E661" s="97"/>
    </row>
    <row r="662" ht="15.75" customHeight="1">
      <c r="A662" s="97"/>
      <c r="B662" s="97"/>
      <c r="C662" s="97"/>
      <c r="D662" s="97"/>
      <c r="E662" s="97"/>
    </row>
    <row r="663" ht="15.75" customHeight="1">
      <c r="A663" s="97"/>
      <c r="B663" s="97"/>
      <c r="C663" s="97"/>
      <c r="D663" s="97"/>
      <c r="E663" s="97"/>
    </row>
    <row r="664" ht="15.75" customHeight="1">
      <c r="A664" s="97"/>
      <c r="B664" s="97"/>
      <c r="C664" s="97"/>
      <c r="D664" s="97"/>
      <c r="E664" s="97"/>
    </row>
    <row r="665" ht="15.75" customHeight="1">
      <c r="A665" s="97"/>
      <c r="B665" s="97"/>
      <c r="C665" s="97"/>
      <c r="D665" s="97"/>
      <c r="E665" s="97"/>
    </row>
    <row r="666" ht="15.75" customHeight="1">
      <c r="A666" s="97"/>
      <c r="B666" s="97"/>
      <c r="C666" s="97"/>
      <c r="D666" s="97"/>
      <c r="E666" s="97"/>
    </row>
    <row r="667" ht="15.75" customHeight="1">
      <c r="A667" s="97"/>
      <c r="B667" s="97"/>
      <c r="C667" s="97"/>
      <c r="D667" s="97"/>
      <c r="E667" s="97"/>
    </row>
    <row r="668" ht="15.75" customHeight="1">
      <c r="A668" s="97"/>
      <c r="B668" s="97"/>
      <c r="C668" s="97"/>
      <c r="D668" s="97"/>
      <c r="E668" s="97"/>
    </row>
    <row r="669" ht="15.75" customHeight="1">
      <c r="A669" s="97"/>
      <c r="B669" s="97"/>
      <c r="C669" s="97"/>
      <c r="D669" s="97"/>
      <c r="E669" s="97"/>
    </row>
    <row r="670" ht="15.75" customHeight="1">
      <c r="A670" s="97"/>
      <c r="B670" s="97"/>
      <c r="C670" s="97"/>
      <c r="D670" s="97"/>
      <c r="E670" s="97"/>
    </row>
    <row r="671" ht="15.75" customHeight="1">
      <c r="A671" s="97"/>
      <c r="B671" s="97"/>
      <c r="C671" s="97"/>
      <c r="D671" s="97"/>
      <c r="E671" s="97"/>
    </row>
    <row r="672" ht="15.75" customHeight="1">
      <c r="A672" s="97"/>
      <c r="B672" s="97"/>
      <c r="C672" s="97"/>
      <c r="D672" s="97"/>
      <c r="E672" s="97"/>
    </row>
    <row r="673" ht="15.75" customHeight="1">
      <c r="A673" s="97"/>
      <c r="B673" s="97"/>
      <c r="C673" s="97"/>
      <c r="D673" s="97"/>
      <c r="E673" s="97"/>
    </row>
    <row r="674" ht="15.75" customHeight="1">
      <c r="A674" s="97"/>
      <c r="B674" s="97"/>
      <c r="C674" s="97"/>
      <c r="D674" s="97"/>
      <c r="E674" s="97"/>
    </row>
    <row r="675" ht="15.75" customHeight="1">
      <c r="A675" s="97"/>
      <c r="B675" s="97"/>
      <c r="C675" s="97"/>
      <c r="D675" s="97"/>
      <c r="E675" s="97"/>
    </row>
    <row r="676" ht="15.75" customHeight="1">
      <c r="A676" s="97"/>
      <c r="B676" s="97"/>
      <c r="C676" s="97"/>
      <c r="D676" s="97"/>
      <c r="E676" s="97"/>
    </row>
    <row r="677" ht="15.75" customHeight="1">
      <c r="A677" s="97"/>
      <c r="B677" s="97"/>
      <c r="C677" s="97"/>
      <c r="D677" s="97"/>
      <c r="E677" s="97"/>
    </row>
    <row r="678" ht="15.75" customHeight="1">
      <c r="A678" s="97"/>
      <c r="B678" s="97"/>
      <c r="C678" s="97"/>
      <c r="D678" s="97"/>
      <c r="E678" s="97"/>
    </row>
    <row r="679" ht="15.75" customHeight="1">
      <c r="A679" s="97"/>
      <c r="B679" s="97"/>
      <c r="C679" s="97"/>
      <c r="D679" s="97"/>
      <c r="E679" s="97"/>
    </row>
    <row r="680" ht="15.75" customHeight="1">
      <c r="A680" s="97"/>
      <c r="B680" s="97"/>
      <c r="C680" s="97"/>
      <c r="D680" s="97"/>
      <c r="E680" s="97"/>
    </row>
    <row r="681" ht="15.75" customHeight="1">
      <c r="A681" s="97"/>
      <c r="B681" s="97"/>
      <c r="C681" s="97"/>
      <c r="D681" s="97"/>
      <c r="E681" s="97"/>
    </row>
    <row r="682" ht="15.75" customHeight="1">
      <c r="A682" s="97"/>
      <c r="B682" s="97"/>
      <c r="C682" s="97"/>
      <c r="D682" s="97"/>
      <c r="E682" s="97"/>
    </row>
    <row r="683" ht="15.75" customHeight="1">
      <c r="A683" s="97"/>
      <c r="B683" s="97"/>
      <c r="C683" s="97"/>
      <c r="D683" s="97"/>
      <c r="E683" s="97"/>
    </row>
    <row r="684" ht="15.75" customHeight="1">
      <c r="A684" s="97"/>
      <c r="B684" s="97"/>
      <c r="C684" s="97"/>
      <c r="D684" s="97"/>
      <c r="E684" s="97"/>
    </row>
    <row r="685" ht="15.75" customHeight="1">
      <c r="A685" s="97"/>
      <c r="B685" s="97"/>
      <c r="C685" s="97"/>
      <c r="D685" s="97"/>
      <c r="E685" s="97"/>
    </row>
    <row r="686" ht="15.75" customHeight="1">
      <c r="A686" s="97"/>
      <c r="B686" s="97"/>
      <c r="C686" s="97"/>
      <c r="D686" s="97"/>
      <c r="E686" s="97"/>
    </row>
    <row r="687" ht="15.75" customHeight="1">
      <c r="A687" s="97"/>
      <c r="B687" s="97"/>
      <c r="C687" s="97"/>
      <c r="D687" s="97"/>
      <c r="E687" s="97"/>
    </row>
    <row r="688" ht="15.75" customHeight="1">
      <c r="A688" s="97"/>
      <c r="B688" s="97"/>
      <c r="C688" s="97"/>
      <c r="D688" s="97"/>
      <c r="E688" s="97"/>
    </row>
    <row r="689" ht="15.75" customHeight="1">
      <c r="A689" s="97"/>
      <c r="B689" s="97"/>
      <c r="C689" s="97"/>
      <c r="D689" s="97"/>
      <c r="E689" s="97"/>
    </row>
    <row r="690" ht="15.75" customHeight="1">
      <c r="A690" s="97"/>
      <c r="B690" s="97"/>
      <c r="C690" s="97"/>
      <c r="D690" s="97"/>
      <c r="E690" s="97"/>
    </row>
    <row r="691" ht="15.75" customHeight="1">
      <c r="A691" s="97"/>
      <c r="B691" s="97"/>
      <c r="C691" s="97"/>
      <c r="D691" s="97"/>
      <c r="E691" s="97"/>
    </row>
    <row r="692" ht="15.75" customHeight="1">
      <c r="A692" s="97"/>
      <c r="B692" s="97"/>
      <c r="C692" s="97"/>
      <c r="D692" s="97"/>
      <c r="E692" s="97"/>
    </row>
    <row r="693" ht="15.75" customHeight="1">
      <c r="A693" s="97"/>
      <c r="B693" s="97"/>
      <c r="C693" s="97"/>
      <c r="D693" s="97"/>
      <c r="E693" s="97"/>
    </row>
    <row r="694" ht="15.75" customHeight="1">
      <c r="A694" s="97"/>
      <c r="B694" s="97"/>
      <c r="C694" s="97"/>
      <c r="D694" s="97"/>
      <c r="E694" s="97"/>
    </row>
    <row r="695" ht="15.75" customHeight="1">
      <c r="A695" s="97"/>
      <c r="B695" s="97"/>
      <c r="C695" s="97"/>
      <c r="D695" s="97"/>
      <c r="E695" s="97"/>
    </row>
    <row r="696" ht="15.75" customHeight="1">
      <c r="A696" s="97"/>
      <c r="B696" s="97"/>
      <c r="C696" s="97"/>
      <c r="D696" s="97"/>
      <c r="E696" s="97"/>
    </row>
    <row r="697" ht="15.75" customHeight="1">
      <c r="A697" s="97"/>
      <c r="B697" s="97"/>
      <c r="C697" s="97"/>
      <c r="D697" s="97"/>
      <c r="E697" s="97"/>
    </row>
    <row r="698" ht="15.75" customHeight="1">
      <c r="A698" s="97"/>
      <c r="B698" s="97"/>
      <c r="C698" s="97"/>
      <c r="D698" s="97"/>
      <c r="E698" s="97"/>
    </row>
    <row r="699" ht="15.75" customHeight="1">
      <c r="A699" s="97"/>
      <c r="B699" s="97"/>
      <c r="C699" s="97"/>
      <c r="D699" s="97"/>
      <c r="E699" s="97"/>
    </row>
    <row r="700" ht="15.75" customHeight="1">
      <c r="A700" s="97"/>
      <c r="B700" s="97"/>
      <c r="C700" s="97"/>
      <c r="D700" s="97"/>
      <c r="E700" s="97"/>
    </row>
    <row r="701" ht="15.75" customHeight="1">
      <c r="A701" s="97"/>
      <c r="B701" s="97"/>
      <c r="C701" s="97"/>
      <c r="D701" s="97"/>
      <c r="E701" s="97"/>
    </row>
    <row r="702" ht="15.75" customHeight="1">
      <c r="A702" s="97"/>
      <c r="B702" s="97"/>
      <c r="C702" s="97"/>
      <c r="D702" s="97"/>
      <c r="E702" s="97"/>
    </row>
    <row r="703" ht="15.75" customHeight="1">
      <c r="A703" s="97"/>
      <c r="B703" s="97"/>
      <c r="C703" s="97"/>
      <c r="D703" s="97"/>
      <c r="E703" s="97"/>
    </row>
    <row r="704" ht="15.75" customHeight="1">
      <c r="A704" s="97"/>
      <c r="B704" s="97"/>
      <c r="C704" s="97"/>
      <c r="D704" s="97"/>
      <c r="E704" s="97"/>
    </row>
    <row r="705" ht="15.75" customHeight="1">
      <c r="A705" s="97"/>
      <c r="B705" s="97"/>
      <c r="C705" s="97"/>
      <c r="D705" s="97"/>
      <c r="E705" s="97"/>
    </row>
    <row r="706" ht="15.75" customHeight="1">
      <c r="A706" s="97"/>
      <c r="B706" s="97"/>
      <c r="C706" s="97"/>
      <c r="D706" s="97"/>
      <c r="E706" s="97"/>
    </row>
    <row r="707" ht="15.75" customHeight="1">
      <c r="A707" s="97"/>
      <c r="B707" s="97"/>
      <c r="C707" s="97"/>
      <c r="D707" s="97"/>
      <c r="E707" s="97"/>
    </row>
    <row r="708" ht="15.75" customHeight="1">
      <c r="A708" s="97"/>
      <c r="B708" s="97"/>
      <c r="C708" s="97"/>
      <c r="D708" s="97"/>
      <c r="E708" s="97"/>
    </row>
    <row r="709" ht="15.75" customHeight="1">
      <c r="A709" s="97"/>
      <c r="B709" s="97"/>
      <c r="C709" s="97"/>
      <c r="D709" s="97"/>
      <c r="E709" s="97"/>
    </row>
    <row r="710" ht="15.75" customHeight="1">
      <c r="A710" s="97"/>
      <c r="B710" s="97"/>
      <c r="C710" s="97"/>
      <c r="D710" s="97"/>
      <c r="E710" s="97"/>
    </row>
    <row r="711" ht="15.75" customHeight="1">
      <c r="A711" s="97"/>
      <c r="B711" s="97"/>
      <c r="C711" s="97"/>
      <c r="D711" s="97"/>
      <c r="E711" s="97"/>
    </row>
    <row r="712" ht="15.75" customHeight="1">
      <c r="A712" s="97"/>
      <c r="B712" s="97"/>
      <c r="C712" s="97"/>
      <c r="D712" s="97"/>
      <c r="E712" s="97"/>
    </row>
    <row r="713" ht="15.75" customHeight="1">
      <c r="A713" s="97"/>
      <c r="B713" s="97"/>
      <c r="C713" s="97"/>
      <c r="D713" s="97"/>
      <c r="E713" s="97"/>
    </row>
    <row r="714" ht="15.75" customHeight="1">
      <c r="A714" s="97"/>
      <c r="B714" s="97"/>
      <c r="C714" s="97"/>
      <c r="D714" s="97"/>
      <c r="E714" s="97"/>
    </row>
    <row r="715" ht="15.75" customHeight="1">
      <c r="A715" s="97"/>
      <c r="B715" s="97"/>
      <c r="C715" s="97"/>
      <c r="D715" s="97"/>
      <c r="E715" s="97"/>
    </row>
    <row r="716" ht="15.75" customHeight="1">
      <c r="A716" s="97"/>
      <c r="B716" s="97"/>
      <c r="C716" s="97"/>
      <c r="D716" s="97"/>
      <c r="E716" s="97"/>
    </row>
    <row r="717" ht="15.75" customHeight="1">
      <c r="A717" s="97"/>
      <c r="B717" s="97"/>
      <c r="C717" s="97"/>
      <c r="D717" s="97"/>
      <c r="E717" s="97"/>
    </row>
    <row r="718" ht="15.75" customHeight="1">
      <c r="A718" s="97"/>
      <c r="B718" s="97"/>
      <c r="C718" s="97"/>
      <c r="D718" s="97"/>
      <c r="E718" s="97"/>
    </row>
    <row r="719" ht="15.75" customHeight="1">
      <c r="A719" s="97"/>
      <c r="B719" s="97"/>
      <c r="C719" s="97"/>
      <c r="D719" s="97"/>
      <c r="E719" s="97"/>
    </row>
    <row r="720" ht="15.75" customHeight="1">
      <c r="A720" s="97"/>
      <c r="B720" s="97"/>
      <c r="C720" s="97"/>
      <c r="D720" s="97"/>
      <c r="E720" s="97"/>
    </row>
    <row r="721" ht="15.75" customHeight="1">
      <c r="A721" s="97"/>
      <c r="B721" s="97"/>
      <c r="C721" s="97"/>
      <c r="D721" s="97"/>
      <c r="E721" s="97"/>
    </row>
    <row r="722" ht="15.75" customHeight="1">
      <c r="A722" s="97"/>
      <c r="B722" s="97"/>
      <c r="C722" s="97"/>
      <c r="D722" s="97"/>
      <c r="E722" s="97"/>
    </row>
    <row r="723" ht="15.75" customHeight="1">
      <c r="A723" s="97"/>
      <c r="B723" s="97"/>
      <c r="C723" s="97"/>
      <c r="D723" s="97"/>
      <c r="E723" s="97"/>
    </row>
    <row r="724" ht="15.75" customHeight="1">
      <c r="A724" s="97"/>
      <c r="B724" s="97"/>
      <c r="C724" s="97"/>
      <c r="D724" s="97"/>
      <c r="E724" s="97"/>
    </row>
    <row r="725" ht="15.75" customHeight="1">
      <c r="A725" s="97"/>
      <c r="B725" s="97"/>
      <c r="C725" s="97"/>
      <c r="D725" s="97"/>
      <c r="E725" s="97"/>
    </row>
    <row r="726" ht="15.75" customHeight="1">
      <c r="A726" s="97"/>
      <c r="B726" s="97"/>
      <c r="C726" s="97"/>
      <c r="D726" s="97"/>
      <c r="E726" s="97"/>
    </row>
    <row r="727" ht="15.75" customHeight="1">
      <c r="A727" s="97"/>
      <c r="B727" s="97"/>
      <c r="C727" s="97"/>
      <c r="D727" s="97"/>
      <c r="E727" s="97"/>
    </row>
    <row r="728" ht="15.75" customHeight="1">
      <c r="A728" s="97"/>
      <c r="B728" s="97"/>
      <c r="C728" s="97"/>
      <c r="D728" s="97"/>
      <c r="E728" s="97"/>
    </row>
    <row r="729" ht="15.75" customHeight="1">
      <c r="A729" s="97"/>
      <c r="B729" s="97"/>
      <c r="C729" s="97"/>
      <c r="D729" s="97"/>
      <c r="E729" s="97"/>
    </row>
    <row r="730" ht="15.75" customHeight="1">
      <c r="A730" s="97"/>
      <c r="B730" s="97"/>
      <c r="C730" s="97"/>
      <c r="D730" s="97"/>
      <c r="E730" s="97"/>
    </row>
    <row r="731" ht="15.75" customHeight="1">
      <c r="A731" s="97"/>
      <c r="B731" s="97"/>
      <c r="C731" s="97"/>
      <c r="D731" s="97"/>
      <c r="E731" s="97"/>
    </row>
    <row r="732" ht="15.75" customHeight="1">
      <c r="A732" s="97"/>
      <c r="B732" s="97"/>
      <c r="C732" s="97"/>
      <c r="D732" s="97"/>
      <c r="E732" s="97"/>
    </row>
    <row r="733" ht="15.75" customHeight="1">
      <c r="A733" s="97"/>
      <c r="B733" s="97"/>
      <c r="C733" s="97"/>
      <c r="D733" s="97"/>
      <c r="E733" s="97"/>
    </row>
    <row r="734" ht="15.75" customHeight="1">
      <c r="A734" s="97"/>
      <c r="B734" s="97"/>
      <c r="C734" s="97"/>
      <c r="D734" s="97"/>
      <c r="E734" s="97"/>
    </row>
    <row r="735" ht="15.75" customHeight="1">
      <c r="A735" s="97"/>
      <c r="B735" s="97"/>
      <c r="C735" s="97"/>
      <c r="D735" s="97"/>
      <c r="E735" s="97"/>
    </row>
    <row r="736" ht="15.75" customHeight="1">
      <c r="A736" s="97"/>
      <c r="B736" s="97"/>
      <c r="C736" s="97"/>
      <c r="D736" s="97"/>
      <c r="E736" s="97"/>
    </row>
    <row r="737" ht="15.75" customHeight="1">
      <c r="A737" s="97"/>
      <c r="B737" s="97"/>
      <c r="C737" s="97"/>
      <c r="D737" s="97"/>
      <c r="E737" s="97"/>
    </row>
    <row r="738" ht="15.75" customHeight="1">
      <c r="A738" s="97"/>
      <c r="B738" s="97"/>
      <c r="C738" s="97"/>
      <c r="D738" s="97"/>
      <c r="E738" s="97"/>
    </row>
    <row r="739" ht="15.75" customHeight="1">
      <c r="A739" s="97"/>
      <c r="B739" s="97"/>
      <c r="C739" s="97"/>
      <c r="D739" s="97"/>
      <c r="E739" s="97"/>
    </row>
    <row r="740" ht="15.75" customHeight="1">
      <c r="A740" s="97"/>
      <c r="B740" s="97"/>
      <c r="C740" s="97"/>
      <c r="D740" s="97"/>
      <c r="E740" s="97"/>
    </row>
    <row r="741" ht="15.75" customHeight="1">
      <c r="A741" s="97"/>
      <c r="B741" s="97"/>
      <c r="C741" s="97"/>
      <c r="D741" s="97"/>
      <c r="E741" s="97"/>
    </row>
    <row r="742" ht="15.75" customHeight="1">
      <c r="A742" s="97"/>
      <c r="B742" s="97"/>
      <c r="C742" s="97"/>
      <c r="D742" s="97"/>
      <c r="E742" s="97"/>
    </row>
    <row r="743" ht="15.75" customHeight="1">
      <c r="A743" s="97"/>
      <c r="B743" s="97"/>
      <c r="C743" s="97"/>
      <c r="D743" s="97"/>
      <c r="E743" s="97"/>
    </row>
    <row r="744" ht="15.75" customHeight="1">
      <c r="A744" s="97"/>
      <c r="B744" s="97"/>
      <c r="C744" s="97"/>
      <c r="D744" s="97"/>
      <c r="E744" s="97"/>
    </row>
    <row r="745" ht="15.75" customHeight="1">
      <c r="A745" s="97"/>
      <c r="B745" s="97"/>
      <c r="C745" s="97"/>
      <c r="D745" s="97"/>
      <c r="E745" s="97"/>
    </row>
    <row r="746" ht="15.75" customHeight="1">
      <c r="A746" s="97"/>
      <c r="B746" s="97"/>
      <c r="C746" s="97"/>
      <c r="D746" s="97"/>
      <c r="E746" s="97"/>
    </row>
    <row r="747" ht="15.75" customHeight="1">
      <c r="A747" s="97"/>
      <c r="B747" s="97"/>
      <c r="C747" s="97"/>
      <c r="D747" s="97"/>
      <c r="E747" s="97"/>
    </row>
    <row r="748" ht="15.75" customHeight="1">
      <c r="A748" s="97"/>
      <c r="B748" s="97"/>
      <c r="C748" s="97"/>
      <c r="D748" s="97"/>
      <c r="E748" s="97"/>
    </row>
    <row r="749" ht="15.75" customHeight="1">
      <c r="A749" s="97"/>
      <c r="B749" s="97"/>
      <c r="C749" s="97"/>
      <c r="D749" s="97"/>
      <c r="E749" s="97"/>
    </row>
    <row r="750" ht="15.75" customHeight="1">
      <c r="A750" s="97"/>
      <c r="B750" s="97"/>
      <c r="C750" s="97"/>
      <c r="D750" s="97"/>
      <c r="E750" s="97"/>
    </row>
    <row r="751" ht="15.75" customHeight="1">
      <c r="A751" s="97"/>
      <c r="B751" s="97"/>
      <c r="C751" s="97"/>
      <c r="D751" s="97"/>
      <c r="E751" s="97"/>
    </row>
    <row r="752" ht="15.75" customHeight="1">
      <c r="A752" s="97"/>
      <c r="B752" s="97"/>
      <c r="C752" s="97"/>
      <c r="D752" s="97"/>
      <c r="E752" s="97"/>
    </row>
    <row r="753" ht="15.75" customHeight="1">
      <c r="A753" s="97"/>
      <c r="B753" s="97"/>
      <c r="C753" s="97"/>
      <c r="D753" s="97"/>
      <c r="E753" s="97"/>
    </row>
    <row r="754" ht="15.75" customHeight="1">
      <c r="A754" s="97"/>
      <c r="B754" s="97"/>
      <c r="C754" s="97"/>
      <c r="D754" s="97"/>
      <c r="E754" s="97"/>
    </row>
    <row r="755" ht="15.75" customHeight="1">
      <c r="A755" s="97"/>
      <c r="B755" s="97"/>
      <c r="C755" s="97"/>
      <c r="D755" s="97"/>
      <c r="E755" s="97"/>
    </row>
    <row r="756" ht="15.75" customHeight="1">
      <c r="A756" s="97"/>
      <c r="B756" s="97"/>
      <c r="C756" s="97"/>
      <c r="D756" s="97"/>
      <c r="E756" s="97"/>
    </row>
    <row r="757" ht="15.75" customHeight="1">
      <c r="A757" s="97"/>
      <c r="B757" s="97"/>
      <c r="C757" s="97"/>
      <c r="D757" s="97"/>
      <c r="E757" s="97"/>
    </row>
    <row r="758" ht="15.75" customHeight="1">
      <c r="A758" s="97"/>
      <c r="B758" s="97"/>
      <c r="C758" s="97"/>
      <c r="D758" s="97"/>
      <c r="E758" s="97"/>
    </row>
    <row r="759" ht="15.75" customHeight="1">
      <c r="A759" s="97"/>
      <c r="B759" s="97"/>
      <c r="C759" s="97"/>
      <c r="D759" s="97"/>
      <c r="E759" s="97"/>
    </row>
    <row r="760" ht="15.75" customHeight="1">
      <c r="A760" s="97"/>
      <c r="B760" s="97"/>
      <c r="C760" s="97"/>
      <c r="D760" s="97"/>
      <c r="E760" s="97"/>
    </row>
    <row r="761" ht="15.75" customHeight="1">
      <c r="A761" s="97"/>
      <c r="B761" s="97"/>
      <c r="C761" s="97"/>
      <c r="D761" s="97"/>
      <c r="E761" s="97"/>
    </row>
    <row r="762" ht="15.75" customHeight="1">
      <c r="A762" s="97"/>
      <c r="B762" s="97"/>
      <c r="C762" s="97"/>
      <c r="D762" s="97"/>
      <c r="E762" s="97"/>
    </row>
    <row r="763" ht="15.75" customHeight="1">
      <c r="A763" s="97"/>
      <c r="B763" s="97"/>
      <c r="C763" s="97"/>
      <c r="D763" s="97"/>
      <c r="E763" s="97"/>
    </row>
    <row r="764" ht="15.75" customHeight="1">
      <c r="A764" s="97"/>
      <c r="B764" s="97"/>
      <c r="C764" s="97"/>
      <c r="D764" s="97"/>
      <c r="E764" s="97"/>
    </row>
    <row r="765" ht="15.75" customHeight="1">
      <c r="A765" s="97"/>
      <c r="B765" s="97"/>
      <c r="C765" s="97"/>
      <c r="D765" s="97"/>
      <c r="E765" s="97"/>
    </row>
    <row r="766" ht="15.75" customHeight="1">
      <c r="A766" s="97"/>
      <c r="B766" s="97"/>
      <c r="C766" s="97"/>
      <c r="D766" s="97"/>
      <c r="E766" s="97"/>
    </row>
    <row r="767" ht="15.75" customHeight="1">
      <c r="A767" s="97"/>
      <c r="B767" s="97"/>
      <c r="C767" s="97"/>
      <c r="D767" s="97"/>
      <c r="E767" s="97"/>
    </row>
    <row r="768" ht="15.75" customHeight="1">
      <c r="A768" s="97"/>
      <c r="B768" s="97"/>
      <c r="C768" s="97"/>
      <c r="D768" s="97"/>
      <c r="E768" s="97"/>
    </row>
    <row r="769" ht="15.75" customHeight="1">
      <c r="A769" s="97"/>
      <c r="B769" s="97"/>
      <c r="C769" s="97"/>
      <c r="D769" s="97"/>
      <c r="E769" s="97"/>
    </row>
    <row r="770" ht="15.75" customHeight="1">
      <c r="A770" s="97"/>
      <c r="B770" s="97"/>
      <c r="C770" s="97"/>
      <c r="D770" s="97"/>
      <c r="E770" s="97"/>
    </row>
    <row r="771" ht="15.75" customHeight="1">
      <c r="A771" s="97"/>
      <c r="B771" s="97"/>
      <c r="C771" s="97"/>
      <c r="D771" s="97"/>
      <c r="E771" s="97"/>
    </row>
    <row r="772" ht="15.75" customHeight="1">
      <c r="A772" s="97"/>
      <c r="B772" s="97"/>
      <c r="C772" s="97"/>
      <c r="D772" s="97"/>
      <c r="E772" s="97"/>
    </row>
    <row r="773" ht="15.75" customHeight="1">
      <c r="A773" s="97"/>
      <c r="B773" s="97"/>
      <c r="C773" s="97"/>
      <c r="D773" s="97"/>
      <c r="E773" s="97"/>
    </row>
    <row r="774" ht="15.75" customHeight="1">
      <c r="A774" s="97"/>
      <c r="B774" s="97"/>
      <c r="C774" s="97"/>
      <c r="D774" s="97"/>
      <c r="E774" s="97"/>
    </row>
    <row r="775" ht="15.75" customHeight="1">
      <c r="A775" s="97"/>
      <c r="B775" s="97"/>
      <c r="C775" s="97"/>
      <c r="D775" s="97"/>
      <c r="E775" s="97"/>
    </row>
    <row r="776" ht="15.75" customHeight="1">
      <c r="A776" s="97"/>
      <c r="B776" s="97"/>
      <c r="C776" s="97"/>
      <c r="D776" s="97"/>
      <c r="E776" s="97"/>
    </row>
    <row r="777" ht="15.75" customHeight="1">
      <c r="A777" s="97"/>
      <c r="B777" s="97"/>
      <c r="C777" s="97"/>
      <c r="D777" s="97"/>
      <c r="E777" s="97"/>
    </row>
    <row r="778" ht="15.75" customHeight="1">
      <c r="A778" s="97"/>
      <c r="B778" s="97"/>
      <c r="C778" s="97"/>
      <c r="D778" s="97"/>
      <c r="E778" s="97"/>
    </row>
    <row r="779" ht="15.75" customHeight="1">
      <c r="A779" s="97"/>
      <c r="B779" s="97"/>
      <c r="C779" s="97"/>
      <c r="D779" s="97"/>
      <c r="E779" s="97"/>
    </row>
    <row r="780" ht="15.75" customHeight="1">
      <c r="A780" s="97"/>
      <c r="B780" s="97"/>
      <c r="C780" s="97"/>
      <c r="D780" s="97"/>
      <c r="E780" s="97"/>
    </row>
    <row r="781" ht="15.75" customHeight="1">
      <c r="A781" s="97"/>
      <c r="B781" s="97"/>
      <c r="C781" s="97"/>
      <c r="D781" s="97"/>
      <c r="E781" s="97"/>
    </row>
    <row r="782" ht="15.75" customHeight="1">
      <c r="A782" s="97"/>
      <c r="B782" s="97"/>
      <c r="C782" s="97"/>
      <c r="D782" s="97"/>
      <c r="E782" s="97"/>
    </row>
    <row r="783" ht="15.75" customHeight="1">
      <c r="A783" s="97"/>
      <c r="B783" s="97"/>
      <c r="C783" s="97"/>
      <c r="D783" s="97"/>
      <c r="E783" s="97"/>
    </row>
    <row r="784" ht="15.75" customHeight="1">
      <c r="A784" s="97"/>
      <c r="B784" s="97"/>
      <c r="C784" s="97"/>
      <c r="D784" s="97"/>
      <c r="E784" s="97"/>
    </row>
    <row r="785" ht="15.75" customHeight="1">
      <c r="A785" s="97"/>
      <c r="B785" s="97"/>
      <c r="C785" s="97"/>
      <c r="D785" s="97"/>
      <c r="E785" s="97"/>
    </row>
    <row r="786" ht="15.75" customHeight="1">
      <c r="A786" s="97"/>
      <c r="B786" s="97"/>
      <c r="C786" s="97"/>
      <c r="D786" s="97"/>
      <c r="E786" s="97"/>
    </row>
    <row r="787" ht="15.75" customHeight="1">
      <c r="A787" s="97"/>
      <c r="B787" s="97"/>
      <c r="C787" s="97"/>
      <c r="D787" s="97"/>
      <c r="E787" s="97"/>
    </row>
    <row r="788" ht="15.75" customHeight="1">
      <c r="A788" s="97"/>
      <c r="B788" s="97"/>
      <c r="C788" s="97"/>
      <c r="D788" s="97"/>
      <c r="E788" s="97"/>
    </row>
    <row r="789" ht="15.75" customHeight="1">
      <c r="A789" s="97"/>
      <c r="B789" s="97"/>
      <c r="C789" s="97"/>
      <c r="D789" s="97"/>
      <c r="E789" s="97"/>
    </row>
    <row r="790" ht="15.75" customHeight="1">
      <c r="A790" s="97"/>
      <c r="B790" s="97"/>
      <c r="C790" s="97"/>
      <c r="D790" s="97"/>
      <c r="E790" s="97"/>
    </row>
    <row r="791" ht="15.75" customHeight="1">
      <c r="A791" s="97"/>
      <c r="B791" s="97"/>
      <c r="C791" s="97"/>
      <c r="D791" s="97"/>
      <c r="E791" s="97"/>
    </row>
    <row r="792" ht="15.75" customHeight="1">
      <c r="A792" s="97"/>
      <c r="B792" s="97"/>
      <c r="C792" s="97"/>
      <c r="D792" s="97"/>
      <c r="E792" s="97"/>
    </row>
    <row r="793" ht="15.75" customHeight="1">
      <c r="A793" s="97"/>
      <c r="B793" s="97"/>
      <c r="C793" s="97"/>
      <c r="D793" s="97"/>
      <c r="E793" s="97"/>
    </row>
    <row r="794" ht="15.75" customHeight="1">
      <c r="A794" s="97"/>
      <c r="B794" s="97"/>
      <c r="C794" s="97"/>
      <c r="D794" s="97"/>
      <c r="E794" s="97"/>
    </row>
    <row r="795" ht="15.75" customHeight="1">
      <c r="A795" s="97"/>
      <c r="B795" s="97"/>
      <c r="C795" s="97"/>
      <c r="D795" s="97"/>
      <c r="E795" s="97"/>
    </row>
    <row r="796" ht="15.75" customHeight="1">
      <c r="A796" s="97"/>
      <c r="B796" s="97"/>
      <c r="C796" s="97"/>
      <c r="D796" s="97"/>
      <c r="E796" s="97"/>
    </row>
    <row r="797" ht="15.75" customHeight="1">
      <c r="A797" s="97"/>
      <c r="B797" s="97"/>
      <c r="C797" s="97"/>
      <c r="D797" s="97"/>
      <c r="E797" s="97"/>
    </row>
    <row r="798" ht="15.75" customHeight="1">
      <c r="A798" s="97"/>
      <c r="B798" s="97"/>
      <c r="C798" s="97"/>
      <c r="D798" s="97"/>
      <c r="E798" s="97"/>
    </row>
    <row r="799" ht="15.75" customHeight="1">
      <c r="A799" s="97"/>
      <c r="B799" s="97"/>
      <c r="C799" s="97"/>
      <c r="D799" s="97"/>
      <c r="E799" s="97"/>
    </row>
    <row r="800" ht="15.75" customHeight="1">
      <c r="A800" s="97"/>
      <c r="B800" s="97"/>
      <c r="C800" s="97"/>
      <c r="D800" s="97"/>
      <c r="E800" s="97"/>
    </row>
    <row r="801" ht="15.75" customHeight="1">
      <c r="A801" s="97"/>
      <c r="B801" s="97"/>
      <c r="C801" s="97"/>
      <c r="D801" s="97"/>
      <c r="E801" s="97"/>
    </row>
    <row r="802" ht="15.75" customHeight="1">
      <c r="A802" s="97"/>
      <c r="B802" s="97"/>
      <c r="C802" s="97"/>
      <c r="D802" s="97"/>
      <c r="E802" s="97"/>
    </row>
    <row r="803" ht="15.75" customHeight="1">
      <c r="A803" s="97"/>
      <c r="B803" s="97"/>
      <c r="C803" s="97"/>
      <c r="D803" s="97"/>
      <c r="E803" s="97"/>
    </row>
    <row r="804" ht="15.75" customHeight="1">
      <c r="A804" s="97"/>
      <c r="B804" s="97"/>
      <c r="C804" s="97"/>
      <c r="D804" s="97"/>
      <c r="E804" s="97"/>
    </row>
    <row r="805" ht="15.75" customHeight="1">
      <c r="A805" s="97"/>
      <c r="B805" s="97"/>
      <c r="C805" s="97"/>
      <c r="D805" s="97"/>
      <c r="E805" s="97"/>
    </row>
    <row r="806" ht="15.75" customHeight="1">
      <c r="A806" s="97"/>
      <c r="B806" s="97"/>
      <c r="C806" s="97"/>
      <c r="D806" s="97"/>
      <c r="E806" s="97"/>
    </row>
    <row r="807" ht="15.75" customHeight="1">
      <c r="A807" s="97"/>
      <c r="B807" s="97"/>
      <c r="C807" s="97"/>
      <c r="D807" s="97"/>
      <c r="E807" s="97"/>
    </row>
    <row r="808" ht="15.75" customHeight="1">
      <c r="A808" s="97"/>
      <c r="B808" s="97"/>
      <c r="C808" s="97"/>
      <c r="D808" s="97"/>
      <c r="E808" s="97"/>
    </row>
    <row r="809" ht="15.75" customHeight="1">
      <c r="A809" s="97"/>
      <c r="B809" s="97"/>
      <c r="C809" s="97"/>
      <c r="D809" s="97"/>
      <c r="E809" s="97"/>
    </row>
    <row r="810" ht="15.75" customHeight="1">
      <c r="A810" s="97"/>
      <c r="B810" s="97"/>
      <c r="C810" s="97"/>
      <c r="D810" s="97"/>
      <c r="E810" s="97"/>
    </row>
    <row r="811" ht="15.75" customHeight="1">
      <c r="A811" s="97"/>
      <c r="B811" s="97"/>
      <c r="C811" s="97"/>
      <c r="D811" s="97"/>
      <c r="E811" s="97"/>
    </row>
    <row r="812" ht="15.75" customHeight="1">
      <c r="A812" s="97"/>
      <c r="B812" s="97"/>
      <c r="C812" s="97"/>
      <c r="D812" s="97"/>
      <c r="E812" s="97"/>
    </row>
    <row r="813" ht="15.75" customHeight="1">
      <c r="A813" s="97"/>
      <c r="B813" s="97"/>
      <c r="C813" s="97"/>
      <c r="D813" s="97"/>
      <c r="E813" s="97"/>
    </row>
    <row r="814" ht="15.75" customHeight="1">
      <c r="A814" s="97"/>
      <c r="B814" s="97"/>
      <c r="C814" s="97"/>
      <c r="D814" s="97"/>
      <c r="E814" s="97"/>
    </row>
    <row r="815" ht="15.75" customHeight="1">
      <c r="A815" s="97"/>
      <c r="B815" s="97"/>
      <c r="C815" s="97"/>
      <c r="D815" s="97"/>
      <c r="E815" s="97"/>
    </row>
    <row r="816" ht="15.75" customHeight="1">
      <c r="A816" s="97"/>
      <c r="B816" s="97"/>
      <c r="C816" s="97"/>
      <c r="D816" s="97"/>
      <c r="E816" s="97"/>
    </row>
    <row r="817" ht="15.75" customHeight="1">
      <c r="A817" s="97"/>
      <c r="B817" s="97"/>
      <c r="C817" s="97"/>
      <c r="D817" s="97"/>
      <c r="E817" s="97"/>
    </row>
    <row r="818" ht="15.75" customHeight="1">
      <c r="A818" s="97"/>
      <c r="B818" s="97"/>
      <c r="C818" s="97"/>
      <c r="D818" s="97"/>
      <c r="E818" s="97"/>
    </row>
    <row r="819" ht="15.75" customHeight="1">
      <c r="A819" s="97"/>
      <c r="B819" s="97"/>
      <c r="C819" s="97"/>
      <c r="D819" s="97"/>
      <c r="E819" s="97"/>
    </row>
    <row r="820" ht="15.75" customHeight="1">
      <c r="A820" s="97"/>
      <c r="B820" s="97"/>
      <c r="C820" s="97"/>
      <c r="D820" s="97"/>
      <c r="E820" s="97"/>
    </row>
    <row r="821" ht="15.75" customHeight="1">
      <c r="A821" s="97"/>
      <c r="B821" s="97"/>
      <c r="C821" s="97"/>
      <c r="D821" s="97"/>
      <c r="E821" s="97"/>
    </row>
    <row r="822" ht="15.75" customHeight="1">
      <c r="A822" s="97"/>
      <c r="B822" s="97"/>
      <c r="C822" s="97"/>
      <c r="D822" s="97"/>
      <c r="E822" s="97"/>
    </row>
    <row r="823" ht="15.75" customHeight="1">
      <c r="A823" s="97"/>
      <c r="B823" s="97"/>
      <c r="C823" s="97"/>
      <c r="D823" s="97"/>
      <c r="E823" s="97"/>
    </row>
    <row r="824" ht="15.75" customHeight="1">
      <c r="A824" s="97"/>
      <c r="B824" s="97"/>
      <c r="C824" s="97"/>
      <c r="D824" s="97"/>
      <c r="E824" s="97"/>
    </row>
    <row r="825" ht="15.75" customHeight="1">
      <c r="A825" s="97"/>
      <c r="B825" s="97"/>
      <c r="C825" s="97"/>
      <c r="D825" s="97"/>
      <c r="E825" s="97"/>
    </row>
    <row r="826" ht="15.75" customHeight="1">
      <c r="A826" s="97"/>
      <c r="B826" s="97"/>
      <c r="C826" s="97"/>
      <c r="D826" s="97"/>
      <c r="E826" s="97"/>
    </row>
    <row r="827" ht="15.75" customHeight="1">
      <c r="A827" s="97"/>
      <c r="B827" s="97"/>
      <c r="C827" s="97"/>
      <c r="D827" s="97"/>
      <c r="E827" s="97"/>
    </row>
    <row r="828" ht="15.75" customHeight="1">
      <c r="A828" s="97"/>
      <c r="B828" s="97"/>
      <c r="C828" s="97"/>
      <c r="D828" s="97"/>
      <c r="E828" s="97"/>
    </row>
    <row r="829" ht="15.75" customHeight="1">
      <c r="A829" s="97"/>
      <c r="B829" s="97"/>
      <c r="C829" s="97"/>
      <c r="D829" s="97"/>
      <c r="E829" s="97"/>
    </row>
    <row r="830" ht="15.75" customHeight="1">
      <c r="A830" s="97"/>
      <c r="B830" s="97"/>
      <c r="C830" s="97"/>
      <c r="D830" s="97"/>
      <c r="E830" s="97"/>
    </row>
    <row r="831" ht="15.75" customHeight="1">
      <c r="A831" s="97"/>
      <c r="B831" s="97"/>
      <c r="C831" s="97"/>
      <c r="D831" s="97"/>
      <c r="E831" s="97"/>
    </row>
    <row r="832" ht="15.75" customHeight="1">
      <c r="A832" s="97"/>
      <c r="B832" s="97"/>
      <c r="C832" s="97"/>
      <c r="D832" s="97"/>
      <c r="E832" s="97"/>
    </row>
    <row r="833" ht="15.75" customHeight="1">
      <c r="A833" s="97"/>
      <c r="B833" s="97"/>
      <c r="C833" s="97"/>
      <c r="D833" s="97"/>
      <c r="E833" s="97"/>
    </row>
    <row r="834" ht="15.75" customHeight="1">
      <c r="A834" s="97"/>
      <c r="B834" s="97"/>
      <c r="C834" s="97"/>
      <c r="D834" s="97"/>
      <c r="E834" s="97"/>
    </row>
    <row r="835" ht="15.75" customHeight="1">
      <c r="A835" s="97"/>
      <c r="B835" s="97"/>
      <c r="C835" s="97"/>
      <c r="D835" s="97"/>
      <c r="E835" s="97"/>
    </row>
    <row r="836" ht="15.75" customHeight="1">
      <c r="A836" s="97"/>
      <c r="B836" s="97"/>
      <c r="C836" s="97"/>
      <c r="D836" s="97"/>
      <c r="E836" s="97"/>
    </row>
    <row r="837" ht="15.75" customHeight="1">
      <c r="A837" s="97"/>
      <c r="B837" s="97"/>
      <c r="C837" s="97"/>
      <c r="D837" s="97"/>
      <c r="E837" s="97"/>
    </row>
    <row r="838" ht="15.75" customHeight="1">
      <c r="A838" s="97"/>
      <c r="B838" s="97"/>
      <c r="C838" s="97"/>
      <c r="D838" s="97"/>
      <c r="E838" s="97"/>
    </row>
    <row r="839" ht="15.75" customHeight="1">
      <c r="A839" s="97"/>
      <c r="B839" s="97"/>
      <c r="C839" s="97"/>
      <c r="D839" s="97"/>
      <c r="E839" s="97"/>
    </row>
    <row r="840" ht="15.75" customHeight="1">
      <c r="A840" s="97"/>
      <c r="B840" s="97"/>
      <c r="C840" s="97"/>
      <c r="D840" s="97"/>
      <c r="E840" s="97"/>
    </row>
    <row r="841" ht="15.75" customHeight="1">
      <c r="A841" s="97"/>
      <c r="B841" s="97"/>
      <c r="C841" s="97"/>
      <c r="D841" s="97"/>
      <c r="E841" s="97"/>
    </row>
    <row r="842" ht="15.75" customHeight="1">
      <c r="A842" s="97"/>
      <c r="B842" s="97"/>
      <c r="C842" s="97"/>
      <c r="D842" s="97"/>
      <c r="E842" s="97"/>
    </row>
    <row r="843" ht="15.75" customHeight="1">
      <c r="A843" s="97"/>
      <c r="B843" s="97"/>
      <c r="C843" s="97"/>
      <c r="D843" s="97"/>
      <c r="E843" s="97"/>
    </row>
    <row r="844" ht="15.75" customHeight="1">
      <c r="A844" s="97"/>
      <c r="B844" s="97"/>
      <c r="C844" s="97"/>
      <c r="D844" s="97"/>
      <c r="E844" s="97"/>
    </row>
    <row r="845" ht="15.75" customHeight="1">
      <c r="A845" s="97"/>
      <c r="B845" s="97"/>
      <c r="C845" s="97"/>
      <c r="D845" s="97"/>
      <c r="E845" s="97"/>
    </row>
    <row r="846" ht="15.75" customHeight="1">
      <c r="A846" s="97"/>
      <c r="B846" s="97"/>
      <c r="C846" s="97"/>
      <c r="D846" s="97"/>
      <c r="E846" s="97"/>
    </row>
    <row r="847" ht="15.75" customHeight="1">
      <c r="A847" s="97"/>
      <c r="B847" s="97"/>
      <c r="C847" s="97"/>
      <c r="D847" s="97"/>
      <c r="E847" s="97"/>
    </row>
    <row r="848" ht="15.75" customHeight="1">
      <c r="A848" s="97"/>
      <c r="B848" s="97"/>
      <c r="C848" s="97"/>
      <c r="D848" s="97"/>
      <c r="E848" s="97"/>
    </row>
    <row r="849" ht="15.75" customHeight="1">
      <c r="A849" s="97"/>
      <c r="B849" s="97"/>
      <c r="C849" s="97"/>
      <c r="D849" s="97"/>
      <c r="E849" s="97"/>
    </row>
    <row r="850" ht="15.75" customHeight="1">
      <c r="A850" s="97"/>
      <c r="B850" s="97"/>
      <c r="C850" s="97"/>
      <c r="D850" s="97"/>
      <c r="E850" s="97"/>
    </row>
    <row r="851" ht="15.75" customHeight="1">
      <c r="A851" s="97"/>
      <c r="B851" s="97"/>
      <c r="C851" s="97"/>
      <c r="D851" s="97"/>
      <c r="E851" s="97"/>
    </row>
    <row r="852" ht="15.75" customHeight="1">
      <c r="A852" s="97"/>
      <c r="B852" s="97"/>
      <c r="C852" s="97"/>
      <c r="D852" s="97"/>
      <c r="E852" s="97"/>
    </row>
    <row r="853" ht="15.75" customHeight="1">
      <c r="A853" s="97"/>
      <c r="B853" s="97"/>
      <c r="C853" s="97"/>
      <c r="D853" s="97"/>
      <c r="E853" s="97"/>
    </row>
    <row r="854" ht="15.75" customHeight="1">
      <c r="A854" s="97"/>
      <c r="B854" s="97"/>
      <c r="C854" s="97"/>
      <c r="D854" s="97"/>
      <c r="E854" s="97"/>
    </row>
    <row r="855" ht="15.75" customHeight="1">
      <c r="A855" s="97"/>
      <c r="B855" s="97"/>
      <c r="C855" s="97"/>
      <c r="D855" s="97"/>
      <c r="E855" s="97"/>
    </row>
    <row r="856" ht="15.75" customHeight="1">
      <c r="A856" s="97"/>
      <c r="B856" s="97"/>
      <c r="C856" s="97"/>
      <c r="D856" s="97"/>
      <c r="E856" s="97"/>
    </row>
    <row r="857" ht="15.75" customHeight="1">
      <c r="A857" s="97"/>
      <c r="B857" s="97"/>
      <c r="C857" s="97"/>
      <c r="D857" s="97"/>
      <c r="E857" s="97"/>
    </row>
    <row r="858" ht="15.75" customHeight="1">
      <c r="A858" s="97"/>
      <c r="B858" s="97"/>
      <c r="C858" s="97"/>
      <c r="D858" s="97"/>
      <c r="E858" s="97"/>
    </row>
    <row r="859" ht="15.75" customHeight="1">
      <c r="A859" s="97"/>
      <c r="B859" s="97"/>
      <c r="C859" s="97"/>
      <c r="D859" s="97"/>
      <c r="E859" s="97"/>
    </row>
    <row r="860" ht="15.75" customHeight="1">
      <c r="A860" s="97"/>
      <c r="B860" s="97"/>
      <c r="C860" s="97"/>
      <c r="D860" s="97"/>
      <c r="E860" s="97"/>
    </row>
    <row r="861" ht="15.75" customHeight="1">
      <c r="A861" s="97"/>
      <c r="B861" s="97"/>
      <c r="C861" s="97"/>
      <c r="D861" s="97"/>
      <c r="E861" s="97"/>
    </row>
    <row r="862" ht="15.75" customHeight="1">
      <c r="A862" s="97"/>
      <c r="B862" s="97"/>
      <c r="C862" s="97"/>
      <c r="D862" s="97"/>
      <c r="E862" s="97"/>
    </row>
    <row r="863" ht="15.75" customHeight="1">
      <c r="A863" s="97"/>
      <c r="B863" s="97"/>
      <c r="C863" s="97"/>
      <c r="D863" s="97"/>
      <c r="E863" s="97"/>
    </row>
    <row r="864" ht="15.75" customHeight="1">
      <c r="A864" s="97"/>
      <c r="B864" s="97"/>
      <c r="C864" s="97"/>
      <c r="D864" s="97"/>
      <c r="E864" s="97"/>
    </row>
    <row r="865" ht="15.75" customHeight="1">
      <c r="A865" s="97"/>
      <c r="B865" s="97"/>
      <c r="C865" s="97"/>
      <c r="D865" s="97"/>
      <c r="E865" s="97"/>
    </row>
    <row r="866" ht="15.75" customHeight="1">
      <c r="A866" s="97"/>
      <c r="B866" s="97"/>
      <c r="C866" s="97"/>
      <c r="D866" s="97"/>
      <c r="E866" s="97"/>
    </row>
    <row r="867" ht="15.75" customHeight="1">
      <c r="A867" s="97"/>
      <c r="B867" s="97"/>
      <c r="C867" s="97"/>
      <c r="D867" s="97"/>
      <c r="E867" s="97"/>
    </row>
    <row r="868" ht="15.75" customHeight="1">
      <c r="A868" s="97"/>
      <c r="B868" s="97"/>
      <c r="C868" s="97"/>
      <c r="D868" s="97"/>
      <c r="E868" s="97"/>
    </row>
    <row r="869" ht="15.75" customHeight="1">
      <c r="A869" s="97"/>
      <c r="B869" s="97"/>
      <c r="C869" s="97"/>
      <c r="D869" s="97"/>
      <c r="E869" s="97"/>
    </row>
    <row r="870" ht="15.75" customHeight="1">
      <c r="A870" s="97"/>
      <c r="B870" s="97"/>
      <c r="C870" s="97"/>
      <c r="D870" s="97"/>
      <c r="E870" s="97"/>
    </row>
    <row r="871" ht="15.75" customHeight="1">
      <c r="A871" s="97"/>
      <c r="B871" s="97"/>
      <c r="C871" s="97"/>
      <c r="D871" s="97"/>
      <c r="E871" s="97"/>
    </row>
    <row r="872" ht="15.75" customHeight="1">
      <c r="A872" s="97"/>
      <c r="B872" s="97"/>
      <c r="C872" s="97"/>
      <c r="D872" s="97"/>
      <c r="E872" s="97"/>
    </row>
    <row r="873" ht="15.75" customHeight="1">
      <c r="A873" s="97"/>
      <c r="B873" s="97"/>
      <c r="C873" s="97"/>
      <c r="D873" s="97"/>
      <c r="E873" s="97"/>
    </row>
    <row r="874" ht="15.75" customHeight="1">
      <c r="A874" s="97"/>
      <c r="B874" s="97"/>
      <c r="C874" s="97"/>
      <c r="D874" s="97"/>
      <c r="E874" s="97"/>
    </row>
    <row r="875" ht="15.75" customHeight="1">
      <c r="A875" s="97"/>
      <c r="B875" s="97"/>
      <c r="C875" s="97"/>
      <c r="D875" s="97"/>
      <c r="E875" s="97"/>
    </row>
    <row r="876" ht="15.75" customHeight="1">
      <c r="A876" s="97"/>
      <c r="B876" s="97"/>
      <c r="C876" s="97"/>
      <c r="D876" s="97"/>
      <c r="E876" s="97"/>
    </row>
    <row r="877" ht="15.75" customHeight="1">
      <c r="A877" s="97"/>
      <c r="B877" s="97"/>
      <c r="C877" s="97"/>
      <c r="D877" s="97"/>
      <c r="E877" s="97"/>
    </row>
    <row r="878" ht="15.75" customHeight="1">
      <c r="A878" s="97"/>
      <c r="B878" s="97"/>
      <c r="C878" s="97"/>
      <c r="D878" s="97"/>
      <c r="E878" s="97"/>
    </row>
    <row r="879" ht="15.75" customHeight="1">
      <c r="A879" s="97"/>
      <c r="B879" s="97"/>
      <c r="C879" s="97"/>
      <c r="D879" s="97"/>
      <c r="E879" s="97"/>
    </row>
    <row r="880" ht="15.75" customHeight="1">
      <c r="A880" s="97"/>
      <c r="B880" s="97"/>
      <c r="C880" s="97"/>
      <c r="D880" s="97"/>
      <c r="E880" s="97"/>
    </row>
    <row r="881" ht="15.75" customHeight="1">
      <c r="A881" s="97"/>
      <c r="B881" s="97"/>
      <c r="C881" s="97"/>
      <c r="D881" s="97"/>
      <c r="E881" s="97"/>
    </row>
    <row r="882" ht="15.75" customHeight="1">
      <c r="A882" s="97"/>
      <c r="B882" s="97"/>
      <c r="C882" s="97"/>
      <c r="D882" s="97"/>
      <c r="E882" s="97"/>
    </row>
    <row r="883" ht="15.75" customHeight="1">
      <c r="A883" s="97"/>
      <c r="B883" s="97"/>
      <c r="C883" s="97"/>
      <c r="D883" s="97"/>
      <c r="E883" s="97"/>
    </row>
    <row r="884" ht="15.75" customHeight="1">
      <c r="A884" s="97"/>
      <c r="B884" s="97"/>
      <c r="C884" s="97"/>
      <c r="D884" s="97"/>
      <c r="E884" s="97"/>
    </row>
    <row r="885" ht="15.75" customHeight="1">
      <c r="A885" s="97"/>
      <c r="B885" s="97"/>
      <c r="C885" s="97"/>
      <c r="D885" s="97"/>
      <c r="E885" s="97"/>
    </row>
    <row r="886" ht="15.75" customHeight="1">
      <c r="A886" s="97"/>
      <c r="B886" s="97"/>
      <c r="C886" s="97"/>
      <c r="D886" s="97"/>
      <c r="E886" s="97"/>
    </row>
    <row r="887" ht="15.75" customHeight="1">
      <c r="A887" s="97"/>
      <c r="B887" s="97"/>
      <c r="C887" s="97"/>
      <c r="D887" s="97"/>
      <c r="E887" s="97"/>
    </row>
    <row r="888" ht="15.75" customHeight="1">
      <c r="A888" s="97"/>
      <c r="B888" s="97"/>
      <c r="C888" s="97"/>
      <c r="D888" s="97"/>
      <c r="E888" s="97"/>
    </row>
    <row r="889" ht="15.75" customHeight="1">
      <c r="A889" s="97"/>
      <c r="B889" s="97"/>
      <c r="C889" s="97"/>
      <c r="D889" s="97"/>
      <c r="E889" s="97"/>
    </row>
    <row r="890" ht="15.75" customHeight="1">
      <c r="A890" s="97"/>
      <c r="B890" s="97"/>
      <c r="C890" s="97"/>
      <c r="D890" s="97"/>
      <c r="E890" s="97"/>
    </row>
    <row r="891" ht="15.75" customHeight="1">
      <c r="A891" s="97"/>
      <c r="B891" s="97"/>
      <c r="C891" s="97"/>
      <c r="D891" s="97"/>
      <c r="E891" s="97"/>
    </row>
    <row r="892" ht="15.75" customHeight="1">
      <c r="A892" s="97"/>
      <c r="B892" s="97"/>
      <c r="C892" s="97"/>
      <c r="D892" s="97"/>
      <c r="E892" s="97"/>
    </row>
    <row r="893" ht="15.75" customHeight="1">
      <c r="A893" s="97"/>
      <c r="B893" s="97"/>
      <c r="C893" s="97"/>
      <c r="D893" s="97"/>
      <c r="E893" s="97"/>
    </row>
    <row r="894" ht="15.75" customHeight="1">
      <c r="A894" s="97"/>
      <c r="B894" s="97"/>
      <c r="C894" s="97"/>
      <c r="D894" s="97"/>
      <c r="E894" s="97"/>
    </row>
    <row r="895" ht="15.75" customHeight="1">
      <c r="A895" s="97"/>
      <c r="B895" s="97"/>
      <c r="C895" s="97"/>
      <c r="D895" s="97"/>
      <c r="E895" s="97"/>
    </row>
    <row r="896" ht="15.75" customHeight="1">
      <c r="A896" s="97"/>
      <c r="B896" s="97"/>
      <c r="C896" s="97"/>
      <c r="D896" s="97"/>
      <c r="E896" s="97"/>
    </row>
    <row r="897" ht="15.75" customHeight="1">
      <c r="A897" s="97"/>
      <c r="B897" s="97"/>
      <c r="C897" s="97"/>
      <c r="D897" s="97"/>
      <c r="E897" s="97"/>
    </row>
    <row r="898" ht="15.75" customHeight="1">
      <c r="A898" s="97"/>
      <c r="B898" s="97"/>
      <c r="C898" s="97"/>
      <c r="D898" s="97"/>
      <c r="E898" s="97"/>
    </row>
    <row r="899" ht="15.75" customHeight="1">
      <c r="A899" s="97"/>
      <c r="B899" s="97"/>
      <c r="C899" s="97"/>
      <c r="D899" s="97"/>
      <c r="E899" s="97"/>
    </row>
    <row r="900" ht="15.75" customHeight="1">
      <c r="A900" s="97"/>
      <c r="B900" s="97"/>
      <c r="C900" s="97"/>
      <c r="D900" s="97"/>
      <c r="E900" s="97"/>
    </row>
    <row r="901" ht="15.75" customHeight="1">
      <c r="A901" s="97"/>
      <c r="B901" s="97"/>
      <c r="C901" s="97"/>
      <c r="D901" s="97"/>
      <c r="E901" s="97"/>
    </row>
    <row r="902" ht="15.75" customHeight="1">
      <c r="A902" s="97"/>
      <c r="B902" s="97"/>
      <c r="C902" s="97"/>
      <c r="D902" s="97"/>
      <c r="E902" s="97"/>
    </row>
    <row r="903" ht="15.75" customHeight="1">
      <c r="A903" s="97"/>
      <c r="B903" s="97"/>
      <c r="C903" s="97"/>
      <c r="D903" s="97"/>
      <c r="E903" s="97"/>
    </row>
    <row r="904" ht="15.75" customHeight="1">
      <c r="A904" s="97"/>
      <c r="B904" s="97"/>
      <c r="C904" s="97"/>
      <c r="D904" s="97"/>
      <c r="E904" s="97"/>
    </row>
    <row r="905" ht="15.75" customHeight="1">
      <c r="A905" s="97"/>
      <c r="B905" s="97"/>
      <c r="C905" s="97"/>
      <c r="D905" s="97"/>
      <c r="E905" s="97"/>
    </row>
    <row r="906" ht="15.75" customHeight="1">
      <c r="A906" s="97"/>
      <c r="B906" s="97"/>
      <c r="C906" s="97"/>
      <c r="D906" s="97"/>
      <c r="E906" s="97"/>
    </row>
    <row r="907" ht="15.75" customHeight="1">
      <c r="A907" s="97"/>
      <c r="B907" s="97"/>
      <c r="C907" s="97"/>
      <c r="D907" s="97"/>
      <c r="E907" s="97"/>
    </row>
    <row r="908" ht="15.75" customHeight="1">
      <c r="A908" s="97"/>
      <c r="B908" s="97"/>
      <c r="C908" s="97"/>
      <c r="D908" s="97"/>
      <c r="E908" s="97"/>
    </row>
    <row r="909" ht="15.75" customHeight="1">
      <c r="A909" s="97"/>
      <c r="B909" s="97"/>
      <c r="C909" s="97"/>
      <c r="D909" s="97"/>
      <c r="E909" s="97"/>
    </row>
    <row r="910" ht="15.75" customHeight="1">
      <c r="A910" s="97"/>
      <c r="B910" s="97"/>
      <c r="C910" s="97"/>
      <c r="D910" s="97"/>
      <c r="E910" s="97"/>
    </row>
    <row r="911" ht="15.75" customHeight="1">
      <c r="A911" s="97"/>
      <c r="B911" s="97"/>
      <c r="C911" s="97"/>
      <c r="D911" s="97"/>
      <c r="E911" s="97"/>
    </row>
    <row r="912" ht="15.75" customHeight="1">
      <c r="A912" s="97"/>
      <c r="B912" s="97"/>
      <c r="C912" s="97"/>
      <c r="D912" s="97"/>
      <c r="E912" s="97"/>
    </row>
    <row r="913" ht="15.75" customHeight="1">
      <c r="A913" s="97"/>
      <c r="B913" s="97"/>
      <c r="C913" s="97"/>
      <c r="D913" s="97"/>
      <c r="E913" s="97"/>
    </row>
    <row r="914" ht="15.75" customHeight="1">
      <c r="A914" s="97"/>
      <c r="B914" s="97"/>
      <c r="C914" s="97"/>
      <c r="D914" s="97"/>
      <c r="E914" s="97"/>
    </row>
    <row r="915" ht="15.75" customHeight="1">
      <c r="A915" s="97"/>
      <c r="B915" s="97"/>
      <c r="C915" s="97"/>
      <c r="D915" s="97"/>
      <c r="E915" s="97"/>
    </row>
    <row r="916" ht="15.75" customHeight="1">
      <c r="A916" s="97"/>
      <c r="B916" s="97"/>
      <c r="C916" s="97"/>
      <c r="D916" s="97"/>
      <c r="E916" s="97"/>
    </row>
    <row r="917" ht="15.75" customHeight="1">
      <c r="A917" s="97"/>
      <c r="B917" s="97"/>
      <c r="C917" s="97"/>
      <c r="D917" s="97"/>
      <c r="E917" s="97"/>
    </row>
    <row r="918" ht="15.75" customHeight="1">
      <c r="A918" s="97"/>
      <c r="B918" s="97"/>
      <c r="C918" s="97"/>
      <c r="D918" s="97"/>
      <c r="E918" s="97"/>
    </row>
    <row r="919" ht="15.75" customHeight="1">
      <c r="A919" s="97"/>
      <c r="B919" s="97"/>
      <c r="C919" s="97"/>
      <c r="D919" s="97"/>
      <c r="E919" s="97"/>
    </row>
    <row r="920" ht="15.75" customHeight="1">
      <c r="A920" s="97"/>
      <c r="B920" s="97"/>
      <c r="C920" s="97"/>
      <c r="D920" s="97"/>
      <c r="E920" s="97"/>
    </row>
    <row r="921" ht="15.75" customHeight="1">
      <c r="A921" s="97"/>
      <c r="B921" s="97"/>
      <c r="C921" s="97"/>
      <c r="D921" s="97"/>
      <c r="E921" s="97"/>
    </row>
    <row r="922" ht="15.75" customHeight="1">
      <c r="A922" s="97"/>
      <c r="B922" s="97"/>
      <c r="C922" s="97"/>
      <c r="D922" s="97"/>
      <c r="E922" s="97"/>
    </row>
    <row r="923" ht="15.75" customHeight="1">
      <c r="A923" s="97"/>
      <c r="B923" s="97"/>
      <c r="C923" s="97"/>
      <c r="D923" s="97"/>
      <c r="E923" s="97"/>
    </row>
    <row r="924" ht="15.75" customHeight="1">
      <c r="A924" s="97"/>
      <c r="B924" s="97"/>
      <c r="C924" s="97"/>
      <c r="D924" s="97"/>
      <c r="E924" s="97"/>
    </row>
    <row r="925" ht="15.75" customHeight="1">
      <c r="A925" s="97"/>
      <c r="B925" s="97"/>
      <c r="C925" s="97"/>
      <c r="D925" s="97"/>
      <c r="E925" s="97"/>
    </row>
    <row r="926" ht="15.75" customHeight="1">
      <c r="A926" s="97"/>
      <c r="B926" s="97"/>
      <c r="C926" s="97"/>
      <c r="D926" s="97"/>
      <c r="E926" s="97"/>
    </row>
    <row r="927" ht="15.75" customHeight="1">
      <c r="A927" s="97"/>
      <c r="B927" s="97"/>
      <c r="C927" s="97"/>
      <c r="D927" s="97"/>
      <c r="E927" s="97"/>
    </row>
    <row r="928" ht="15.75" customHeight="1">
      <c r="A928" s="97"/>
      <c r="B928" s="97"/>
      <c r="C928" s="97"/>
      <c r="D928" s="97"/>
      <c r="E928" s="97"/>
    </row>
    <row r="929" ht="15.75" customHeight="1">
      <c r="A929" s="97"/>
      <c r="B929" s="97"/>
      <c r="C929" s="97"/>
      <c r="D929" s="97"/>
      <c r="E929" s="97"/>
    </row>
    <row r="930" ht="15.75" customHeight="1">
      <c r="A930" s="97"/>
      <c r="B930" s="97"/>
      <c r="C930" s="97"/>
      <c r="D930" s="97"/>
      <c r="E930" s="97"/>
    </row>
    <row r="931" ht="15.75" customHeight="1">
      <c r="A931" s="97"/>
      <c r="B931" s="97"/>
      <c r="C931" s="97"/>
      <c r="D931" s="97"/>
      <c r="E931" s="97"/>
    </row>
    <row r="932" ht="15.75" customHeight="1">
      <c r="A932" s="97"/>
      <c r="B932" s="97"/>
      <c r="C932" s="97"/>
      <c r="D932" s="97"/>
      <c r="E932" s="97"/>
    </row>
    <row r="933" ht="15.75" customHeight="1">
      <c r="A933" s="97"/>
      <c r="B933" s="97"/>
      <c r="C933" s="97"/>
      <c r="D933" s="97"/>
      <c r="E933" s="97"/>
    </row>
    <row r="934" ht="15.75" customHeight="1">
      <c r="A934" s="97"/>
      <c r="B934" s="97"/>
      <c r="C934" s="97"/>
      <c r="D934" s="97"/>
      <c r="E934" s="97"/>
    </row>
    <row r="935" ht="15.75" customHeight="1">
      <c r="A935" s="97"/>
      <c r="B935" s="97"/>
      <c r="C935" s="97"/>
      <c r="D935" s="97"/>
      <c r="E935" s="97"/>
    </row>
    <row r="936" ht="15.75" customHeight="1">
      <c r="A936" s="97"/>
      <c r="B936" s="97"/>
      <c r="C936" s="97"/>
      <c r="D936" s="97"/>
      <c r="E936" s="97"/>
    </row>
    <row r="937" ht="15.75" customHeight="1">
      <c r="A937" s="97"/>
      <c r="B937" s="97"/>
      <c r="C937" s="97"/>
      <c r="D937" s="97"/>
      <c r="E937" s="97"/>
    </row>
    <row r="938" ht="15.75" customHeight="1">
      <c r="A938" s="97"/>
      <c r="B938" s="97"/>
      <c r="C938" s="97"/>
      <c r="D938" s="97"/>
      <c r="E938" s="97"/>
    </row>
    <row r="939" ht="15.75" customHeight="1">
      <c r="A939" s="97"/>
      <c r="B939" s="97"/>
      <c r="C939" s="97"/>
      <c r="D939" s="97"/>
      <c r="E939" s="97"/>
    </row>
    <row r="940" ht="15.75" customHeight="1">
      <c r="A940" s="97"/>
      <c r="B940" s="97"/>
      <c r="C940" s="97"/>
      <c r="D940" s="97"/>
      <c r="E940" s="97"/>
    </row>
    <row r="941" ht="15.75" customHeight="1">
      <c r="A941" s="97"/>
      <c r="B941" s="97"/>
      <c r="C941" s="97"/>
      <c r="D941" s="97"/>
      <c r="E941" s="97"/>
    </row>
    <row r="942" ht="15.75" customHeight="1">
      <c r="A942" s="97"/>
      <c r="B942" s="97"/>
      <c r="C942" s="97"/>
      <c r="D942" s="97"/>
      <c r="E942" s="97"/>
    </row>
    <row r="943" ht="15.75" customHeight="1">
      <c r="A943" s="97"/>
      <c r="B943" s="97"/>
      <c r="C943" s="97"/>
      <c r="D943" s="97"/>
      <c r="E943" s="97"/>
    </row>
    <row r="944" ht="15.75" customHeight="1">
      <c r="A944" s="97"/>
      <c r="B944" s="97"/>
      <c r="C944" s="97"/>
      <c r="D944" s="97"/>
      <c r="E944" s="97"/>
    </row>
    <row r="945" ht="15.75" customHeight="1">
      <c r="A945" s="97"/>
      <c r="B945" s="97"/>
      <c r="C945" s="97"/>
      <c r="D945" s="97"/>
      <c r="E945" s="97"/>
    </row>
    <row r="946" ht="15.75" customHeight="1">
      <c r="A946" s="97"/>
      <c r="B946" s="97"/>
      <c r="C946" s="97"/>
      <c r="D946" s="97"/>
      <c r="E946" s="97"/>
    </row>
    <row r="947" ht="15.75" customHeight="1">
      <c r="A947" s="97"/>
      <c r="B947" s="97"/>
      <c r="C947" s="97"/>
      <c r="D947" s="97"/>
      <c r="E947" s="97"/>
    </row>
    <row r="948" ht="15.75" customHeight="1">
      <c r="A948" s="97"/>
      <c r="B948" s="97"/>
      <c r="C948" s="97"/>
      <c r="D948" s="97"/>
      <c r="E948" s="97"/>
    </row>
    <row r="949" ht="15.75" customHeight="1">
      <c r="A949" s="97"/>
      <c r="B949" s="97"/>
      <c r="C949" s="97"/>
      <c r="D949" s="97"/>
      <c r="E949" s="97"/>
    </row>
    <row r="950" ht="15.75" customHeight="1">
      <c r="A950" s="97"/>
      <c r="B950" s="97"/>
      <c r="C950" s="97"/>
      <c r="D950" s="97"/>
      <c r="E950" s="97"/>
    </row>
    <row r="951" ht="15.75" customHeight="1">
      <c r="A951" s="97"/>
      <c r="B951" s="97"/>
      <c r="C951" s="97"/>
      <c r="D951" s="97"/>
      <c r="E951" s="97"/>
    </row>
    <row r="952" ht="15.75" customHeight="1">
      <c r="A952" s="97"/>
      <c r="B952" s="97"/>
      <c r="C952" s="97"/>
      <c r="D952" s="97"/>
      <c r="E952" s="97"/>
    </row>
    <row r="953" ht="15.75" customHeight="1">
      <c r="A953" s="97"/>
      <c r="B953" s="97"/>
      <c r="C953" s="97"/>
      <c r="D953" s="97"/>
      <c r="E953" s="97"/>
    </row>
    <row r="954" ht="15.75" customHeight="1">
      <c r="A954" s="97"/>
      <c r="B954" s="97"/>
      <c r="C954" s="97"/>
      <c r="D954" s="97"/>
      <c r="E954" s="97"/>
    </row>
    <row r="955" ht="15.75" customHeight="1">
      <c r="A955" s="97"/>
      <c r="B955" s="97"/>
      <c r="C955" s="97"/>
      <c r="D955" s="97"/>
      <c r="E955" s="97"/>
    </row>
    <row r="956" ht="15.75" customHeight="1">
      <c r="A956" s="97"/>
      <c r="B956" s="97"/>
      <c r="C956" s="97"/>
      <c r="D956" s="97"/>
      <c r="E956" s="97"/>
    </row>
    <row r="957" ht="15.75" customHeight="1">
      <c r="A957" s="97"/>
      <c r="B957" s="97"/>
      <c r="C957" s="97"/>
      <c r="D957" s="97"/>
      <c r="E957" s="97"/>
    </row>
    <row r="958" ht="15.75" customHeight="1">
      <c r="A958" s="97"/>
      <c r="B958" s="97"/>
      <c r="C958" s="97"/>
      <c r="D958" s="97"/>
      <c r="E958" s="97"/>
    </row>
    <row r="959" ht="15.75" customHeight="1">
      <c r="A959" s="97"/>
      <c r="B959" s="97"/>
      <c r="C959" s="97"/>
      <c r="D959" s="97"/>
      <c r="E959" s="97"/>
    </row>
    <row r="960" ht="15.75" customHeight="1">
      <c r="A960" s="97"/>
      <c r="B960" s="97"/>
      <c r="C960" s="97"/>
      <c r="D960" s="97"/>
      <c r="E960" s="97"/>
    </row>
    <row r="961" ht="15.75" customHeight="1">
      <c r="A961" s="97"/>
      <c r="B961" s="97"/>
      <c r="C961" s="97"/>
      <c r="D961" s="97"/>
      <c r="E961" s="97"/>
    </row>
    <row r="962" ht="15.75" customHeight="1">
      <c r="A962" s="97"/>
      <c r="B962" s="97"/>
      <c r="C962" s="97"/>
      <c r="D962" s="97"/>
      <c r="E962" s="97"/>
    </row>
    <row r="963" ht="15.75" customHeight="1">
      <c r="A963" s="97"/>
      <c r="B963" s="97"/>
      <c r="C963" s="97"/>
      <c r="D963" s="97"/>
      <c r="E963" s="97"/>
    </row>
    <row r="964" ht="15.75" customHeight="1">
      <c r="A964" s="97"/>
      <c r="B964" s="97"/>
      <c r="C964" s="97"/>
      <c r="D964" s="97"/>
      <c r="E964" s="97"/>
    </row>
    <row r="965" ht="15.75" customHeight="1">
      <c r="A965" s="97"/>
      <c r="B965" s="97"/>
      <c r="C965" s="97"/>
      <c r="D965" s="97"/>
      <c r="E965" s="97"/>
    </row>
    <row r="966" ht="15.75" customHeight="1">
      <c r="A966" s="97"/>
      <c r="B966" s="97"/>
      <c r="C966" s="97"/>
      <c r="D966" s="97"/>
      <c r="E966" s="97"/>
    </row>
    <row r="967" ht="15.75" customHeight="1">
      <c r="A967" s="97"/>
      <c r="B967" s="97"/>
      <c r="C967" s="97"/>
      <c r="D967" s="97"/>
      <c r="E967" s="97"/>
    </row>
    <row r="968" ht="15.75" customHeight="1">
      <c r="A968" s="97"/>
      <c r="B968" s="97"/>
      <c r="C968" s="97"/>
      <c r="D968" s="97"/>
      <c r="E968" s="97"/>
    </row>
    <row r="969" ht="15.75" customHeight="1">
      <c r="A969" s="97"/>
      <c r="B969" s="97"/>
      <c r="C969" s="97"/>
      <c r="D969" s="97"/>
      <c r="E969" s="97"/>
    </row>
    <row r="970" ht="15.75" customHeight="1">
      <c r="A970" s="97"/>
      <c r="B970" s="97"/>
      <c r="C970" s="97"/>
      <c r="D970" s="97"/>
      <c r="E970" s="97"/>
    </row>
    <row r="971" ht="15.75" customHeight="1">
      <c r="A971" s="97"/>
      <c r="B971" s="97"/>
      <c r="C971" s="97"/>
      <c r="D971" s="97"/>
      <c r="E971" s="97"/>
    </row>
    <row r="972" ht="15.75" customHeight="1">
      <c r="A972" s="97"/>
      <c r="B972" s="97"/>
      <c r="C972" s="97"/>
      <c r="D972" s="97"/>
      <c r="E972" s="97"/>
    </row>
    <row r="973" ht="15.75" customHeight="1">
      <c r="A973" s="97"/>
      <c r="B973" s="97"/>
      <c r="C973" s="97"/>
      <c r="D973" s="97"/>
      <c r="E973" s="97"/>
    </row>
    <row r="974" ht="15.75" customHeight="1">
      <c r="A974" s="97"/>
      <c r="B974" s="97"/>
      <c r="C974" s="97"/>
      <c r="D974" s="97"/>
      <c r="E974" s="97"/>
    </row>
    <row r="975" ht="15.75" customHeight="1">
      <c r="A975" s="97"/>
      <c r="B975" s="97"/>
      <c r="C975" s="97"/>
      <c r="D975" s="97"/>
      <c r="E975" s="97"/>
    </row>
    <row r="976" ht="15.75" customHeight="1">
      <c r="A976" s="97"/>
      <c r="B976" s="97"/>
      <c r="C976" s="97"/>
      <c r="D976" s="97"/>
      <c r="E976" s="97"/>
    </row>
    <row r="977" ht="15.75" customHeight="1">
      <c r="A977" s="97"/>
      <c r="B977" s="97"/>
      <c r="C977" s="97"/>
      <c r="D977" s="97"/>
      <c r="E977" s="97"/>
    </row>
    <row r="978" ht="15.75" customHeight="1">
      <c r="A978" s="97"/>
      <c r="B978" s="97"/>
      <c r="C978" s="97"/>
      <c r="D978" s="97"/>
      <c r="E978" s="97"/>
    </row>
    <row r="979" ht="15.75" customHeight="1">
      <c r="A979" s="97"/>
      <c r="B979" s="97"/>
      <c r="C979" s="97"/>
      <c r="D979" s="97"/>
      <c r="E979" s="97"/>
    </row>
    <row r="980" ht="15.75" customHeight="1">
      <c r="A980" s="97"/>
      <c r="B980" s="97"/>
      <c r="C980" s="97"/>
      <c r="D980" s="97"/>
      <c r="E980" s="97"/>
    </row>
    <row r="981" ht="15.75" customHeight="1">
      <c r="A981" s="97"/>
      <c r="B981" s="97"/>
      <c r="C981" s="97"/>
      <c r="D981" s="97"/>
      <c r="E981" s="97"/>
    </row>
    <row r="982" ht="15.75" customHeight="1">
      <c r="A982" s="97"/>
      <c r="B982" s="97"/>
      <c r="C982" s="97"/>
      <c r="D982" s="97"/>
      <c r="E982" s="97"/>
    </row>
    <row r="983" ht="15.75" customHeight="1">
      <c r="A983" s="97"/>
      <c r="B983" s="97"/>
      <c r="C983" s="97"/>
      <c r="D983" s="97"/>
      <c r="E983" s="97"/>
    </row>
    <row r="984" ht="15.75" customHeight="1">
      <c r="A984" s="97"/>
      <c r="B984" s="97"/>
      <c r="C984" s="97"/>
      <c r="D984" s="97"/>
      <c r="E984" s="97"/>
    </row>
    <row r="985" ht="15.75" customHeight="1">
      <c r="A985" s="97"/>
      <c r="B985" s="97"/>
      <c r="C985" s="97"/>
      <c r="D985" s="97"/>
      <c r="E985" s="97"/>
    </row>
    <row r="986" ht="15.75" customHeight="1">
      <c r="A986" s="97"/>
      <c r="B986" s="97"/>
      <c r="C986" s="97"/>
      <c r="D986" s="97"/>
      <c r="E986" s="97"/>
    </row>
    <row r="987" ht="15.75" customHeight="1">
      <c r="A987" s="97"/>
      <c r="B987" s="97"/>
      <c r="C987" s="97"/>
      <c r="D987" s="97"/>
      <c r="E987" s="97"/>
    </row>
    <row r="988" ht="15.75" customHeight="1">
      <c r="A988" s="97"/>
      <c r="B988" s="97"/>
      <c r="C988" s="97"/>
      <c r="D988" s="97"/>
      <c r="E988" s="97"/>
    </row>
    <row r="989" ht="15.75" customHeight="1">
      <c r="A989" s="97"/>
      <c r="B989" s="97"/>
      <c r="C989" s="97"/>
      <c r="D989" s="97"/>
      <c r="E989" s="97"/>
    </row>
    <row r="990" ht="15.75" customHeight="1">
      <c r="A990" s="97"/>
      <c r="B990" s="97"/>
      <c r="C990" s="97"/>
      <c r="D990" s="97"/>
      <c r="E990" s="97"/>
    </row>
    <row r="991" ht="15.75" customHeight="1">
      <c r="A991" s="97"/>
      <c r="B991" s="97"/>
      <c r="C991" s="97"/>
      <c r="D991" s="97"/>
      <c r="E991" s="97"/>
    </row>
  </sheetData>
  <mergeCells count="13">
    <mergeCell ref="A54:D54"/>
    <mergeCell ref="A55:D55"/>
    <mergeCell ref="A57:E57"/>
    <mergeCell ref="F60:F68"/>
    <mergeCell ref="A73:D73"/>
    <mergeCell ref="A74:D74"/>
    <mergeCell ref="A5:E5"/>
    <mergeCell ref="A13:D13"/>
    <mergeCell ref="A14:D14"/>
    <mergeCell ref="A16:E16"/>
    <mergeCell ref="A33:D33"/>
    <mergeCell ref="A34:D34"/>
    <mergeCell ref="A36:E36"/>
  </mergeCells>
  <printOptions/>
  <pageMargins bottom="0.787401575" footer="0.0" header="0.0" left="0.511811024" right="0.511811024" top="0.787401575"/>
  <pageSetup orientation="landscape"/>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6.43"/>
    <col customWidth="1" min="2" max="2" width="13.86"/>
    <col customWidth="1" min="3" max="13" width="15.71"/>
    <col customWidth="1" min="14" max="14" width="18.43"/>
    <col customWidth="1" min="15" max="21" width="15.71"/>
    <col customWidth="1" min="22" max="26" width="8.71"/>
  </cols>
  <sheetData>
    <row r="1" ht="30.0" customHeight="1">
      <c r="A1" s="263" t="s">
        <v>1570</v>
      </c>
      <c r="B1" s="92"/>
      <c r="C1" s="92"/>
      <c r="D1" s="92"/>
      <c r="E1" s="92"/>
      <c r="F1" s="92"/>
      <c r="G1" s="92"/>
      <c r="H1" s="93"/>
    </row>
    <row r="2">
      <c r="A2" s="97"/>
      <c r="B2" s="264"/>
      <c r="C2" s="264"/>
      <c r="D2" s="118"/>
      <c r="E2" s="97"/>
      <c r="F2" s="97"/>
      <c r="G2" s="97"/>
      <c r="H2" s="97"/>
      <c r="K2" s="97"/>
      <c r="L2" s="97"/>
      <c r="M2" s="97"/>
      <c r="N2" s="97"/>
      <c r="O2" s="97"/>
      <c r="P2" s="97"/>
      <c r="Q2" s="97"/>
      <c r="R2" s="97"/>
      <c r="S2" s="97"/>
      <c r="T2" s="97"/>
      <c r="U2" s="97"/>
      <c r="V2" s="97"/>
      <c r="W2" s="97"/>
      <c r="X2" s="97"/>
      <c r="Y2" s="97"/>
      <c r="Z2" s="97"/>
    </row>
    <row r="3">
      <c r="A3" s="265" t="s">
        <v>1571</v>
      </c>
      <c r="B3" s="264"/>
      <c r="C3" s="264"/>
      <c r="D3" s="118"/>
      <c r="E3" s="97"/>
      <c r="F3" s="97"/>
      <c r="G3" s="97"/>
      <c r="H3" s="97"/>
      <c r="K3" s="97"/>
      <c r="L3" s="97"/>
      <c r="M3" s="97"/>
      <c r="N3" s="97"/>
      <c r="O3" s="97"/>
      <c r="P3" s="97"/>
      <c r="Q3" s="97"/>
      <c r="R3" s="97"/>
      <c r="S3" s="97"/>
      <c r="T3" s="97"/>
      <c r="U3" s="97"/>
      <c r="V3" s="97"/>
      <c r="W3" s="97"/>
      <c r="X3" s="97"/>
      <c r="Y3" s="97"/>
      <c r="Z3" s="97"/>
    </row>
    <row r="4">
      <c r="A4" s="97" t="s">
        <v>1572</v>
      </c>
      <c r="B4" s="264"/>
      <c r="C4" s="264"/>
      <c r="D4" s="118"/>
      <c r="E4" s="97"/>
      <c r="F4" s="97"/>
      <c r="G4" s="97"/>
      <c r="H4" s="97"/>
      <c r="K4" s="97"/>
      <c r="L4" s="97"/>
      <c r="M4" s="97"/>
      <c r="N4" s="97"/>
      <c r="O4" s="97"/>
      <c r="P4" s="97"/>
      <c r="Q4" s="97"/>
      <c r="R4" s="97"/>
      <c r="S4" s="97"/>
      <c r="T4" s="97"/>
      <c r="U4" s="97"/>
      <c r="V4" s="97"/>
      <c r="W4" s="97"/>
      <c r="X4" s="97"/>
      <c r="Y4" s="97"/>
      <c r="Z4" s="97"/>
    </row>
    <row r="5">
      <c r="A5" s="97" t="s">
        <v>1573</v>
      </c>
      <c r="B5" s="264"/>
      <c r="C5" s="264"/>
      <c r="D5" s="97"/>
      <c r="E5" s="97"/>
      <c r="F5" s="97"/>
      <c r="G5" s="97"/>
      <c r="H5" s="97"/>
      <c r="I5" s="266"/>
      <c r="J5" s="266"/>
      <c r="K5" s="266"/>
      <c r="L5" s="266"/>
      <c r="M5" s="266"/>
      <c r="N5" s="266"/>
      <c r="O5" s="266"/>
      <c r="P5" s="266"/>
      <c r="Q5" s="266"/>
      <c r="R5" s="266"/>
      <c r="S5" s="266"/>
      <c r="T5" s="266"/>
      <c r="U5" s="266"/>
      <c r="V5" s="266"/>
      <c r="W5" s="266"/>
      <c r="X5" s="266"/>
      <c r="Y5" s="266"/>
      <c r="Z5" s="266"/>
    </row>
    <row r="6">
      <c r="A6" s="97" t="s">
        <v>1574</v>
      </c>
      <c r="B6" s="264"/>
      <c r="C6" s="264"/>
      <c r="D6" s="264"/>
      <c r="E6" s="97"/>
      <c r="F6" s="97"/>
      <c r="G6" s="97"/>
      <c r="H6" s="97"/>
      <c r="I6" s="266"/>
      <c r="J6" s="266"/>
      <c r="K6" s="266"/>
      <c r="L6" s="266"/>
      <c r="M6" s="266"/>
      <c r="N6" s="266"/>
      <c r="O6" s="266"/>
      <c r="P6" s="266"/>
      <c r="Q6" s="266"/>
      <c r="R6" s="266"/>
      <c r="S6" s="266"/>
      <c r="T6" s="266"/>
      <c r="U6" s="266"/>
      <c r="V6" s="266"/>
      <c r="W6" s="266"/>
      <c r="X6" s="266"/>
      <c r="Y6" s="266"/>
      <c r="Z6" s="266"/>
    </row>
    <row r="7">
      <c r="A7" s="97" t="s">
        <v>1575</v>
      </c>
      <c r="B7" s="264"/>
      <c r="C7" s="264"/>
      <c r="D7" s="264"/>
      <c r="E7" s="97"/>
      <c r="F7" s="97"/>
      <c r="G7" s="97"/>
      <c r="H7" s="97"/>
      <c r="I7" s="266"/>
      <c r="J7" s="266"/>
      <c r="K7" s="266"/>
      <c r="L7" s="266"/>
      <c r="M7" s="266"/>
      <c r="N7" s="266"/>
      <c r="O7" s="266"/>
      <c r="P7" s="266"/>
      <c r="Q7" s="266"/>
      <c r="R7" s="266"/>
      <c r="S7" s="266"/>
      <c r="T7" s="266"/>
      <c r="U7" s="266"/>
      <c r="V7" s="266"/>
      <c r="W7" s="266"/>
      <c r="X7" s="266"/>
      <c r="Y7" s="266"/>
      <c r="Z7" s="266"/>
    </row>
    <row r="8">
      <c r="A8" s="97" t="s">
        <v>1576</v>
      </c>
      <c r="B8" s="264"/>
      <c r="C8" s="264"/>
      <c r="D8" s="264"/>
      <c r="E8" s="97"/>
      <c r="F8" s="97"/>
      <c r="G8" s="97"/>
      <c r="H8" s="97"/>
      <c r="I8" s="266"/>
      <c r="J8" s="266"/>
      <c r="K8" s="266"/>
      <c r="L8" s="266"/>
      <c r="M8" s="266"/>
      <c r="N8" s="266"/>
      <c r="O8" s="266"/>
      <c r="P8" s="266"/>
      <c r="Q8" s="266"/>
      <c r="R8" s="266"/>
      <c r="S8" s="266"/>
      <c r="T8" s="266"/>
      <c r="U8" s="266"/>
      <c r="V8" s="266"/>
      <c r="W8" s="266"/>
      <c r="X8" s="266"/>
      <c r="Y8" s="266"/>
      <c r="Z8" s="266"/>
    </row>
    <row r="9">
      <c r="A9" s="97" t="s">
        <v>1577</v>
      </c>
      <c r="B9" s="264"/>
      <c r="C9" s="264"/>
      <c r="D9" s="264"/>
      <c r="E9" s="97"/>
      <c r="F9" s="97"/>
      <c r="G9" s="97"/>
      <c r="H9" s="97"/>
      <c r="I9" s="266"/>
      <c r="J9" s="266"/>
      <c r="K9" s="266"/>
      <c r="L9" s="266"/>
      <c r="M9" s="266"/>
      <c r="N9" s="266"/>
      <c r="O9" s="266"/>
      <c r="P9" s="266"/>
      <c r="Q9" s="266"/>
      <c r="R9" s="266"/>
      <c r="S9" s="266"/>
      <c r="T9" s="266"/>
      <c r="U9" s="266"/>
      <c r="V9" s="266"/>
      <c r="W9" s="266"/>
      <c r="X9" s="266"/>
      <c r="Y9" s="266"/>
      <c r="Z9" s="266"/>
    </row>
    <row r="10">
      <c r="A10" s="97" t="s">
        <v>1578</v>
      </c>
      <c r="B10" s="264"/>
      <c r="C10" s="264"/>
      <c r="D10" s="264"/>
      <c r="E10" s="97"/>
      <c r="F10" s="97"/>
      <c r="G10" s="97"/>
      <c r="H10" s="97"/>
      <c r="I10" s="266"/>
      <c r="J10" s="266"/>
      <c r="K10" s="266"/>
      <c r="L10" s="266"/>
      <c r="M10" s="266"/>
      <c r="N10" s="266"/>
      <c r="O10" s="266"/>
      <c r="P10" s="266"/>
      <c r="Q10" s="266"/>
      <c r="R10" s="266"/>
      <c r="S10" s="266"/>
      <c r="T10" s="266"/>
      <c r="U10" s="266"/>
      <c r="V10" s="266"/>
      <c r="W10" s="266"/>
      <c r="X10" s="266"/>
      <c r="Y10" s="266"/>
      <c r="Z10" s="266"/>
    </row>
    <row r="11">
      <c r="A11" s="97" t="s">
        <v>1579</v>
      </c>
      <c r="B11" s="264"/>
      <c r="C11" s="264"/>
      <c r="D11" s="264"/>
      <c r="E11" s="97"/>
      <c r="F11" s="97"/>
      <c r="G11" s="97"/>
      <c r="H11" s="97"/>
      <c r="I11" s="266"/>
      <c r="J11" s="266"/>
      <c r="K11" s="266"/>
      <c r="L11" s="266"/>
      <c r="M11" s="266"/>
      <c r="N11" s="266"/>
      <c r="O11" s="266"/>
      <c r="P11" s="266"/>
      <c r="Q11" s="266"/>
      <c r="R11" s="266"/>
      <c r="S11" s="266"/>
      <c r="T11" s="266"/>
      <c r="U11" s="266"/>
      <c r="V11" s="266"/>
      <c r="W11" s="266"/>
      <c r="X11" s="266"/>
      <c r="Y11" s="266"/>
      <c r="Z11" s="266"/>
    </row>
    <row r="12">
      <c r="A12" s="97"/>
      <c r="B12" s="97"/>
      <c r="C12" s="97"/>
      <c r="D12" s="97"/>
      <c r="E12" s="97"/>
      <c r="F12" s="97"/>
      <c r="G12" s="97"/>
      <c r="H12" s="97"/>
    </row>
    <row r="13">
      <c r="A13" s="97" t="s">
        <v>1580</v>
      </c>
      <c r="B13" s="97"/>
      <c r="C13" s="97"/>
      <c r="D13" s="97"/>
      <c r="E13" s="97"/>
      <c r="F13" s="97"/>
      <c r="G13" s="97"/>
      <c r="H13" s="97"/>
      <c r="S13" s="267"/>
    </row>
    <row r="14" ht="15.0" customHeight="1">
      <c r="A14" s="97" t="s">
        <v>1572</v>
      </c>
      <c r="B14" s="268" t="s">
        <v>1581</v>
      </c>
      <c r="C14" s="269" t="s">
        <v>1582</v>
      </c>
      <c r="H14" s="97"/>
    </row>
    <row r="15">
      <c r="A15" s="97" t="s">
        <v>1583</v>
      </c>
      <c r="B15" s="97" t="s">
        <v>1584</v>
      </c>
      <c r="H15" s="97"/>
    </row>
    <row r="16">
      <c r="A16" s="97"/>
      <c r="B16" s="97"/>
      <c r="C16" s="97"/>
      <c r="D16" s="97"/>
      <c r="E16" s="97"/>
      <c r="F16" s="97"/>
      <c r="G16" s="97"/>
      <c r="H16" s="97"/>
      <c r="K16" s="245">
        <v>10.0</v>
      </c>
    </row>
    <row r="17">
      <c r="A17" s="270" t="s">
        <v>1585</v>
      </c>
      <c r="B17" s="270" t="s">
        <v>1586</v>
      </c>
      <c r="C17" s="270" t="s">
        <v>1587</v>
      </c>
      <c r="D17" s="271" t="s">
        <v>1588</v>
      </c>
      <c r="E17" s="270" t="s">
        <v>1589</v>
      </c>
      <c r="F17" s="270" t="s">
        <v>1590</v>
      </c>
      <c r="G17" s="271" t="s">
        <v>1591</v>
      </c>
      <c r="H17" s="270" t="s">
        <v>1592</v>
      </c>
      <c r="I17" s="270" t="s">
        <v>1593</v>
      </c>
      <c r="J17" s="271" t="s">
        <v>1594</v>
      </c>
      <c r="K17" s="271" t="s">
        <v>1595</v>
      </c>
      <c r="L17" s="271" t="s">
        <v>1596</v>
      </c>
      <c r="M17" s="271" t="s">
        <v>1597</v>
      </c>
      <c r="N17" s="270" t="s">
        <v>1598</v>
      </c>
      <c r="O17" s="271" t="s">
        <v>1599</v>
      </c>
      <c r="P17" s="270" t="s">
        <v>1600</v>
      </c>
      <c r="Q17" s="270" t="s">
        <v>1601</v>
      </c>
      <c r="R17" s="272" t="s">
        <v>1602</v>
      </c>
      <c r="S17" s="272" t="s">
        <v>1603</v>
      </c>
      <c r="T17" s="272" t="s">
        <v>1604</v>
      </c>
      <c r="U17" s="273"/>
    </row>
    <row r="18">
      <c r="A18" s="274" t="s">
        <v>1605</v>
      </c>
      <c r="B18" s="275">
        <f t="shared" ref="B18:T18" si="1">SUM(B19:B21)</f>
        <v>6035.503015</v>
      </c>
      <c r="C18" s="275">
        <f t="shared" si="1"/>
        <v>3367.543071</v>
      </c>
      <c r="D18" s="275">
        <f t="shared" si="1"/>
        <v>1864.358756</v>
      </c>
      <c r="E18" s="275">
        <f t="shared" si="1"/>
        <v>1392.066537</v>
      </c>
      <c r="F18" s="275">
        <f t="shared" si="1"/>
        <v>1884.580169</v>
      </c>
      <c r="G18" s="275">
        <f t="shared" si="1"/>
        <v>1854.303603</v>
      </c>
      <c r="H18" s="275">
        <f t="shared" si="1"/>
        <v>1592.058537</v>
      </c>
      <c r="I18" s="275">
        <f t="shared" si="1"/>
        <v>1592.058537</v>
      </c>
      <c r="J18" s="275">
        <f t="shared" si="1"/>
        <v>1591.836324</v>
      </c>
      <c r="K18" s="275">
        <f t="shared" si="1"/>
        <v>1356.44574</v>
      </c>
      <c r="L18" s="275">
        <f t="shared" si="1"/>
        <v>1591.836324</v>
      </c>
      <c r="M18" s="275">
        <f t="shared" si="1"/>
        <v>1356.44574</v>
      </c>
      <c r="N18" s="275">
        <f t="shared" si="1"/>
        <v>1836.904299</v>
      </c>
      <c r="O18" s="275">
        <f t="shared" si="1"/>
        <v>1836.904299</v>
      </c>
      <c r="P18" s="275">
        <f t="shared" si="1"/>
        <v>1290.037285</v>
      </c>
      <c r="Q18" s="275">
        <f t="shared" si="1"/>
        <v>1459.730497</v>
      </c>
      <c r="R18" s="275">
        <f t="shared" si="1"/>
        <v>1356.44574</v>
      </c>
      <c r="S18" s="275">
        <f t="shared" si="1"/>
        <v>1914.59008</v>
      </c>
      <c r="T18" s="275">
        <f t="shared" si="1"/>
        <v>1392.066537</v>
      </c>
      <c r="U18" s="273"/>
    </row>
    <row r="19">
      <c r="A19" s="276" t="s">
        <v>1606</v>
      </c>
      <c r="B19" s="277">
        <v>5432.17</v>
      </c>
      <c r="C19" s="277">
        <v>3030.91</v>
      </c>
      <c r="D19" s="277">
        <v>1677.99</v>
      </c>
      <c r="E19" s="277">
        <v>1252.91</v>
      </c>
      <c r="F19" s="277">
        <v>1696.19</v>
      </c>
      <c r="G19" s="277">
        <v>1668.94</v>
      </c>
      <c r="H19" s="277">
        <v>1432.91</v>
      </c>
      <c r="I19" s="277">
        <v>1432.91</v>
      </c>
      <c r="J19" s="277">
        <v>1432.71</v>
      </c>
      <c r="K19" s="277">
        <v>1220.85</v>
      </c>
      <c r="L19" s="277">
        <v>1432.71</v>
      </c>
      <c r="M19" s="277">
        <v>1220.85</v>
      </c>
      <c r="N19" s="277">
        <v>1653.28</v>
      </c>
      <c r="O19" s="277">
        <v>1653.28</v>
      </c>
      <c r="P19" s="277">
        <v>1161.08</v>
      </c>
      <c r="Q19" s="277">
        <v>1313.81</v>
      </c>
      <c r="R19" s="277">
        <v>1220.85</v>
      </c>
      <c r="S19" s="277">
        <v>1723.2</v>
      </c>
      <c r="T19" s="277">
        <v>1252.91</v>
      </c>
      <c r="U19" s="273"/>
    </row>
    <row r="20">
      <c r="A20" s="276" t="s">
        <v>1607</v>
      </c>
      <c r="B20" s="278">
        <f t="shared" ref="B20:T20" si="2">B19*8.33%</f>
        <v>452.499761</v>
      </c>
      <c r="C20" s="278">
        <f t="shared" si="2"/>
        <v>252.474803</v>
      </c>
      <c r="D20" s="278">
        <f t="shared" si="2"/>
        <v>139.776567</v>
      </c>
      <c r="E20" s="278">
        <f t="shared" si="2"/>
        <v>104.367403</v>
      </c>
      <c r="F20" s="278">
        <f t="shared" si="2"/>
        <v>141.292627</v>
      </c>
      <c r="G20" s="278">
        <f t="shared" si="2"/>
        <v>139.022702</v>
      </c>
      <c r="H20" s="278">
        <f t="shared" si="2"/>
        <v>119.361403</v>
      </c>
      <c r="I20" s="278">
        <f t="shared" si="2"/>
        <v>119.361403</v>
      </c>
      <c r="J20" s="278">
        <f t="shared" si="2"/>
        <v>119.344743</v>
      </c>
      <c r="K20" s="278">
        <f t="shared" si="2"/>
        <v>101.696805</v>
      </c>
      <c r="L20" s="278">
        <f t="shared" si="2"/>
        <v>119.344743</v>
      </c>
      <c r="M20" s="278">
        <f t="shared" si="2"/>
        <v>101.696805</v>
      </c>
      <c r="N20" s="278">
        <f t="shared" si="2"/>
        <v>137.718224</v>
      </c>
      <c r="O20" s="278">
        <f t="shared" si="2"/>
        <v>137.718224</v>
      </c>
      <c r="P20" s="278">
        <f t="shared" si="2"/>
        <v>96.717964</v>
      </c>
      <c r="Q20" s="278">
        <f t="shared" si="2"/>
        <v>109.440373</v>
      </c>
      <c r="R20" s="278">
        <f t="shared" si="2"/>
        <v>101.696805</v>
      </c>
      <c r="S20" s="278">
        <f t="shared" si="2"/>
        <v>143.54256</v>
      </c>
      <c r="T20" s="278">
        <f t="shared" si="2"/>
        <v>104.367403</v>
      </c>
      <c r="U20" s="273"/>
    </row>
    <row r="21" ht="15.75" customHeight="1">
      <c r="A21" s="276" t="s">
        <v>1608</v>
      </c>
      <c r="B21" s="278">
        <f t="shared" ref="B21:T21" si="3">B20/3</f>
        <v>150.8332537</v>
      </c>
      <c r="C21" s="278">
        <f t="shared" si="3"/>
        <v>84.15826767</v>
      </c>
      <c r="D21" s="278">
        <f t="shared" si="3"/>
        <v>46.592189</v>
      </c>
      <c r="E21" s="278">
        <f t="shared" si="3"/>
        <v>34.78913433</v>
      </c>
      <c r="F21" s="278">
        <f t="shared" si="3"/>
        <v>47.09754233</v>
      </c>
      <c r="G21" s="278">
        <f t="shared" si="3"/>
        <v>46.34090067</v>
      </c>
      <c r="H21" s="278">
        <f t="shared" si="3"/>
        <v>39.78713433</v>
      </c>
      <c r="I21" s="278">
        <f t="shared" si="3"/>
        <v>39.78713433</v>
      </c>
      <c r="J21" s="278">
        <f t="shared" si="3"/>
        <v>39.781581</v>
      </c>
      <c r="K21" s="278">
        <f t="shared" si="3"/>
        <v>33.898935</v>
      </c>
      <c r="L21" s="278">
        <f t="shared" si="3"/>
        <v>39.781581</v>
      </c>
      <c r="M21" s="278">
        <f t="shared" si="3"/>
        <v>33.898935</v>
      </c>
      <c r="N21" s="278">
        <f t="shared" si="3"/>
        <v>45.90607467</v>
      </c>
      <c r="O21" s="278">
        <f t="shared" si="3"/>
        <v>45.90607467</v>
      </c>
      <c r="P21" s="278">
        <f t="shared" si="3"/>
        <v>32.23932133</v>
      </c>
      <c r="Q21" s="278">
        <f t="shared" si="3"/>
        <v>36.48012433</v>
      </c>
      <c r="R21" s="278">
        <f t="shared" si="3"/>
        <v>33.898935</v>
      </c>
      <c r="S21" s="278">
        <f t="shared" si="3"/>
        <v>47.84752</v>
      </c>
      <c r="T21" s="278">
        <f t="shared" si="3"/>
        <v>34.78913433</v>
      </c>
      <c r="U21" s="273"/>
    </row>
    <row r="22" ht="15.75" customHeight="1">
      <c r="A22" s="274" t="s">
        <v>1609</v>
      </c>
      <c r="B22" s="275">
        <f t="shared" ref="B22:T22" si="4">SUM(B23:B26)</f>
        <v>2221.065109</v>
      </c>
      <c r="C22" s="275">
        <f t="shared" si="4"/>
        <v>1239.25585</v>
      </c>
      <c r="D22" s="275">
        <f t="shared" si="4"/>
        <v>686.0840222</v>
      </c>
      <c r="E22" s="275">
        <f t="shared" si="4"/>
        <v>512.2804857</v>
      </c>
      <c r="F22" s="275">
        <f t="shared" si="4"/>
        <v>693.5255023</v>
      </c>
      <c r="G22" s="275">
        <f t="shared" si="4"/>
        <v>682.3837258</v>
      </c>
      <c r="H22" s="275">
        <f t="shared" si="4"/>
        <v>585.8775417</v>
      </c>
      <c r="I22" s="275">
        <f t="shared" si="4"/>
        <v>585.8775417</v>
      </c>
      <c r="J22" s="275">
        <f t="shared" si="4"/>
        <v>585.7957672</v>
      </c>
      <c r="K22" s="275">
        <f t="shared" si="4"/>
        <v>499.1720323</v>
      </c>
      <c r="L22" s="275">
        <f t="shared" si="4"/>
        <v>585.7957672</v>
      </c>
      <c r="M22" s="275">
        <f t="shared" si="4"/>
        <v>499.1720323</v>
      </c>
      <c r="N22" s="275">
        <f t="shared" si="4"/>
        <v>675.9807819</v>
      </c>
      <c r="O22" s="275">
        <f t="shared" si="4"/>
        <v>675.9807819</v>
      </c>
      <c r="P22" s="275">
        <f t="shared" si="4"/>
        <v>474.733721</v>
      </c>
      <c r="Q22" s="275">
        <f t="shared" si="4"/>
        <v>537.180823</v>
      </c>
      <c r="R22" s="275">
        <f t="shared" si="4"/>
        <v>499.1720323</v>
      </c>
      <c r="S22" s="275">
        <f t="shared" si="4"/>
        <v>704.5691494</v>
      </c>
      <c r="T22" s="275">
        <f t="shared" si="4"/>
        <v>512.2804857</v>
      </c>
      <c r="U22" s="273"/>
    </row>
    <row r="23" ht="15.75" customHeight="1">
      <c r="A23" s="276" t="s">
        <v>1610</v>
      </c>
      <c r="B23" s="278">
        <f t="shared" ref="B23:T23" si="5">B18*20%</f>
        <v>1207.100603</v>
      </c>
      <c r="C23" s="278">
        <f t="shared" si="5"/>
        <v>673.5086141</v>
      </c>
      <c r="D23" s="278">
        <f t="shared" si="5"/>
        <v>372.8717512</v>
      </c>
      <c r="E23" s="278">
        <f t="shared" si="5"/>
        <v>278.4133075</v>
      </c>
      <c r="F23" s="278">
        <f t="shared" si="5"/>
        <v>376.9160339</v>
      </c>
      <c r="G23" s="278">
        <f t="shared" si="5"/>
        <v>370.8607205</v>
      </c>
      <c r="H23" s="278">
        <f t="shared" si="5"/>
        <v>318.4117075</v>
      </c>
      <c r="I23" s="278">
        <f t="shared" si="5"/>
        <v>318.4117075</v>
      </c>
      <c r="J23" s="278">
        <f t="shared" si="5"/>
        <v>318.3672648</v>
      </c>
      <c r="K23" s="278">
        <f t="shared" si="5"/>
        <v>271.289148</v>
      </c>
      <c r="L23" s="278">
        <f t="shared" si="5"/>
        <v>318.3672648</v>
      </c>
      <c r="M23" s="278">
        <f t="shared" si="5"/>
        <v>271.289148</v>
      </c>
      <c r="N23" s="278">
        <f t="shared" si="5"/>
        <v>367.3808597</v>
      </c>
      <c r="O23" s="278">
        <f t="shared" si="5"/>
        <v>367.3808597</v>
      </c>
      <c r="P23" s="278">
        <f t="shared" si="5"/>
        <v>258.0074571</v>
      </c>
      <c r="Q23" s="278">
        <f t="shared" si="5"/>
        <v>291.9460995</v>
      </c>
      <c r="R23" s="278">
        <f t="shared" si="5"/>
        <v>271.289148</v>
      </c>
      <c r="S23" s="278">
        <f t="shared" si="5"/>
        <v>382.918016</v>
      </c>
      <c r="T23" s="278">
        <f t="shared" si="5"/>
        <v>278.4133075</v>
      </c>
      <c r="U23" s="273"/>
    </row>
    <row r="24" ht="15.75" customHeight="1">
      <c r="A24" s="276" t="s">
        <v>1611</v>
      </c>
      <c r="B24" s="278">
        <f t="shared" ref="B24:T24" si="6">B$18*8%</f>
        <v>482.8402412</v>
      </c>
      <c r="C24" s="278">
        <f t="shared" si="6"/>
        <v>269.4034457</v>
      </c>
      <c r="D24" s="278">
        <f t="shared" si="6"/>
        <v>149.1487005</v>
      </c>
      <c r="E24" s="278">
        <f t="shared" si="6"/>
        <v>111.365323</v>
      </c>
      <c r="F24" s="278">
        <f t="shared" si="6"/>
        <v>150.7664135</v>
      </c>
      <c r="G24" s="278">
        <f t="shared" si="6"/>
        <v>148.3442882</v>
      </c>
      <c r="H24" s="278">
        <f t="shared" si="6"/>
        <v>127.364683</v>
      </c>
      <c r="I24" s="278">
        <f t="shared" si="6"/>
        <v>127.364683</v>
      </c>
      <c r="J24" s="278">
        <f t="shared" si="6"/>
        <v>127.3469059</v>
      </c>
      <c r="K24" s="278">
        <f t="shared" si="6"/>
        <v>108.5156592</v>
      </c>
      <c r="L24" s="278">
        <f t="shared" si="6"/>
        <v>127.3469059</v>
      </c>
      <c r="M24" s="278">
        <f t="shared" si="6"/>
        <v>108.5156592</v>
      </c>
      <c r="N24" s="278">
        <f t="shared" si="6"/>
        <v>146.9523439</v>
      </c>
      <c r="O24" s="278">
        <f t="shared" si="6"/>
        <v>146.9523439</v>
      </c>
      <c r="P24" s="278">
        <f t="shared" si="6"/>
        <v>103.2029828</v>
      </c>
      <c r="Q24" s="278">
        <f t="shared" si="6"/>
        <v>116.7784398</v>
      </c>
      <c r="R24" s="278">
        <f t="shared" si="6"/>
        <v>108.5156592</v>
      </c>
      <c r="S24" s="278">
        <f t="shared" si="6"/>
        <v>153.1672064</v>
      </c>
      <c r="T24" s="278">
        <f t="shared" si="6"/>
        <v>111.365323</v>
      </c>
      <c r="U24" s="273"/>
    </row>
    <row r="25" ht="15.75" customHeight="1">
      <c r="A25" s="276" t="s">
        <v>1612</v>
      </c>
      <c r="B25" s="278">
        <f t="shared" ref="B25:T25" si="7">B$18*5.8%</f>
        <v>350.0591749</v>
      </c>
      <c r="C25" s="278">
        <f t="shared" si="7"/>
        <v>195.3174981</v>
      </c>
      <c r="D25" s="278">
        <f t="shared" si="7"/>
        <v>108.1328078</v>
      </c>
      <c r="E25" s="278">
        <f t="shared" si="7"/>
        <v>80.73985917</v>
      </c>
      <c r="F25" s="278">
        <f t="shared" si="7"/>
        <v>109.3056498</v>
      </c>
      <c r="G25" s="278">
        <f t="shared" si="7"/>
        <v>107.549609</v>
      </c>
      <c r="H25" s="278">
        <f t="shared" si="7"/>
        <v>92.33939517</v>
      </c>
      <c r="I25" s="278">
        <f t="shared" si="7"/>
        <v>92.33939517</v>
      </c>
      <c r="J25" s="278">
        <f t="shared" si="7"/>
        <v>92.32650679</v>
      </c>
      <c r="K25" s="278">
        <f t="shared" si="7"/>
        <v>78.67385292</v>
      </c>
      <c r="L25" s="278">
        <f t="shared" si="7"/>
        <v>92.32650679</v>
      </c>
      <c r="M25" s="278">
        <f t="shared" si="7"/>
        <v>78.67385292</v>
      </c>
      <c r="N25" s="278">
        <f t="shared" si="7"/>
        <v>106.5404493</v>
      </c>
      <c r="O25" s="278">
        <f t="shared" si="7"/>
        <v>106.5404493</v>
      </c>
      <c r="P25" s="278">
        <f t="shared" si="7"/>
        <v>74.82216255</v>
      </c>
      <c r="Q25" s="278">
        <f t="shared" si="7"/>
        <v>84.66436885</v>
      </c>
      <c r="R25" s="278">
        <f t="shared" si="7"/>
        <v>78.67385292</v>
      </c>
      <c r="S25" s="278">
        <f t="shared" si="7"/>
        <v>111.0462246</v>
      </c>
      <c r="T25" s="278">
        <f t="shared" si="7"/>
        <v>80.73985917</v>
      </c>
      <c r="U25" s="273"/>
    </row>
    <row r="26" ht="15.75" customHeight="1">
      <c r="A26" s="276" t="s">
        <v>1613</v>
      </c>
      <c r="B26" s="278">
        <f t="shared" ref="B26:T26" si="8">B$18*3%</f>
        <v>181.0650904</v>
      </c>
      <c r="C26" s="278">
        <f t="shared" si="8"/>
        <v>101.0262921</v>
      </c>
      <c r="D26" s="278">
        <f t="shared" si="8"/>
        <v>55.93076268</v>
      </c>
      <c r="E26" s="278">
        <f t="shared" si="8"/>
        <v>41.76199612</v>
      </c>
      <c r="F26" s="278">
        <f t="shared" si="8"/>
        <v>56.53740508</v>
      </c>
      <c r="G26" s="278">
        <f t="shared" si="8"/>
        <v>55.62910808</v>
      </c>
      <c r="H26" s="278">
        <f t="shared" si="8"/>
        <v>47.76175612</v>
      </c>
      <c r="I26" s="278">
        <f t="shared" si="8"/>
        <v>47.76175612</v>
      </c>
      <c r="J26" s="278">
        <f t="shared" si="8"/>
        <v>47.75508972</v>
      </c>
      <c r="K26" s="278">
        <f t="shared" si="8"/>
        <v>40.6933722</v>
      </c>
      <c r="L26" s="278">
        <f t="shared" si="8"/>
        <v>47.75508972</v>
      </c>
      <c r="M26" s="278">
        <f t="shared" si="8"/>
        <v>40.6933722</v>
      </c>
      <c r="N26" s="278">
        <f t="shared" si="8"/>
        <v>55.10712896</v>
      </c>
      <c r="O26" s="278">
        <f t="shared" si="8"/>
        <v>55.10712896</v>
      </c>
      <c r="P26" s="278">
        <f t="shared" si="8"/>
        <v>38.70111856</v>
      </c>
      <c r="Q26" s="278">
        <f t="shared" si="8"/>
        <v>43.79191492</v>
      </c>
      <c r="R26" s="278">
        <f t="shared" si="8"/>
        <v>40.6933722</v>
      </c>
      <c r="S26" s="278">
        <f t="shared" si="8"/>
        <v>57.4377024</v>
      </c>
      <c r="T26" s="278">
        <f t="shared" si="8"/>
        <v>41.76199612</v>
      </c>
      <c r="U26" s="273"/>
    </row>
    <row r="27" ht="15.75" customHeight="1">
      <c r="A27" s="274" t="s">
        <v>1614</v>
      </c>
      <c r="B27" s="275">
        <f t="shared" ref="B27:T27" si="9">SUM(B28:B29)</f>
        <v>6.33</v>
      </c>
      <c r="C27" s="275">
        <f t="shared" si="9"/>
        <v>54.4854</v>
      </c>
      <c r="D27" s="275">
        <f t="shared" si="9"/>
        <v>135.6606</v>
      </c>
      <c r="E27" s="275">
        <f t="shared" si="9"/>
        <v>161.1654</v>
      </c>
      <c r="F27" s="275">
        <f t="shared" si="9"/>
        <v>134.5686</v>
      </c>
      <c r="G27" s="275">
        <f t="shared" si="9"/>
        <v>136.2036</v>
      </c>
      <c r="H27" s="275">
        <f t="shared" si="9"/>
        <v>150.3654</v>
      </c>
      <c r="I27" s="275">
        <f t="shared" si="9"/>
        <v>150.3654</v>
      </c>
      <c r="J27" s="275">
        <f t="shared" si="9"/>
        <v>150.3774</v>
      </c>
      <c r="K27" s="275">
        <f t="shared" si="9"/>
        <v>163.089</v>
      </c>
      <c r="L27" s="275">
        <f t="shared" si="9"/>
        <v>150.3774</v>
      </c>
      <c r="M27" s="275">
        <f t="shared" si="9"/>
        <v>163.089</v>
      </c>
      <c r="N27" s="275">
        <f t="shared" si="9"/>
        <v>137.1432</v>
      </c>
      <c r="O27" s="275">
        <f t="shared" si="9"/>
        <v>137.1432</v>
      </c>
      <c r="P27" s="275">
        <f t="shared" si="9"/>
        <v>166.6752</v>
      </c>
      <c r="Q27" s="275">
        <f t="shared" si="9"/>
        <v>157.5114</v>
      </c>
      <c r="R27" s="275">
        <f t="shared" si="9"/>
        <v>163.089</v>
      </c>
      <c r="S27" s="275">
        <f t="shared" si="9"/>
        <v>132.948</v>
      </c>
      <c r="T27" s="275">
        <f t="shared" si="9"/>
        <v>161.1654</v>
      </c>
      <c r="U27" s="273"/>
    </row>
    <row r="28" ht="15.75" customHeight="1">
      <c r="A28" s="276" t="s">
        <v>1615</v>
      </c>
      <c r="B28" s="278">
        <v>0.0</v>
      </c>
      <c r="C28" s="278">
        <f t="shared" ref="C28:T28" si="10">11*20.91-6%*C19</f>
        <v>48.1554</v>
      </c>
      <c r="D28" s="278">
        <f t="shared" si="10"/>
        <v>129.3306</v>
      </c>
      <c r="E28" s="278">
        <f t="shared" si="10"/>
        <v>154.8354</v>
      </c>
      <c r="F28" s="278">
        <f t="shared" si="10"/>
        <v>128.2386</v>
      </c>
      <c r="G28" s="278">
        <f t="shared" si="10"/>
        <v>129.8736</v>
      </c>
      <c r="H28" s="278">
        <f t="shared" si="10"/>
        <v>144.0354</v>
      </c>
      <c r="I28" s="278">
        <f t="shared" si="10"/>
        <v>144.0354</v>
      </c>
      <c r="J28" s="278">
        <f t="shared" si="10"/>
        <v>144.0474</v>
      </c>
      <c r="K28" s="278">
        <f t="shared" si="10"/>
        <v>156.759</v>
      </c>
      <c r="L28" s="278">
        <f t="shared" si="10"/>
        <v>144.0474</v>
      </c>
      <c r="M28" s="278">
        <f t="shared" si="10"/>
        <v>156.759</v>
      </c>
      <c r="N28" s="278">
        <f t="shared" si="10"/>
        <v>130.8132</v>
      </c>
      <c r="O28" s="278">
        <f t="shared" si="10"/>
        <v>130.8132</v>
      </c>
      <c r="P28" s="278">
        <f t="shared" si="10"/>
        <v>160.3452</v>
      </c>
      <c r="Q28" s="278">
        <f t="shared" si="10"/>
        <v>151.1814</v>
      </c>
      <c r="R28" s="278">
        <f t="shared" si="10"/>
        <v>156.759</v>
      </c>
      <c r="S28" s="278">
        <f t="shared" si="10"/>
        <v>126.618</v>
      </c>
      <c r="T28" s="278">
        <f t="shared" si="10"/>
        <v>154.8354</v>
      </c>
      <c r="U28" s="273"/>
    </row>
    <row r="29" ht="15.75" customHeight="1">
      <c r="A29" s="276" t="s">
        <v>1616</v>
      </c>
      <c r="B29" s="278">
        <v>6.33</v>
      </c>
      <c r="C29" s="278">
        <v>6.33</v>
      </c>
      <c r="D29" s="278">
        <v>6.33</v>
      </c>
      <c r="E29" s="278">
        <v>6.33</v>
      </c>
      <c r="F29" s="278">
        <v>6.33</v>
      </c>
      <c r="G29" s="278">
        <v>6.33</v>
      </c>
      <c r="H29" s="278">
        <v>6.33</v>
      </c>
      <c r="I29" s="278">
        <v>6.33</v>
      </c>
      <c r="J29" s="278">
        <v>6.33</v>
      </c>
      <c r="K29" s="278">
        <v>6.33</v>
      </c>
      <c r="L29" s="278">
        <v>6.33</v>
      </c>
      <c r="M29" s="278">
        <v>6.33</v>
      </c>
      <c r="N29" s="278">
        <v>6.33</v>
      </c>
      <c r="O29" s="278">
        <v>6.33</v>
      </c>
      <c r="P29" s="278">
        <v>6.33</v>
      </c>
      <c r="Q29" s="278">
        <v>6.33</v>
      </c>
      <c r="R29" s="278">
        <v>6.33</v>
      </c>
      <c r="S29" s="278">
        <v>6.33</v>
      </c>
      <c r="T29" s="278">
        <v>6.33</v>
      </c>
      <c r="U29" s="273"/>
    </row>
    <row r="30" ht="15.75" customHeight="1">
      <c r="A30" s="274" t="s">
        <v>1617</v>
      </c>
      <c r="B30" s="275">
        <f t="shared" ref="B30:T30" si="11">SUM(B31)</f>
        <v>121.6757408</v>
      </c>
      <c r="C30" s="275">
        <f t="shared" si="11"/>
        <v>67.8896683</v>
      </c>
      <c r="D30" s="275">
        <f t="shared" si="11"/>
        <v>37.58547252</v>
      </c>
      <c r="E30" s="275">
        <f t="shared" si="11"/>
        <v>28.06406139</v>
      </c>
      <c r="F30" s="275">
        <f t="shared" si="11"/>
        <v>37.99313621</v>
      </c>
      <c r="G30" s="275">
        <f t="shared" si="11"/>
        <v>37.38276063</v>
      </c>
      <c r="H30" s="275">
        <f t="shared" si="11"/>
        <v>32.09590011</v>
      </c>
      <c r="I30" s="275">
        <f t="shared" si="11"/>
        <v>32.09590011</v>
      </c>
      <c r="J30" s="275">
        <f t="shared" si="11"/>
        <v>32.09142029</v>
      </c>
      <c r="K30" s="275">
        <f t="shared" si="11"/>
        <v>27.34594612</v>
      </c>
      <c r="L30" s="275">
        <f t="shared" si="11"/>
        <v>32.09142029</v>
      </c>
      <c r="M30" s="275">
        <f t="shared" si="11"/>
        <v>27.34594612</v>
      </c>
      <c r="N30" s="275">
        <f t="shared" si="11"/>
        <v>37.03199066</v>
      </c>
      <c r="O30" s="275">
        <f t="shared" si="11"/>
        <v>37.03199066</v>
      </c>
      <c r="P30" s="275">
        <f t="shared" si="11"/>
        <v>26.00715167</v>
      </c>
      <c r="Q30" s="275">
        <f t="shared" si="11"/>
        <v>29.42816683</v>
      </c>
      <c r="R30" s="275">
        <f t="shared" si="11"/>
        <v>27.34594612</v>
      </c>
      <c r="S30" s="275">
        <f t="shared" si="11"/>
        <v>38.59813601</v>
      </c>
      <c r="T30" s="275">
        <f t="shared" si="11"/>
        <v>28.06406139</v>
      </c>
      <c r="U30" s="273"/>
    </row>
    <row r="31" ht="15.75" customHeight="1">
      <c r="A31" s="276" t="s">
        <v>1618</v>
      </c>
      <c r="B31" s="278">
        <f t="shared" ref="B31:T31" si="12">63%*40%*B24</f>
        <v>121.6757408</v>
      </c>
      <c r="C31" s="278">
        <f t="shared" si="12"/>
        <v>67.8896683</v>
      </c>
      <c r="D31" s="278">
        <f t="shared" si="12"/>
        <v>37.58547252</v>
      </c>
      <c r="E31" s="278">
        <f t="shared" si="12"/>
        <v>28.06406139</v>
      </c>
      <c r="F31" s="278">
        <f t="shared" si="12"/>
        <v>37.99313621</v>
      </c>
      <c r="G31" s="278">
        <f t="shared" si="12"/>
        <v>37.38276063</v>
      </c>
      <c r="H31" s="278">
        <f t="shared" si="12"/>
        <v>32.09590011</v>
      </c>
      <c r="I31" s="278">
        <f t="shared" si="12"/>
        <v>32.09590011</v>
      </c>
      <c r="J31" s="278">
        <f t="shared" si="12"/>
        <v>32.09142029</v>
      </c>
      <c r="K31" s="278">
        <f t="shared" si="12"/>
        <v>27.34594612</v>
      </c>
      <c r="L31" s="278">
        <f t="shared" si="12"/>
        <v>32.09142029</v>
      </c>
      <c r="M31" s="278">
        <f t="shared" si="12"/>
        <v>27.34594612</v>
      </c>
      <c r="N31" s="278">
        <f t="shared" si="12"/>
        <v>37.03199066</v>
      </c>
      <c r="O31" s="278">
        <f t="shared" si="12"/>
        <v>37.03199066</v>
      </c>
      <c r="P31" s="278">
        <f t="shared" si="12"/>
        <v>26.00715167</v>
      </c>
      <c r="Q31" s="278">
        <f t="shared" si="12"/>
        <v>29.42816683</v>
      </c>
      <c r="R31" s="278">
        <f t="shared" si="12"/>
        <v>27.34594612</v>
      </c>
      <c r="S31" s="278">
        <f t="shared" si="12"/>
        <v>38.59813601</v>
      </c>
      <c r="T31" s="278">
        <f t="shared" si="12"/>
        <v>28.06406139</v>
      </c>
      <c r="U31" s="273"/>
    </row>
    <row r="32" ht="15.75" customHeight="1">
      <c r="A32" s="279" t="s">
        <v>1619</v>
      </c>
      <c r="B32" s="275">
        <f t="shared" ref="B32:T32" si="13">B18+B22+B27+B30</f>
        <v>8384.573865</v>
      </c>
      <c r="C32" s="275">
        <f t="shared" si="13"/>
        <v>4729.173989</v>
      </c>
      <c r="D32" s="275">
        <f t="shared" si="13"/>
        <v>2723.688851</v>
      </c>
      <c r="E32" s="275">
        <f t="shared" si="13"/>
        <v>2093.576484</v>
      </c>
      <c r="F32" s="275">
        <f t="shared" si="13"/>
        <v>2750.667408</v>
      </c>
      <c r="G32" s="275">
        <f t="shared" si="13"/>
        <v>2710.273689</v>
      </c>
      <c r="H32" s="275">
        <f t="shared" si="13"/>
        <v>2360.397379</v>
      </c>
      <c r="I32" s="275">
        <f t="shared" si="13"/>
        <v>2360.397379</v>
      </c>
      <c r="J32" s="275">
        <f t="shared" si="13"/>
        <v>2360.100912</v>
      </c>
      <c r="K32" s="275">
        <f t="shared" si="13"/>
        <v>2046.052718</v>
      </c>
      <c r="L32" s="275">
        <f t="shared" si="13"/>
        <v>2360.100912</v>
      </c>
      <c r="M32" s="275">
        <f t="shared" si="13"/>
        <v>2046.052718</v>
      </c>
      <c r="N32" s="275">
        <f t="shared" si="13"/>
        <v>2687.060271</v>
      </c>
      <c r="O32" s="275">
        <f t="shared" si="13"/>
        <v>2687.060271</v>
      </c>
      <c r="P32" s="275">
        <f t="shared" si="13"/>
        <v>1957.453358</v>
      </c>
      <c r="Q32" s="275">
        <f t="shared" si="13"/>
        <v>2183.850887</v>
      </c>
      <c r="R32" s="275">
        <f t="shared" si="13"/>
        <v>2046.052718</v>
      </c>
      <c r="S32" s="275">
        <f t="shared" si="13"/>
        <v>2790.705365</v>
      </c>
      <c r="T32" s="275">
        <f t="shared" si="13"/>
        <v>2093.576484</v>
      </c>
      <c r="U32" s="273"/>
    </row>
    <row r="33" ht="15.75" customHeight="1">
      <c r="A33" s="280"/>
      <c r="B33" s="280"/>
      <c r="C33" s="280"/>
      <c r="D33" s="280"/>
      <c r="E33" s="280"/>
      <c r="F33" s="280"/>
      <c r="G33" s="280"/>
      <c r="H33" s="280"/>
      <c r="I33" s="273"/>
      <c r="J33" s="273"/>
      <c r="K33" s="273"/>
      <c r="L33" s="273"/>
      <c r="M33" s="273"/>
      <c r="N33" s="273"/>
      <c r="O33" s="273"/>
      <c r="P33" s="273"/>
      <c r="Q33" s="273"/>
      <c r="R33" s="273"/>
      <c r="S33" s="273"/>
      <c r="T33" s="273"/>
      <c r="U33" s="273"/>
    </row>
    <row r="34">
      <c r="A34" s="270" t="s">
        <v>1620</v>
      </c>
      <c r="B34" s="270" t="s">
        <v>1586</v>
      </c>
      <c r="C34" s="270" t="s">
        <v>1587</v>
      </c>
      <c r="D34" s="271" t="s">
        <v>1588</v>
      </c>
      <c r="E34" s="270" t="s">
        <v>1589</v>
      </c>
      <c r="F34" s="270" t="s">
        <v>1590</v>
      </c>
      <c r="G34" s="270" t="s">
        <v>1591</v>
      </c>
      <c r="H34" s="270" t="s">
        <v>1592</v>
      </c>
      <c r="I34" s="270" t="s">
        <v>1593</v>
      </c>
      <c r="J34" s="271" t="s">
        <v>1594</v>
      </c>
      <c r="K34" s="271" t="s">
        <v>1595</v>
      </c>
      <c r="L34" s="271" t="s">
        <v>1596</v>
      </c>
      <c r="M34" s="271" t="s">
        <v>1597</v>
      </c>
      <c r="N34" s="270" t="s">
        <v>1598</v>
      </c>
      <c r="O34" s="270" t="s">
        <v>1621</v>
      </c>
      <c r="P34" s="270" t="s">
        <v>1600</v>
      </c>
      <c r="Q34" s="270" t="s">
        <v>1601</v>
      </c>
      <c r="R34" s="270" t="s">
        <v>1602</v>
      </c>
      <c r="S34" s="270" t="s">
        <v>1603</v>
      </c>
      <c r="T34" s="270" t="s">
        <v>1604</v>
      </c>
    </row>
    <row r="35" ht="15.75" customHeight="1">
      <c r="A35" s="274" t="s">
        <v>1605</v>
      </c>
      <c r="B35" s="275">
        <f t="shared" ref="B35:T35" si="14">SUM(B36:B39)</f>
        <v>7526.985546</v>
      </c>
      <c r="C35" s="275">
        <f t="shared" si="14"/>
        <v>4199.724191</v>
      </c>
      <c r="D35" s="275">
        <f t="shared" si="14"/>
        <v>2325.075702</v>
      </c>
      <c r="E35" s="275">
        <f t="shared" si="14"/>
        <v>1736.071489</v>
      </c>
      <c r="F35" s="275">
        <f t="shared" si="14"/>
        <v>2350.294194</v>
      </c>
      <c r="G35" s="275">
        <f t="shared" si="14"/>
        <v>2312.535737</v>
      </c>
      <c r="H35" s="275">
        <f t="shared" si="14"/>
        <v>1985.485148</v>
      </c>
      <c r="I35" s="275">
        <f t="shared" si="14"/>
        <v>1985.485148</v>
      </c>
      <c r="J35" s="275">
        <f t="shared" si="14"/>
        <v>1985.208022</v>
      </c>
      <c r="K35" s="275">
        <f t="shared" si="14"/>
        <v>1691.648145</v>
      </c>
      <c r="L35" s="275">
        <f t="shared" si="14"/>
        <v>1985.208022</v>
      </c>
      <c r="M35" s="275">
        <f t="shared" si="14"/>
        <v>1691.648145</v>
      </c>
      <c r="N35" s="275">
        <f t="shared" si="14"/>
        <v>2290.836749</v>
      </c>
      <c r="O35" s="275">
        <f t="shared" si="14"/>
        <v>2290.836749</v>
      </c>
      <c r="P35" s="275">
        <f t="shared" si="14"/>
        <v>1608.828954</v>
      </c>
      <c r="Q35" s="275">
        <f t="shared" si="14"/>
        <v>1820.456444</v>
      </c>
      <c r="R35" s="275">
        <f t="shared" si="14"/>
        <v>1691.648145</v>
      </c>
      <c r="S35" s="275">
        <f t="shared" si="14"/>
        <v>2387.720099</v>
      </c>
      <c r="T35" s="275">
        <f t="shared" si="14"/>
        <v>1736.071489</v>
      </c>
    </row>
    <row r="36" ht="15.75" customHeight="1">
      <c r="A36" s="276" t="s">
        <v>1606</v>
      </c>
      <c r="B36" s="278">
        <f t="shared" ref="B36:T36" si="15">B19</f>
        <v>5432.17</v>
      </c>
      <c r="C36" s="278">
        <f t="shared" si="15"/>
        <v>3030.91</v>
      </c>
      <c r="D36" s="278">
        <f t="shared" si="15"/>
        <v>1677.99</v>
      </c>
      <c r="E36" s="278">
        <f t="shared" si="15"/>
        <v>1252.91</v>
      </c>
      <c r="F36" s="278">
        <f t="shared" si="15"/>
        <v>1696.19</v>
      </c>
      <c r="G36" s="278">
        <f t="shared" si="15"/>
        <v>1668.94</v>
      </c>
      <c r="H36" s="278">
        <f t="shared" si="15"/>
        <v>1432.91</v>
      </c>
      <c r="I36" s="278">
        <f t="shared" si="15"/>
        <v>1432.91</v>
      </c>
      <c r="J36" s="278">
        <f t="shared" si="15"/>
        <v>1432.71</v>
      </c>
      <c r="K36" s="278">
        <f t="shared" si="15"/>
        <v>1220.85</v>
      </c>
      <c r="L36" s="278">
        <f t="shared" si="15"/>
        <v>1432.71</v>
      </c>
      <c r="M36" s="278">
        <f t="shared" si="15"/>
        <v>1220.85</v>
      </c>
      <c r="N36" s="278">
        <f t="shared" si="15"/>
        <v>1653.28</v>
      </c>
      <c r="O36" s="278">
        <f t="shared" si="15"/>
        <v>1653.28</v>
      </c>
      <c r="P36" s="278">
        <f t="shared" si="15"/>
        <v>1161.08</v>
      </c>
      <c r="Q36" s="278">
        <f t="shared" si="15"/>
        <v>1313.81</v>
      </c>
      <c r="R36" s="278">
        <f t="shared" si="15"/>
        <v>1220.85</v>
      </c>
      <c r="S36" s="278">
        <f t="shared" si="15"/>
        <v>1723.2</v>
      </c>
      <c r="T36" s="278">
        <f t="shared" si="15"/>
        <v>1252.91</v>
      </c>
    </row>
    <row r="37" ht="15.75" customHeight="1">
      <c r="A37" s="276" t="s">
        <v>1622</v>
      </c>
      <c r="B37" s="278">
        <f t="shared" ref="B37:T37" si="16">(B36/220)*(1.2*8/7-1)*7*20.91</f>
        <v>1342.387974</v>
      </c>
      <c r="C37" s="278">
        <f t="shared" si="16"/>
        <v>748.9929685</v>
      </c>
      <c r="D37" s="278">
        <f t="shared" si="16"/>
        <v>414.6618379</v>
      </c>
      <c r="E37" s="278">
        <f t="shared" si="16"/>
        <v>309.6168412</v>
      </c>
      <c r="F37" s="278">
        <f t="shared" si="16"/>
        <v>419.1593888</v>
      </c>
      <c r="G37" s="278">
        <f t="shared" si="16"/>
        <v>412.4254184</v>
      </c>
      <c r="H37" s="278">
        <f t="shared" si="16"/>
        <v>354.0981139</v>
      </c>
      <c r="I37" s="278">
        <f t="shared" si="16"/>
        <v>354.0981139</v>
      </c>
      <c r="J37" s="278">
        <f t="shared" si="16"/>
        <v>354.0486903</v>
      </c>
      <c r="K37" s="278">
        <f t="shared" si="16"/>
        <v>301.6942323</v>
      </c>
      <c r="L37" s="278">
        <f t="shared" si="16"/>
        <v>354.0486903</v>
      </c>
      <c r="M37" s="278">
        <f t="shared" si="16"/>
        <v>301.6942323</v>
      </c>
      <c r="N37" s="278">
        <f t="shared" si="16"/>
        <v>408.5555476</v>
      </c>
      <c r="O37" s="278">
        <f t="shared" si="16"/>
        <v>408.5555476</v>
      </c>
      <c r="P37" s="278">
        <f t="shared" si="16"/>
        <v>286.9239785</v>
      </c>
      <c r="Q37" s="278">
        <f t="shared" si="16"/>
        <v>324.6663385</v>
      </c>
      <c r="R37" s="278">
        <f t="shared" si="16"/>
        <v>301.6942323</v>
      </c>
      <c r="S37" s="278">
        <f t="shared" si="16"/>
        <v>425.8340509</v>
      </c>
      <c r="T37" s="278">
        <f t="shared" si="16"/>
        <v>309.6168412</v>
      </c>
    </row>
    <row r="38" ht="15.75" customHeight="1">
      <c r="A38" s="276" t="s">
        <v>1607</v>
      </c>
      <c r="B38" s="278">
        <f t="shared" ref="B38:T38" si="17">SUM(B36:B37)*8.33%</f>
        <v>564.3206792</v>
      </c>
      <c r="C38" s="278">
        <f t="shared" si="17"/>
        <v>314.8659173</v>
      </c>
      <c r="D38" s="278">
        <f t="shared" si="17"/>
        <v>174.3178981</v>
      </c>
      <c r="E38" s="278">
        <f t="shared" si="17"/>
        <v>130.1584859</v>
      </c>
      <c r="F38" s="278">
        <f t="shared" si="17"/>
        <v>176.2086041</v>
      </c>
      <c r="G38" s="278">
        <f t="shared" si="17"/>
        <v>173.3777393</v>
      </c>
      <c r="H38" s="278">
        <f t="shared" si="17"/>
        <v>148.8577759</v>
      </c>
      <c r="I38" s="278">
        <f t="shared" si="17"/>
        <v>148.8577759</v>
      </c>
      <c r="J38" s="278">
        <f t="shared" si="17"/>
        <v>148.8369989</v>
      </c>
      <c r="K38" s="278">
        <f t="shared" si="17"/>
        <v>126.8279345</v>
      </c>
      <c r="L38" s="278">
        <f t="shared" si="17"/>
        <v>148.8369989</v>
      </c>
      <c r="M38" s="278">
        <f t="shared" si="17"/>
        <v>126.8279345</v>
      </c>
      <c r="N38" s="278">
        <f t="shared" si="17"/>
        <v>171.7509011</v>
      </c>
      <c r="O38" s="278">
        <f t="shared" si="17"/>
        <v>171.7509011</v>
      </c>
      <c r="P38" s="278">
        <f t="shared" si="17"/>
        <v>120.6187314</v>
      </c>
      <c r="Q38" s="278">
        <f t="shared" si="17"/>
        <v>136.485079</v>
      </c>
      <c r="R38" s="278">
        <f t="shared" si="17"/>
        <v>126.8279345</v>
      </c>
      <c r="S38" s="278">
        <f t="shared" si="17"/>
        <v>179.0145364</v>
      </c>
      <c r="T38" s="278">
        <f t="shared" si="17"/>
        <v>130.1584859</v>
      </c>
    </row>
    <row r="39" ht="15.75" customHeight="1">
      <c r="A39" s="276" t="s">
        <v>1608</v>
      </c>
      <c r="B39" s="278">
        <f t="shared" ref="B39:T39" si="18">B38/3</f>
        <v>188.1068931</v>
      </c>
      <c r="C39" s="278">
        <f t="shared" si="18"/>
        <v>104.9553058</v>
      </c>
      <c r="D39" s="278">
        <f t="shared" si="18"/>
        <v>58.10596603</v>
      </c>
      <c r="E39" s="278">
        <f t="shared" si="18"/>
        <v>43.38616196</v>
      </c>
      <c r="F39" s="278">
        <f t="shared" si="18"/>
        <v>58.73620136</v>
      </c>
      <c r="G39" s="278">
        <f t="shared" si="18"/>
        <v>57.79257978</v>
      </c>
      <c r="H39" s="278">
        <f t="shared" si="18"/>
        <v>49.61925863</v>
      </c>
      <c r="I39" s="278">
        <f t="shared" si="18"/>
        <v>49.61925863</v>
      </c>
      <c r="J39" s="278">
        <f t="shared" si="18"/>
        <v>49.61233297</v>
      </c>
      <c r="K39" s="278">
        <f t="shared" si="18"/>
        <v>42.27597818</v>
      </c>
      <c r="L39" s="278">
        <f t="shared" si="18"/>
        <v>49.61233297</v>
      </c>
      <c r="M39" s="278">
        <f t="shared" si="18"/>
        <v>42.27597818</v>
      </c>
      <c r="N39" s="278">
        <f t="shared" si="18"/>
        <v>57.25030037</v>
      </c>
      <c r="O39" s="278">
        <f t="shared" si="18"/>
        <v>57.25030037</v>
      </c>
      <c r="P39" s="278">
        <f t="shared" si="18"/>
        <v>40.2062438</v>
      </c>
      <c r="Q39" s="278">
        <f t="shared" si="18"/>
        <v>45.49502633</v>
      </c>
      <c r="R39" s="278">
        <f t="shared" si="18"/>
        <v>42.27597818</v>
      </c>
      <c r="S39" s="278">
        <f t="shared" si="18"/>
        <v>59.67151215</v>
      </c>
      <c r="T39" s="278">
        <f t="shared" si="18"/>
        <v>43.38616196</v>
      </c>
    </row>
    <row r="40" ht="15.75" customHeight="1">
      <c r="A40" s="274" t="s">
        <v>1609</v>
      </c>
      <c r="B40" s="275">
        <f t="shared" ref="B40:T40" si="19">SUM(B41:B44)</f>
        <v>2769.930681</v>
      </c>
      <c r="C40" s="275">
        <f t="shared" si="19"/>
        <v>1545.498502</v>
      </c>
      <c r="D40" s="275">
        <f t="shared" si="19"/>
        <v>855.6278584</v>
      </c>
      <c r="E40" s="275">
        <f t="shared" si="19"/>
        <v>638.874308</v>
      </c>
      <c r="F40" s="275">
        <f t="shared" si="19"/>
        <v>864.9082635</v>
      </c>
      <c r="G40" s="275">
        <f t="shared" si="19"/>
        <v>851.0131514</v>
      </c>
      <c r="H40" s="275">
        <f t="shared" si="19"/>
        <v>730.6585346</v>
      </c>
      <c r="I40" s="275">
        <f t="shared" si="19"/>
        <v>730.6585346</v>
      </c>
      <c r="J40" s="275">
        <f t="shared" si="19"/>
        <v>730.5565521</v>
      </c>
      <c r="K40" s="275">
        <f t="shared" si="19"/>
        <v>622.5265174</v>
      </c>
      <c r="L40" s="275">
        <f t="shared" si="19"/>
        <v>730.5565521</v>
      </c>
      <c r="M40" s="275">
        <f t="shared" si="19"/>
        <v>622.5265174</v>
      </c>
      <c r="N40" s="275">
        <f t="shared" si="19"/>
        <v>843.0279237</v>
      </c>
      <c r="O40" s="275">
        <f t="shared" si="19"/>
        <v>843.0279237</v>
      </c>
      <c r="P40" s="275">
        <f t="shared" si="19"/>
        <v>592.049055</v>
      </c>
      <c r="Q40" s="275">
        <f t="shared" si="19"/>
        <v>669.9279713</v>
      </c>
      <c r="R40" s="275">
        <f t="shared" si="19"/>
        <v>622.5265174</v>
      </c>
      <c r="S40" s="275">
        <f t="shared" si="19"/>
        <v>878.6809966</v>
      </c>
      <c r="T40" s="275">
        <f t="shared" si="19"/>
        <v>638.874308</v>
      </c>
    </row>
    <row r="41" ht="15.75" customHeight="1">
      <c r="A41" s="276" t="s">
        <v>1610</v>
      </c>
      <c r="B41" s="278">
        <f t="shared" ref="B41:T41" si="20">B$35*20%</f>
        <v>1505.397109</v>
      </c>
      <c r="C41" s="278">
        <f t="shared" si="20"/>
        <v>839.9448383</v>
      </c>
      <c r="D41" s="278">
        <f t="shared" si="20"/>
        <v>465.0151404</v>
      </c>
      <c r="E41" s="278">
        <f t="shared" si="20"/>
        <v>347.2142978</v>
      </c>
      <c r="F41" s="278">
        <f t="shared" si="20"/>
        <v>470.0588389</v>
      </c>
      <c r="G41" s="278">
        <f t="shared" si="20"/>
        <v>462.5071475</v>
      </c>
      <c r="H41" s="278">
        <f t="shared" si="20"/>
        <v>397.0970297</v>
      </c>
      <c r="I41" s="278">
        <f t="shared" si="20"/>
        <v>397.0970297</v>
      </c>
      <c r="J41" s="278">
        <f t="shared" si="20"/>
        <v>397.0416044</v>
      </c>
      <c r="K41" s="278">
        <f t="shared" si="20"/>
        <v>338.329629</v>
      </c>
      <c r="L41" s="278">
        <f t="shared" si="20"/>
        <v>397.0416044</v>
      </c>
      <c r="M41" s="278">
        <f t="shared" si="20"/>
        <v>338.329629</v>
      </c>
      <c r="N41" s="278">
        <f t="shared" si="20"/>
        <v>458.1673498</v>
      </c>
      <c r="O41" s="278">
        <f t="shared" si="20"/>
        <v>458.1673498</v>
      </c>
      <c r="P41" s="278">
        <f t="shared" si="20"/>
        <v>321.7657908</v>
      </c>
      <c r="Q41" s="278">
        <f t="shared" si="20"/>
        <v>364.0912888</v>
      </c>
      <c r="R41" s="278">
        <f t="shared" si="20"/>
        <v>338.329629</v>
      </c>
      <c r="S41" s="278">
        <f t="shared" si="20"/>
        <v>477.5440199</v>
      </c>
      <c r="T41" s="278">
        <f t="shared" si="20"/>
        <v>347.2142978</v>
      </c>
    </row>
    <row r="42" ht="15.75" customHeight="1">
      <c r="A42" s="276" t="s">
        <v>1611</v>
      </c>
      <c r="B42" s="278">
        <f t="shared" ref="B42:T42" si="21">B$35*8%</f>
        <v>602.1588437</v>
      </c>
      <c r="C42" s="278">
        <f t="shared" si="21"/>
        <v>335.9779353</v>
      </c>
      <c r="D42" s="278">
        <f t="shared" si="21"/>
        <v>186.0060562</v>
      </c>
      <c r="E42" s="278">
        <f t="shared" si="21"/>
        <v>138.8857191</v>
      </c>
      <c r="F42" s="278">
        <f t="shared" si="21"/>
        <v>188.0235355</v>
      </c>
      <c r="G42" s="278">
        <f t="shared" si="21"/>
        <v>185.002859</v>
      </c>
      <c r="H42" s="278">
        <f t="shared" si="21"/>
        <v>158.8388119</v>
      </c>
      <c r="I42" s="278">
        <f t="shared" si="21"/>
        <v>158.8388119</v>
      </c>
      <c r="J42" s="278">
        <f t="shared" si="21"/>
        <v>158.8166418</v>
      </c>
      <c r="K42" s="278">
        <f t="shared" si="21"/>
        <v>135.3318516</v>
      </c>
      <c r="L42" s="278">
        <f t="shared" si="21"/>
        <v>158.8166418</v>
      </c>
      <c r="M42" s="278">
        <f t="shared" si="21"/>
        <v>135.3318516</v>
      </c>
      <c r="N42" s="278">
        <f t="shared" si="21"/>
        <v>183.2669399</v>
      </c>
      <c r="O42" s="278">
        <f t="shared" si="21"/>
        <v>183.2669399</v>
      </c>
      <c r="P42" s="278">
        <f t="shared" si="21"/>
        <v>128.7063163</v>
      </c>
      <c r="Q42" s="278">
        <f t="shared" si="21"/>
        <v>145.6365155</v>
      </c>
      <c r="R42" s="278">
        <f t="shared" si="21"/>
        <v>135.3318516</v>
      </c>
      <c r="S42" s="278">
        <f t="shared" si="21"/>
        <v>191.017608</v>
      </c>
      <c r="T42" s="278">
        <f t="shared" si="21"/>
        <v>138.8857191</v>
      </c>
    </row>
    <row r="43" ht="15.75" customHeight="1">
      <c r="A43" s="276" t="s">
        <v>1612</v>
      </c>
      <c r="B43" s="278">
        <f t="shared" ref="B43:T43" si="22">B$35*5.8%</f>
        <v>436.5651617</v>
      </c>
      <c r="C43" s="278">
        <f t="shared" si="22"/>
        <v>243.5840031</v>
      </c>
      <c r="D43" s="278">
        <f t="shared" si="22"/>
        <v>134.8543907</v>
      </c>
      <c r="E43" s="278">
        <f t="shared" si="22"/>
        <v>100.6921464</v>
      </c>
      <c r="F43" s="278">
        <f t="shared" si="22"/>
        <v>136.3170633</v>
      </c>
      <c r="G43" s="278">
        <f t="shared" si="22"/>
        <v>134.1270728</v>
      </c>
      <c r="H43" s="278">
        <f t="shared" si="22"/>
        <v>115.1581386</v>
      </c>
      <c r="I43" s="278">
        <f t="shared" si="22"/>
        <v>115.1581386</v>
      </c>
      <c r="J43" s="278">
        <f t="shared" si="22"/>
        <v>115.1420653</v>
      </c>
      <c r="K43" s="278">
        <f t="shared" si="22"/>
        <v>98.11559241</v>
      </c>
      <c r="L43" s="278">
        <f t="shared" si="22"/>
        <v>115.1420653</v>
      </c>
      <c r="M43" s="278">
        <f t="shared" si="22"/>
        <v>98.11559241</v>
      </c>
      <c r="N43" s="278">
        <f t="shared" si="22"/>
        <v>132.8685314</v>
      </c>
      <c r="O43" s="278">
        <f t="shared" si="22"/>
        <v>132.8685314</v>
      </c>
      <c r="P43" s="278">
        <f t="shared" si="22"/>
        <v>93.31207932</v>
      </c>
      <c r="Q43" s="278">
        <f t="shared" si="22"/>
        <v>105.5864737</v>
      </c>
      <c r="R43" s="278">
        <f t="shared" si="22"/>
        <v>98.11559241</v>
      </c>
      <c r="S43" s="278">
        <f t="shared" si="22"/>
        <v>138.4877658</v>
      </c>
      <c r="T43" s="278">
        <f t="shared" si="22"/>
        <v>100.6921464</v>
      </c>
    </row>
    <row r="44" ht="15.75" customHeight="1">
      <c r="A44" s="276" t="s">
        <v>1613</v>
      </c>
      <c r="B44" s="278">
        <f t="shared" ref="B44:T44" si="23">B$35*3%</f>
        <v>225.8095664</v>
      </c>
      <c r="C44" s="278">
        <f t="shared" si="23"/>
        <v>125.9917257</v>
      </c>
      <c r="D44" s="278">
        <f t="shared" si="23"/>
        <v>69.75227106</v>
      </c>
      <c r="E44" s="278">
        <f t="shared" si="23"/>
        <v>52.08214467</v>
      </c>
      <c r="F44" s="278">
        <f t="shared" si="23"/>
        <v>70.50882583</v>
      </c>
      <c r="G44" s="278">
        <f t="shared" si="23"/>
        <v>69.37607212</v>
      </c>
      <c r="H44" s="278">
        <f t="shared" si="23"/>
        <v>59.56455445</v>
      </c>
      <c r="I44" s="278">
        <f t="shared" si="23"/>
        <v>59.56455445</v>
      </c>
      <c r="J44" s="278">
        <f t="shared" si="23"/>
        <v>59.55624066</v>
      </c>
      <c r="K44" s="278">
        <f t="shared" si="23"/>
        <v>50.74944435</v>
      </c>
      <c r="L44" s="278">
        <f t="shared" si="23"/>
        <v>59.55624066</v>
      </c>
      <c r="M44" s="278">
        <f t="shared" si="23"/>
        <v>50.74944435</v>
      </c>
      <c r="N44" s="278">
        <f t="shared" si="23"/>
        <v>68.72510247</v>
      </c>
      <c r="O44" s="278">
        <f t="shared" si="23"/>
        <v>68.72510247</v>
      </c>
      <c r="P44" s="278">
        <f t="shared" si="23"/>
        <v>48.26486861</v>
      </c>
      <c r="Q44" s="278">
        <f t="shared" si="23"/>
        <v>54.61369331</v>
      </c>
      <c r="R44" s="278">
        <f t="shared" si="23"/>
        <v>50.74944435</v>
      </c>
      <c r="S44" s="278">
        <f t="shared" si="23"/>
        <v>71.63160298</v>
      </c>
      <c r="T44" s="278">
        <f t="shared" si="23"/>
        <v>52.08214467</v>
      </c>
    </row>
    <row r="45" ht="15.75" customHeight="1">
      <c r="A45" s="274" t="s">
        <v>1614</v>
      </c>
      <c r="B45" s="275">
        <f t="shared" ref="B45:T45" si="24">SUM(B46:B47)</f>
        <v>6.33</v>
      </c>
      <c r="C45" s="275">
        <f t="shared" si="24"/>
        <v>54.4854</v>
      </c>
      <c r="D45" s="275">
        <f t="shared" si="24"/>
        <v>135.6606</v>
      </c>
      <c r="E45" s="275">
        <f t="shared" si="24"/>
        <v>161.1654</v>
      </c>
      <c r="F45" s="275">
        <f t="shared" si="24"/>
        <v>134.5686</v>
      </c>
      <c r="G45" s="275">
        <f t="shared" si="24"/>
        <v>136.2036</v>
      </c>
      <c r="H45" s="275">
        <f t="shared" si="24"/>
        <v>150.3654</v>
      </c>
      <c r="I45" s="275">
        <f t="shared" si="24"/>
        <v>150.3654</v>
      </c>
      <c r="J45" s="275">
        <f t="shared" si="24"/>
        <v>150.3774</v>
      </c>
      <c r="K45" s="275">
        <f t="shared" si="24"/>
        <v>163.089</v>
      </c>
      <c r="L45" s="275">
        <f t="shared" si="24"/>
        <v>150.3774</v>
      </c>
      <c r="M45" s="275">
        <f t="shared" si="24"/>
        <v>163.089</v>
      </c>
      <c r="N45" s="275">
        <f t="shared" si="24"/>
        <v>137.1432</v>
      </c>
      <c r="O45" s="275">
        <f t="shared" si="24"/>
        <v>137.1432</v>
      </c>
      <c r="P45" s="275">
        <f t="shared" si="24"/>
        <v>166.6752</v>
      </c>
      <c r="Q45" s="275">
        <f t="shared" si="24"/>
        <v>157.5114</v>
      </c>
      <c r="R45" s="275">
        <f t="shared" si="24"/>
        <v>163.089</v>
      </c>
      <c r="S45" s="275">
        <f t="shared" si="24"/>
        <v>132.948</v>
      </c>
      <c r="T45" s="275">
        <f t="shared" si="24"/>
        <v>161.1654</v>
      </c>
    </row>
    <row r="46" ht="15.75" customHeight="1">
      <c r="A46" s="276" t="s">
        <v>1615</v>
      </c>
      <c r="B46" s="278">
        <v>0.0</v>
      </c>
      <c r="C46" s="278">
        <f t="shared" ref="C46:T46" si="25">11*20.91-6%*C36</f>
        <v>48.1554</v>
      </c>
      <c r="D46" s="278">
        <f t="shared" si="25"/>
        <v>129.3306</v>
      </c>
      <c r="E46" s="278">
        <f t="shared" si="25"/>
        <v>154.8354</v>
      </c>
      <c r="F46" s="278">
        <f t="shared" si="25"/>
        <v>128.2386</v>
      </c>
      <c r="G46" s="278">
        <f t="shared" si="25"/>
        <v>129.8736</v>
      </c>
      <c r="H46" s="278">
        <f t="shared" si="25"/>
        <v>144.0354</v>
      </c>
      <c r="I46" s="278">
        <f t="shared" si="25"/>
        <v>144.0354</v>
      </c>
      <c r="J46" s="278">
        <f t="shared" si="25"/>
        <v>144.0474</v>
      </c>
      <c r="K46" s="278">
        <f t="shared" si="25"/>
        <v>156.759</v>
      </c>
      <c r="L46" s="278">
        <f t="shared" si="25"/>
        <v>144.0474</v>
      </c>
      <c r="M46" s="278">
        <f t="shared" si="25"/>
        <v>156.759</v>
      </c>
      <c r="N46" s="278">
        <f t="shared" si="25"/>
        <v>130.8132</v>
      </c>
      <c r="O46" s="278">
        <f t="shared" si="25"/>
        <v>130.8132</v>
      </c>
      <c r="P46" s="278">
        <f t="shared" si="25"/>
        <v>160.3452</v>
      </c>
      <c r="Q46" s="278">
        <f t="shared" si="25"/>
        <v>151.1814</v>
      </c>
      <c r="R46" s="278">
        <f t="shared" si="25"/>
        <v>156.759</v>
      </c>
      <c r="S46" s="278">
        <f t="shared" si="25"/>
        <v>126.618</v>
      </c>
      <c r="T46" s="278">
        <f t="shared" si="25"/>
        <v>154.8354</v>
      </c>
    </row>
    <row r="47" ht="15.75" customHeight="1">
      <c r="A47" s="276" t="s">
        <v>1616</v>
      </c>
      <c r="B47" s="278">
        <v>6.33</v>
      </c>
      <c r="C47" s="278">
        <v>6.33</v>
      </c>
      <c r="D47" s="278">
        <v>6.33</v>
      </c>
      <c r="E47" s="278">
        <v>6.33</v>
      </c>
      <c r="F47" s="278">
        <v>6.33</v>
      </c>
      <c r="G47" s="278">
        <v>6.33</v>
      </c>
      <c r="H47" s="278">
        <v>6.33</v>
      </c>
      <c r="I47" s="278">
        <v>6.33</v>
      </c>
      <c r="J47" s="278">
        <v>6.33</v>
      </c>
      <c r="K47" s="278">
        <v>6.33</v>
      </c>
      <c r="L47" s="278">
        <v>6.33</v>
      </c>
      <c r="M47" s="278">
        <v>6.33</v>
      </c>
      <c r="N47" s="278">
        <v>6.33</v>
      </c>
      <c r="O47" s="278">
        <v>6.33</v>
      </c>
      <c r="P47" s="278">
        <v>6.33</v>
      </c>
      <c r="Q47" s="278">
        <v>6.33</v>
      </c>
      <c r="R47" s="278">
        <v>6.33</v>
      </c>
      <c r="S47" s="278">
        <v>6.33</v>
      </c>
      <c r="T47" s="278">
        <v>6.33</v>
      </c>
    </row>
    <row r="48" ht="15.75" customHeight="1">
      <c r="A48" s="274" t="s">
        <v>1617</v>
      </c>
      <c r="B48" s="275">
        <f t="shared" ref="B48:T48" si="26">SUM(B49)</f>
        <v>151.7440286</v>
      </c>
      <c r="C48" s="275">
        <f t="shared" si="26"/>
        <v>84.6664397</v>
      </c>
      <c r="D48" s="275">
        <f t="shared" si="26"/>
        <v>46.87352615</v>
      </c>
      <c r="E48" s="275">
        <f t="shared" si="26"/>
        <v>34.99920122</v>
      </c>
      <c r="F48" s="275">
        <f t="shared" si="26"/>
        <v>47.38193096</v>
      </c>
      <c r="G48" s="275">
        <f t="shared" si="26"/>
        <v>46.62072047</v>
      </c>
      <c r="H48" s="275">
        <f t="shared" si="26"/>
        <v>40.02738059</v>
      </c>
      <c r="I48" s="275">
        <f t="shared" si="26"/>
        <v>40.02738059</v>
      </c>
      <c r="J48" s="275">
        <f t="shared" si="26"/>
        <v>40.02179373</v>
      </c>
      <c r="K48" s="275">
        <f t="shared" si="26"/>
        <v>34.1036266</v>
      </c>
      <c r="L48" s="275">
        <f t="shared" si="26"/>
        <v>40.02179373</v>
      </c>
      <c r="M48" s="275">
        <f t="shared" si="26"/>
        <v>34.1036266</v>
      </c>
      <c r="N48" s="275">
        <f t="shared" si="26"/>
        <v>46.18326886</v>
      </c>
      <c r="O48" s="275">
        <f t="shared" si="26"/>
        <v>46.18326886</v>
      </c>
      <c r="P48" s="275">
        <f t="shared" si="26"/>
        <v>32.43399171</v>
      </c>
      <c r="Q48" s="275">
        <f t="shared" si="26"/>
        <v>36.70040191</v>
      </c>
      <c r="R48" s="275">
        <f t="shared" si="26"/>
        <v>34.1036266</v>
      </c>
      <c r="S48" s="275">
        <f t="shared" si="26"/>
        <v>48.13643721</v>
      </c>
      <c r="T48" s="275">
        <f t="shared" si="26"/>
        <v>34.99920122</v>
      </c>
    </row>
    <row r="49" ht="15.75" customHeight="1">
      <c r="A49" s="276" t="s">
        <v>1618</v>
      </c>
      <c r="B49" s="278">
        <f t="shared" ref="B49:T49" si="27">63%*40%*B42</f>
        <v>151.7440286</v>
      </c>
      <c r="C49" s="278">
        <f t="shared" si="27"/>
        <v>84.6664397</v>
      </c>
      <c r="D49" s="278">
        <f t="shared" si="27"/>
        <v>46.87352615</v>
      </c>
      <c r="E49" s="278">
        <f t="shared" si="27"/>
        <v>34.99920122</v>
      </c>
      <c r="F49" s="278">
        <f t="shared" si="27"/>
        <v>47.38193096</v>
      </c>
      <c r="G49" s="278">
        <f t="shared" si="27"/>
        <v>46.62072047</v>
      </c>
      <c r="H49" s="278">
        <f t="shared" si="27"/>
        <v>40.02738059</v>
      </c>
      <c r="I49" s="278">
        <f t="shared" si="27"/>
        <v>40.02738059</v>
      </c>
      <c r="J49" s="278">
        <f t="shared" si="27"/>
        <v>40.02179373</v>
      </c>
      <c r="K49" s="278">
        <f t="shared" si="27"/>
        <v>34.1036266</v>
      </c>
      <c r="L49" s="278">
        <f t="shared" si="27"/>
        <v>40.02179373</v>
      </c>
      <c r="M49" s="278">
        <f t="shared" si="27"/>
        <v>34.1036266</v>
      </c>
      <c r="N49" s="278">
        <f t="shared" si="27"/>
        <v>46.18326886</v>
      </c>
      <c r="O49" s="278">
        <f t="shared" si="27"/>
        <v>46.18326886</v>
      </c>
      <c r="P49" s="278">
        <f t="shared" si="27"/>
        <v>32.43399171</v>
      </c>
      <c r="Q49" s="278">
        <f t="shared" si="27"/>
        <v>36.70040191</v>
      </c>
      <c r="R49" s="278">
        <f t="shared" si="27"/>
        <v>34.1036266</v>
      </c>
      <c r="S49" s="278">
        <f t="shared" si="27"/>
        <v>48.13643721</v>
      </c>
      <c r="T49" s="278">
        <f t="shared" si="27"/>
        <v>34.99920122</v>
      </c>
    </row>
    <row r="50" ht="15.75" customHeight="1">
      <c r="A50" s="279" t="s">
        <v>1619</v>
      </c>
      <c r="B50" s="275">
        <f t="shared" ref="B50:T50" si="28">B35+B40+B45+B48</f>
        <v>10454.99026</v>
      </c>
      <c r="C50" s="275">
        <f t="shared" si="28"/>
        <v>5884.374534</v>
      </c>
      <c r="D50" s="275">
        <f t="shared" si="28"/>
        <v>3363.237687</v>
      </c>
      <c r="E50" s="275">
        <f t="shared" si="28"/>
        <v>2571.110398</v>
      </c>
      <c r="F50" s="275">
        <f t="shared" si="28"/>
        <v>3397.152989</v>
      </c>
      <c r="G50" s="275">
        <f t="shared" si="28"/>
        <v>3346.373209</v>
      </c>
      <c r="H50" s="275">
        <f t="shared" si="28"/>
        <v>2906.536464</v>
      </c>
      <c r="I50" s="275">
        <f t="shared" si="28"/>
        <v>2906.536464</v>
      </c>
      <c r="J50" s="275">
        <f t="shared" si="28"/>
        <v>2906.163768</v>
      </c>
      <c r="K50" s="275">
        <f t="shared" si="28"/>
        <v>2511.367289</v>
      </c>
      <c r="L50" s="275">
        <f t="shared" si="28"/>
        <v>2906.163768</v>
      </c>
      <c r="M50" s="275">
        <f t="shared" si="28"/>
        <v>2511.367289</v>
      </c>
      <c r="N50" s="275">
        <f t="shared" si="28"/>
        <v>3317.191142</v>
      </c>
      <c r="O50" s="275">
        <f t="shared" si="28"/>
        <v>3317.191142</v>
      </c>
      <c r="P50" s="275">
        <f t="shared" si="28"/>
        <v>2399.9872</v>
      </c>
      <c r="Q50" s="275">
        <f t="shared" si="28"/>
        <v>2684.596217</v>
      </c>
      <c r="R50" s="275">
        <f t="shared" si="28"/>
        <v>2511.367289</v>
      </c>
      <c r="S50" s="275">
        <f t="shared" si="28"/>
        <v>3447.485533</v>
      </c>
      <c r="T50" s="275">
        <f t="shared" si="28"/>
        <v>2571.110398</v>
      </c>
    </row>
    <row r="51" ht="15.75" customHeight="1">
      <c r="A51" s="97"/>
      <c r="B51" s="97"/>
      <c r="C51" s="97"/>
      <c r="D51" s="97"/>
      <c r="E51" s="97"/>
      <c r="F51" s="97"/>
      <c r="G51" s="97"/>
      <c r="H51" s="97"/>
    </row>
    <row r="52" ht="15.75" customHeight="1">
      <c r="A52" s="97"/>
      <c r="B52" s="97"/>
      <c r="C52" s="97"/>
      <c r="D52" s="97"/>
      <c r="E52" s="97"/>
      <c r="F52" s="97"/>
      <c r="G52" s="97"/>
      <c r="H52" s="97"/>
    </row>
    <row r="53" ht="15.75" customHeight="1">
      <c r="A53" s="97"/>
      <c r="B53" s="97"/>
      <c r="C53" s="97"/>
      <c r="D53" s="97"/>
      <c r="E53" s="97"/>
      <c r="F53" s="97"/>
      <c r="G53" s="97"/>
      <c r="H53" s="97"/>
    </row>
    <row r="54" ht="15.75" customHeight="1">
      <c r="A54" s="97"/>
      <c r="B54" s="97"/>
      <c r="C54" s="97"/>
      <c r="D54" s="97"/>
      <c r="E54" s="97"/>
      <c r="F54" s="97"/>
      <c r="G54" s="97"/>
      <c r="H54" s="97"/>
    </row>
    <row r="55" ht="15.75" customHeight="1">
      <c r="A55" s="97"/>
      <c r="B55" s="97"/>
      <c r="C55" s="97"/>
      <c r="D55" s="97"/>
      <c r="E55" s="97"/>
      <c r="F55" s="97"/>
      <c r="G55" s="97"/>
      <c r="H55" s="97"/>
    </row>
    <row r="56" ht="15.75" customHeight="1">
      <c r="A56" s="97"/>
      <c r="B56" s="97"/>
      <c r="C56" s="97"/>
      <c r="D56" s="97"/>
      <c r="E56" s="97"/>
      <c r="F56" s="97"/>
      <c r="G56" s="97"/>
      <c r="H56" s="97"/>
    </row>
    <row r="57" ht="15.75" customHeight="1">
      <c r="A57" s="97"/>
      <c r="B57" s="97"/>
      <c r="C57" s="97"/>
      <c r="D57" s="97"/>
      <c r="E57" s="97"/>
      <c r="F57" s="97"/>
      <c r="G57" s="97"/>
      <c r="H57" s="97"/>
    </row>
    <row r="58" ht="15.75" customHeight="1">
      <c r="A58" s="97"/>
      <c r="B58" s="97"/>
      <c r="C58" s="97"/>
      <c r="D58" s="97"/>
      <c r="E58" s="97"/>
      <c r="F58" s="97"/>
      <c r="G58" s="97"/>
      <c r="H58" s="97"/>
    </row>
    <row r="59" ht="15.75" customHeight="1">
      <c r="A59" s="97"/>
      <c r="B59" s="97"/>
      <c r="C59" s="97"/>
      <c r="D59" s="97"/>
      <c r="E59" s="97"/>
      <c r="F59" s="97"/>
      <c r="G59" s="97"/>
      <c r="H59" s="97"/>
    </row>
    <row r="60" ht="15.75" customHeight="1">
      <c r="A60" s="97"/>
      <c r="B60" s="97"/>
      <c r="C60" s="97"/>
      <c r="D60" s="97"/>
      <c r="E60" s="97"/>
      <c r="F60" s="97"/>
      <c r="G60" s="97"/>
      <c r="H60" s="97"/>
    </row>
    <row r="61" ht="15.75" customHeight="1">
      <c r="A61" s="97"/>
      <c r="B61" s="97"/>
      <c r="C61" s="97"/>
      <c r="D61" s="97"/>
      <c r="E61" s="97"/>
      <c r="F61" s="97"/>
      <c r="G61" s="97"/>
      <c r="H61" s="97"/>
    </row>
    <row r="62" ht="15.75" customHeight="1">
      <c r="A62" s="97"/>
      <c r="B62" s="97"/>
      <c r="C62" s="97"/>
      <c r="D62" s="97"/>
      <c r="E62" s="97"/>
      <c r="F62" s="97"/>
      <c r="G62" s="97"/>
      <c r="H62" s="97"/>
    </row>
    <row r="63" ht="15.75" customHeight="1">
      <c r="A63" s="97"/>
      <c r="B63" s="97"/>
      <c r="C63" s="97"/>
      <c r="D63" s="97"/>
      <c r="E63" s="97"/>
      <c r="F63" s="97"/>
      <c r="G63" s="97"/>
      <c r="H63" s="97"/>
    </row>
    <row r="64" ht="15.75" customHeight="1">
      <c r="A64" s="97"/>
      <c r="B64" s="97"/>
      <c r="C64" s="97"/>
      <c r="D64" s="97"/>
      <c r="E64" s="97"/>
      <c r="F64" s="97"/>
      <c r="G64" s="97"/>
      <c r="H64" s="97"/>
    </row>
    <row r="65" ht="15.75" customHeight="1">
      <c r="A65" s="97"/>
      <c r="B65" s="97"/>
      <c r="C65" s="97"/>
      <c r="D65" s="97"/>
      <c r="E65" s="97"/>
      <c r="F65" s="97"/>
      <c r="G65" s="97"/>
      <c r="H65" s="97"/>
    </row>
    <row r="66" ht="15.75" customHeight="1">
      <c r="A66" s="97"/>
      <c r="B66" s="97"/>
      <c r="C66" s="97"/>
      <c r="D66" s="97"/>
      <c r="E66" s="97"/>
      <c r="F66" s="97"/>
      <c r="G66" s="97"/>
      <c r="H66" s="97"/>
    </row>
    <row r="67" ht="15.75" customHeight="1">
      <c r="A67" s="97"/>
      <c r="B67" s="97"/>
      <c r="C67" s="97"/>
      <c r="D67" s="97"/>
      <c r="E67" s="97"/>
      <c r="F67" s="97"/>
      <c r="G67" s="97"/>
      <c r="H67" s="97"/>
    </row>
    <row r="68" ht="15.75" customHeight="1">
      <c r="A68" s="97"/>
      <c r="B68" s="97"/>
      <c r="C68" s="97"/>
      <c r="D68" s="97"/>
      <c r="E68" s="97"/>
      <c r="F68" s="97"/>
      <c r="G68" s="97"/>
      <c r="H68" s="97"/>
    </row>
    <row r="69" ht="15.75" customHeight="1">
      <c r="A69" s="97"/>
      <c r="B69" s="97"/>
      <c r="C69" s="97"/>
      <c r="D69" s="97"/>
      <c r="E69" s="97"/>
      <c r="F69" s="97"/>
      <c r="G69" s="97"/>
      <c r="H69" s="97"/>
    </row>
    <row r="70" ht="15.75" customHeight="1">
      <c r="A70" s="97"/>
      <c r="B70" s="97"/>
      <c r="C70" s="97"/>
      <c r="D70" s="97"/>
      <c r="E70" s="97"/>
      <c r="F70" s="97"/>
      <c r="G70" s="97"/>
      <c r="H70" s="97"/>
    </row>
    <row r="71" ht="15.75" customHeight="1">
      <c r="A71" s="97"/>
      <c r="B71" s="97"/>
      <c r="C71" s="97"/>
      <c r="D71" s="97"/>
      <c r="E71" s="97"/>
      <c r="F71" s="97"/>
      <c r="G71" s="97"/>
      <c r="H71" s="97"/>
    </row>
    <row r="72" ht="15.75" customHeight="1">
      <c r="A72" s="97"/>
      <c r="B72" s="97"/>
      <c r="C72" s="97"/>
      <c r="D72" s="97"/>
      <c r="E72" s="97"/>
      <c r="F72" s="97"/>
      <c r="G72" s="97"/>
      <c r="H72" s="97"/>
    </row>
    <row r="73" ht="15.75" customHeight="1">
      <c r="A73" s="97"/>
      <c r="B73" s="97"/>
      <c r="C73" s="97"/>
      <c r="D73" s="97"/>
      <c r="E73" s="97"/>
      <c r="F73" s="97"/>
      <c r="G73" s="97"/>
      <c r="H73" s="97"/>
    </row>
    <row r="74" ht="15.75" customHeight="1">
      <c r="A74" s="97"/>
      <c r="B74" s="97"/>
      <c r="C74" s="97"/>
      <c r="D74" s="97"/>
      <c r="E74" s="97"/>
      <c r="F74" s="97"/>
      <c r="G74" s="97"/>
      <c r="H74" s="97"/>
    </row>
    <row r="75" ht="15.75" customHeight="1">
      <c r="A75" s="97"/>
      <c r="B75" s="97"/>
      <c r="C75" s="97"/>
      <c r="D75" s="97"/>
      <c r="E75" s="97"/>
      <c r="F75" s="97"/>
      <c r="G75" s="97"/>
      <c r="H75" s="97"/>
    </row>
    <row r="76" ht="15.75" customHeight="1">
      <c r="A76" s="97"/>
      <c r="B76" s="97"/>
      <c r="C76" s="97"/>
      <c r="D76" s="97"/>
      <c r="E76" s="97"/>
      <c r="F76" s="97"/>
      <c r="G76" s="97"/>
      <c r="H76" s="97"/>
    </row>
    <row r="77" ht="15.75" customHeight="1">
      <c r="A77" s="97"/>
      <c r="B77" s="97"/>
      <c r="C77" s="97"/>
      <c r="D77" s="97"/>
      <c r="E77" s="97"/>
      <c r="F77" s="97"/>
      <c r="G77" s="97"/>
      <c r="H77" s="97"/>
    </row>
    <row r="78" ht="15.75" customHeight="1">
      <c r="A78" s="97"/>
      <c r="B78" s="97"/>
      <c r="C78" s="97"/>
      <c r="D78" s="97"/>
      <c r="E78" s="97"/>
      <c r="F78" s="97"/>
      <c r="G78" s="97"/>
      <c r="H78" s="97"/>
    </row>
    <row r="79" ht="15.75" customHeight="1">
      <c r="A79" s="97"/>
      <c r="B79" s="97"/>
      <c r="C79" s="97"/>
      <c r="D79" s="97"/>
      <c r="E79" s="97"/>
      <c r="F79" s="97"/>
      <c r="G79" s="97"/>
      <c r="H79" s="97"/>
    </row>
    <row r="80" ht="15.75" customHeight="1">
      <c r="A80" s="97"/>
      <c r="B80" s="97"/>
      <c r="C80" s="97"/>
      <c r="D80" s="97"/>
      <c r="E80" s="97"/>
      <c r="F80" s="97"/>
      <c r="G80" s="97"/>
      <c r="H80" s="97"/>
    </row>
    <row r="81" ht="15.75" customHeight="1">
      <c r="A81" s="97"/>
      <c r="B81" s="97"/>
      <c r="C81" s="97"/>
      <c r="D81" s="97"/>
      <c r="E81" s="97"/>
      <c r="F81" s="97"/>
      <c r="G81" s="97"/>
      <c r="H81" s="97"/>
    </row>
    <row r="82" ht="15.75" customHeight="1">
      <c r="A82" s="97"/>
      <c r="B82" s="97"/>
      <c r="C82" s="97"/>
      <c r="D82" s="97"/>
      <c r="E82" s="97"/>
      <c r="F82" s="97"/>
      <c r="G82" s="97"/>
      <c r="H82" s="97"/>
    </row>
    <row r="83" ht="15.75" customHeight="1">
      <c r="A83" s="97"/>
      <c r="B83" s="97"/>
      <c r="C83" s="97"/>
      <c r="D83" s="97"/>
      <c r="E83" s="97"/>
      <c r="F83" s="97"/>
      <c r="G83" s="97"/>
      <c r="H83" s="97"/>
    </row>
    <row r="84" ht="15.75" customHeight="1">
      <c r="A84" s="97"/>
      <c r="B84" s="97"/>
      <c r="C84" s="97"/>
      <c r="D84" s="97"/>
      <c r="E84" s="97"/>
      <c r="F84" s="97"/>
      <c r="G84" s="97"/>
      <c r="H84" s="97"/>
    </row>
    <row r="85" ht="15.75" customHeight="1">
      <c r="A85" s="97"/>
      <c r="B85" s="97"/>
      <c r="C85" s="97"/>
      <c r="D85" s="97"/>
      <c r="E85" s="97"/>
      <c r="F85" s="97"/>
      <c r="G85" s="97"/>
      <c r="H85" s="97"/>
    </row>
    <row r="86" ht="15.75" customHeight="1">
      <c r="A86" s="97"/>
      <c r="B86" s="97"/>
      <c r="C86" s="97"/>
      <c r="D86" s="97"/>
      <c r="E86" s="97"/>
      <c r="F86" s="97"/>
      <c r="G86" s="97"/>
      <c r="H86" s="97"/>
    </row>
    <row r="87" ht="15.75" customHeight="1">
      <c r="A87" s="97"/>
      <c r="B87" s="97"/>
      <c r="C87" s="97"/>
      <c r="D87" s="97"/>
      <c r="E87" s="97"/>
      <c r="F87" s="97"/>
      <c r="G87" s="97"/>
      <c r="H87" s="97"/>
    </row>
    <row r="88" ht="15.75" customHeight="1">
      <c r="A88" s="97"/>
      <c r="B88" s="97"/>
      <c r="C88" s="97"/>
      <c r="D88" s="97"/>
      <c r="E88" s="97"/>
      <c r="F88" s="97"/>
      <c r="G88" s="97"/>
      <c r="H88" s="97"/>
    </row>
    <row r="89" ht="15.75" customHeight="1">
      <c r="A89" s="97"/>
      <c r="B89" s="97"/>
      <c r="C89" s="97"/>
      <c r="D89" s="97"/>
      <c r="E89" s="97"/>
      <c r="F89" s="97"/>
      <c r="G89" s="97"/>
      <c r="H89" s="97"/>
    </row>
    <row r="90" ht="15.75" customHeight="1">
      <c r="A90" s="97"/>
      <c r="B90" s="97"/>
      <c r="C90" s="97"/>
      <c r="D90" s="97"/>
      <c r="E90" s="97"/>
      <c r="F90" s="97"/>
      <c r="G90" s="97"/>
      <c r="H90" s="97"/>
    </row>
    <row r="91" ht="15.75" customHeight="1">
      <c r="A91" s="97"/>
      <c r="B91" s="97"/>
      <c r="C91" s="97"/>
      <c r="D91" s="97"/>
      <c r="E91" s="97"/>
      <c r="F91" s="97"/>
      <c r="G91" s="97"/>
      <c r="H91" s="97"/>
    </row>
    <row r="92" ht="15.75" customHeight="1">
      <c r="A92" s="97"/>
      <c r="B92" s="97"/>
      <c r="C92" s="97"/>
      <c r="D92" s="97"/>
      <c r="E92" s="97"/>
      <c r="F92" s="97"/>
      <c r="G92" s="97"/>
      <c r="H92" s="97"/>
    </row>
    <row r="93" ht="15.75" customHeight="1">
      <c r="A93" s="97"/>
      <c r="B93" s="97"/>
      <c r="C93" s="97"/>
      <c r="D93" s="97"/>
      <c r="E93" s="97"/>
      <c r="F93" s="97"/>
      <c r="G93" s="97"/>
      <c r="H93" s="97"/>
    </row>
    <row r="94" ht="15.75" customHeight="1">
      <c r="A94" s="97"/>
      <c r="B94" s="97"/>
      <c r="C94" s="97"/>
      <c r="D94" s="97"/>
      <c r="E94" s="97"/>
      <c r="F94" s="97"/>
      <c r="G94" s="97"/>
      <c r="H94" s="97"/>
    </row>
    <row r="95" ht="15.75" customHeight="1">
      <c r="A95" s="97"/>
      <c r="B95" s="97"/>
      <c r="C95" s="97"/>
      <c r="D95" s="97"/>
      <c r="E95" s="97"/>
      <c r="F95" s="97"/>
      <c r="G95" s="97"/>
      <c r="H95" s="97"/>
    </row>
    <row r="96" ht="15.75" customHeight="1">
      <c r="A96" s="97"/>
      <c r="B96" s="97"/>
      <c r="C96" s="97"/>
      <c r="D96" s="97"/>
      <c r="E96" s="97"/>
      <c r="F96" s="97"/>
      <c r="G96" s="97"/>
      <c r="H96" s="97"/>
    </row>
    <row r="97" ht="15.75" customHeight="1">
      <c r="A97" s="97"/>
      <c r="B97" s="97"/>
      <c r="C97" s="97"/>
      <c r="D97" s="97"/>
      <c r="E97" s="97"/>
      <c r="F97" s="97"/>
      <c r="G97" s="97"/>
      <c r="H97" s="97"/>
    </row>
    <row r="98" ht="15.75" customHeight="1">
      <c r="A98" s="97"/>
      <c r="B98" s="97"/>
      <c r="C98" s="97"/>
      <c r="D98" s="97"/>
      <c r="E98" s="97"/>
      <c r="F98" s="97"/>
      <c r="G98" s="97"/>
      <c r="H98" s="97"/>
    </row>
    <row r="99" ht="15.75" customHeight="1">
      <c r="A99" s="97"/>
      <c r="B99" s="97"/>
      <c r="C99" s="97"/>
      <c r="D99" s="97"/>
      <c r="E99" s="97"/>
      <c r="F99" s="97"/>
      <c r="G99" s="97"/>
      <c r="H99" s="97"/>
    </row>
    <row r="100" ht="15.75" customHeight="1">
      <c r="A100" s="97"/>
      <c r="B100" s="97"/>
      <c r="C100" s="97"/>
      <c r="D100" s="97"/>
      <c r="E100" s="97"/>
      <c r="F100" s="97"/>
      <c r="G100" s="97"/>
      <c r="H100" s="97"/>
    </row>
    <row r="101" ht="15.75" customHeight="1">
      <c r="A101" s="97"/>
      <c r="B101" s="97"/>
      <c r="C101" s="97"/>
      <c r="D101" s="97"/>
      <c r="E101" s="97"/>
      <c r="F101" s="97"/>
      <c r="G101" s="97"/>
      <c r="H101" s="97"/>
    </row>
    <row r="102" ht="15.75" customHeight="1">
      <c r="A102" s="97"/>
      <c r="B102" s="97"/>
      <c r="C102" s="97"/>
      <c r="D102" s="97"/>
      <c r="E102" s="97"/>
      <c r="F102" s="97"/>
      <c r="G102" s="97"/>
      <c r="H102" s="97"/>
    </row>
    <row r="103" ht="15.75" customHeight="1">
      <c r="A103" s="97"/>
      <c r="B103" s="97"/>
      <c r="C103" s="97"/>
      <c r="D103" s="97"/>
      <c r="E103" s="97"/>
      <c r="F103" s="97"/>
      <c r="G103" s="97"/>
      <c r="H103" s="97"/>
    </row>
    <row r="104" ht="15.75" customHeight="1">
      <c r="A104" s="97"/>
      <c r="B104" s="97"/>
      <c r="C104" s="97"/>
      <c r="D104" s="97"/>
      <c r="E104" s="97"/>
      <c r="F104" s="97"/>
      <c r="G104" s="97"/>
      <c r="H104" s="97"/>
    </row>
    <row r="105" ht="15.75" customHeight="1">
      <c r="A105" s="97"/>
      <c r="B105" s="97"/>
      <c r="C105" s="97"/>
      <c r="D105" s="97"/>
      <c r="E105" s="97"/>
      <c r="F105" s="97"/>
      <c r="G105" s="97"/>
      <c r="H105" s="97"/>
    </row>
    <row r="106" ht="15.75" customHeight="1">
      <c r="A106" s="97"/>
      <c r="B106" s="97"/>
      <c r="C106" s="97"/>
      <c r="D106" s="97"/>
      <c r="E106" s="97"/>
      <c r="F106" s="97"/>
      <c r="G106" s="97"/>
      <c r="H106" s="97"/>
    </row>
    <row r="107" ht="15.75" customHeight="1">
      <c r="A107" s="97"/>
      <c r="B107" s="97"/>
      <c r="C107" s="97"/>
      <c r="D107" s="97"/>
      <c r="E107" s="97"/>
      <c r="F107" s="97"/>
      <c r="G107" s="97"/>
      <c r="H107" s="97"/>
    </row>
    <row r="108" ht="15.75" customHeight="1">
      <c r="A108" s="97"/>
      <c r="B108" s="97"/>
      <c r="C108" s="97"/>
      <c r="D108" s="97"/>
      <c r="E108" s="97"/>
      <c r="F108" s="97"/>
      <c r="G108" s="97"/>
      <c r="H108" s="97"/>
    </row>
    <row r="109" ht="15.75" customHeight="1">
      <c r="A109" s="97"/>
      <c r="B109" s="97"/>
      <c r="C109" s="97"/>
      <c r="D109" s="97"/>
      <c r="E109" s="97"/>
      <c r="F109" s="97"/>
      <c r="G109" s="97"/>
      <c r="H109" s="97"/>
    </row>
    <row r="110" ht="15.75" customHeight="1">
      <c r="A110" s="97"/>
      <c r="B110" s="97"/>
      <c r="C110" s="97"/>
      <c r="D110" s="97"/>
      <c r="E110" s="97"/>
      <c r="F110" s="97"/>
      <c r="G110" s="97"/>
      <c r="H110" s="97"/>
    </row>
    <row r="111" ht="15.75" customHeight="1">
      <c r="A111" s="97"/>
      <c r="B111" s="97"/>
      <c r="C111" s="97"/>
      <c r="D111" s="97"/>
      <c r="E111" s="97"/>
      <c r="F111" s="97"/>
      <c r="G111" s="97"/>
      <c r="H111" s="97"/>
    </row>
    <row r="112" ht="15.75" customHeight="1">
      <c r="A112" s="97"/>
      <c r="B112" s="97"/>
      <c r="C112" s="97"/>
      <c r="D112" s="97"/>
      <c r="E112" s="97"/>
      <c r="F112" s="97"/>
      <c r="G112" s="97"/>
      <c r="H112" s="97"/>
    </row>
    <row r="113" ht="15.75" customHeight="1">
      <c r="A113" s="97"/>
      <c r="B113" s="97"/>
      <c r="C113" s="97"/>
      <c r="D113" s="97"/>
      <c r="E113" s="97"/>
      <c r="F113" s="97"/>
      <c r="G113" s="97"/>
      <c r="H113" s="97"/>
    </row>
    <row r="114" ht="15.75" customHeight="1">
      <c r="A114" s="97"/>
      <c r="B114" s="97"/>
      <c r="C114" s="97"/>
      <c r="D114" s="97"/>
      <c r="E114" s="97"/>
      <c r="F114" s="97"/>
      <c r="G114" s="97"/>
      <c r="H114" s="97"/>
    </row>
    <row r="115" ht="15.75" customHeight="1">
      <c r="A115" s="97"/>
      <c r="B115" s="97"/>
      <c r="C115" s="97"/>
      <c r="D115" s="97"/>
      <c r="E115" s="97"/>
      <c r="F115" s="97"/>
      <c r="G115" s="97"/>
      <c r="H115" s="97"/>
    </row>
    <row r="116" ht="15.75" customHeight="1">
      <c r="A116" s="97"/>
      <c r="B116" s="97"/>
      <c r="C116" s="97"/>
      <c r="D116" s="97"/>
      <c r="E116" s="97"/>
      <c r="F116" s="97"/>
      <c r="G116" s="97"/>
      <c r="H116" s="97"/>
    </row>
    <row r="117" ht="15.75" customHeight="1">
      <c r="A117" s="97"/>
      <c r="B117" s="97"/>
      <c r="C117" s="97"/>
      <c r="D117" s="97"/>
      <c r="E117" s="97"/>
      <c r="F117" s="97"/>
      <c r="G117" s="97"/>
      <c r="H117" s="97"/>
    </row>
    <row r="118" ht="15.75" customHeight="1">
      <c r="A118" s="97"/>
      <c r="B118" s="97"/>
      <c r="C118" s="97"/>
      <c r="D118" s="97"/>
      <c r="E118" s="97"/>
      <c r="F118" s="97"/>
      <c r="G118" s="97"/>
      <c r="H118" s="97"/>
    </row>
    <row r="119" ht="15.75" customHeight="1">
      <c r="A119" s="97"/>
      <c r="B119" s="97"/>
      <c r="C119" s="97"/>
      <c r="D119" s="97"/>
      <c r="E119" s="97"/>
      <c r="F119" s="97"/>
      <c r="G119" s="97"/>
      <c r="H119" s="97"/>
    </row>
    <row r="120" ht="15.75" customHeight="1">
      <c r="A120" s="97"/>
      <c r="B120" s="97"/>
      <c r="C120" s="97"/>
      <c r="D120" s="97"/>
      <c r="E120" s="97"/>
      <c r="F120" s="97"/>
      <c r="G120" s="97"/>
      <c r="H120" s="97"/>
    </row>
    <row r="121" ht="15.75" customHeight="1">
      <c r="A121" s="97"/>
      <c r="B121" s="97"/>
      <c r="C121" s="97"/>
      <c r="D121" s="97"/>
      <c r="E121" s="97"/>
      <c r="F121" s="97"/>
      <c r="G121" s="97"/>
      <c r="H121" s="97"/>
    </row>
    <row r="122" ht="15.75" customHeight="1">
      <c r="A122" s="97"/>
      <c r="B122" s="97"/>
      <c r="C122" s="97"/>
      <c r="D122" s="97"/>
      <c r="E122" s="97"/>
      <c r="F122" s="97"/>
      <c r="G122" s="97"/>
      <c r="H122" s="97"/>
    </row>
    <row r="123" ht="15.75" customHeight="1">
      <c r="A123" s="97"/>
      <c r="B123" s="97"/>
      <c r="C123" s="97"/>
      <c r="D123" s="97"/>
      <c r="E123" s="97"/>
      <c r="F123" s="97"/>
      <c r="G123" s="97"/>
      <c r="H123" s="97"/>
    </row>
    <row r="124" ht="15.75" customHeight="1">
      <c r="A124" s="97"/>
      <c r="B124" s="97"/>
      <c r="C124" s="97"/>
      <c r="D124" s="97"/>
      <c r="E124" s="97"/>
      <c r="F124" s="97"/>
      <c r="G124" s="97"/>
      <c r="H124" s="97"/>
    </row>
    <row r="125" ht="15.75" customHeight="1">
      <c r="A125" s="97"/>
      <c r="B125" s="97"/>
      <c r="C125" s="97"/>
      <c r="D125" s="97"/>
      <c r="E125" s="97"/>
      <c r="F125" s="97"/>
      <c r="G125" s="97"/>
      <c r="H125" s="97"/>
    </row>
    <row r="126" ht="15.75" customHeight="1">
      <c r="A126" s="97"/>
      <c r="B126" s="97"/>
      <c r="C126" s="97"/>
      <c r="D126" s="97"/>
      <c r="E126" s="97"/>
      <c r="F126" s="97"/>
      <c r="G126" s="97"/>
      <c r="H126" s="97"/>
    </row>
    <row r="127" ht="15.75" customHeight="1">
      <c r="A127" s="97"/>
      <c r="B127" s="97"/>
      <c r="C127" s="97"/>
      <c r="D127" s="97"/>
      <c r="E127" s="97"/>
      <c r="F127" s="97"/>
      <c r="G127" s="97"/>
      <c r="H127" s="97"/>
    </row>
    <row r="128" ht="15.75" customHeight="1">
      <c r="A128" s="97"/>
      <c r="B128" s="97"/>
      <c r="C128" s="97"/>
      <c r="D128" s="97"/>
      <c r="E128" s="97"/>
      <c r="F128" s="97"/>
      <c r="G128" s="97"/>
      <c r="H128" s="97"/>
    </row>
    <row r="129" ht="15.75" customHeight="1">
      <c r="A129" s="97"/>
      <c r="B129" s="97"/>
      <c r="C129" s="97"/>
      <c r="D129" s="97"/>
      <c r="E129" s="97"/>
      <c r="F129" s="97"/>
      <c r="G129" s="97"/>
      <c r="H129" s="97"/>
    </row>
    <row r="130" ht="15.75" customHeight="1">
      <c r="A130" s="97"/>
      <c r="B130" s="97"/>
      <c r="C130" s="97"/>
      <c r="D130" s="97"/>
      <c r="E130" s="97"/>
      <c r="F130" s="97"/>
      <c r="G130" s="97"/>
      <c r="H130" s="97"/>
    </row>
    <row r="131" ht="15.75" customHeight="1">
      <c r="A131" s="97"/>
      <c r="B131" s="97"/>
      <c r="C131" s="97"/>
      <c r="D131" s="97"/>
      <c r="E131" s="97"/>
      <c r="F131" s="97"/>
      <c r="G131" s="97"/>
      <c r="H131" s="97"/>
    </row>
    <row r="132" ht="15.75" customHeight="1">
      <c r="A132" s="97"/>
      <c r="B132" s="97"/>
      <c r="C132" s="97"/>
      <c r="D132" s="97"/>
      <c r="E132" s="97"/>
      <c r="F132" s="97"/>
      <c r="G132" s="97"/>
      <c r="H132" s="97"/>
    </row>
    <row r="133" ht="15.75" customHeight="1">
      <c r="A133" s="97"/>
      <c r="B133" s="97"/>
      <c r="C133" s="97"/>
      <c r="D133" s="97"/>
      <c r="E133" s="97"/>
      <c r="F133" s="97"/>
      <c r="G133" s="97"/>
      <c r="H133" s="97"/>
    </row>
    <row r="134" ht="15.75" customHeight="1">
      <c r="A134" s="97"/>
      <c r="B134" s="97"/>
      <c r="C134" s="97"/>
      <c r="D134" s="97"/>
      <c r="E134" s="97"/>
      <c r="F134" s="97"/>
      <c r="G134" s="97"/>
      <c r="H134" s="97"/>
    </row>
    <row r="135" ht="15.75" customHeight="1">
      <c r="A135" s="97"/>
      <c r="B135" s="97"/>
      <c r="C135" s="97"/>
      <c r="D135" s="97"/>
      <c r="E135" s="97"/>
      <c r="F135" s="97"/>
      <c r="G135" s="97"/>
      <c r="H135" s="97"/>
    </row>
    <row r="136" ht="15.75" customHeight="1">
      <c r="A136" s="97"/>
      <c r="B136" s="97"/>
      <c r="C136" s="97"/>
      <c r="D136" s="97"/>
      <c r="E136" s="97"/>
      <c r="F136" s="97"/>
      <c r="G136" s="97"/>
      <c r="H136" s="97"/>
    </row>
    <row r="137" ht="15.75" customHeight="1">
      <c r="A137" s="97"/>
      <c r="B137" s="97"/>
      <c r="C137" s="97"/>
      <c r="D137" s="97"/>
      <c r="E137" s="97"/>
      <c r="F137" s="97"/>
      <c r="G137" s="97"/>
      <c r="H137" s="97"/>
    </row>
    <row r="138" ht="15.75" customHeight="1">
      <c r="A138" s="97"/>
      <c r="B138" s="97"/>
      <c r="C138" s="97"/>
      <c r="D138" s="97"/>
      <c r="E138" s="97"/>
      <c r="F138" s="97"/>
      <c r="G138" s="97"/>
      <c r="H138" s="97"/>
    </row>
    <row r="139" ht="15.75" customHeight="1">
      <c r="A139" s="97"/>
      <c r="B139" s="97"/>
      <c r="C139" s="97"/>
      <c r="D139" s="97"/>
      <c r="E139" s="97"/>
      <c r="F139" s="97"/>
      <c r="G139" s="97"/>
      <c r="H139" s="97"/>
    </row>
    <row r="140" ht="15.75" customHeight="1">
      <c r="A140" s="97"/>
      <c r="B140" s="97"/>
      <c r="C140" s="97"/>
      <c r="D140" s="97"/>
      <c r="E140" s="97"/>
      <c r="F140" s="97"/>
      <c r="G140" s="97"/>
      <c r="H140" s="97"/>
    </row>
    <row r="141" ht="15.75" customHeight="1">
      <c r="A141" s="97"/>
      <c r="B141" s="97"/>
      <c r="C141" s="97"/>
      <c r="D141" s="97"/>
      <c r="E141" s="97"/>
      <c r="F141" s="97"/>
      <c r="G141" s="97"/>
      <c r="H141" s="97"/>
    </row>
    <row r="142" ht="15.75" customHeight="1">
      <c r="A142" s="97"/>
      <c r="B142" s="97"/>
      <c r="C142" s="97"/>
      <c r="D142" s="97"/>
      <c r="E142" s="97"/>
      <c r="F142" s="97"/>
      <c r="G142" s="97"/>
      <c r="H142" s="97"/>
    </row>
    <row r="143" ht="15.75" customHeight="1">
      <c r="A143" s="97"/>
      <c r="B143" s="97"/>
      <c r="C143" s="97"/>
      <c r="D143" s="97"/>
      <c r="E143" s="97"/>
      <c r="F143" s="97"/>
      <c r="G143" s="97"/>
      <c r="H143" s="97"/>
    </row>
    <row r="144" ht="15.75" customHeight="1">
      <c r="A144" s="97"/>
      <c r="B144" s="97"/>
      <c r="C144" s="97"/>
      <c r="D144" s="97"/>
      <c r="E144" s="97"/>
      <c r="F144" s="97"/>
      <c r="G144" s="97"/>
      <c r="H144" s="97"/>
    </row>
    <row r="145" ht="15.75" customHeight="1">
      <c r="A145" s="97"/>
      <c r="B145" s="97"/>
      <c r="C145" s="97"/>
      <c r="D145" s="97"/>
      <c r="E145" s="97"/>
      <c r="F145" s="97"/>
      <c r="G145" s="97"/>
      <c r="H145" s="97"/>
    </row>
    <row r="146" ht="15.75" customHeight="1">
      <c r="A146" s="97"/>
      <c r="B146" s="97"/>
      <c r="C146" s="97"/>
      <c r="D146" s="97"/>
      <c r="E146" s="97"/>
      <c r="F146" s="97"/>
      <c r="G146" s="97"/>
      <c r="H146" s="97"/>
    </row>
    <row r="147" ht="15.75" customHeight="1">
      <c r="A147" s="97"/>
      <c r="B147" s="97"/>
      <c r="C147" s="97"/>
      <c r="D147" s="97"/>
      <c r="E147" s="97"/>
      <c r="F147" s="97"/>
      <c r="G147" s="97"/>
      <c r="H147" s="97"/>
    </row>
    <row r="148" ht="15.75" customHeight="1">
      <c r="A148" s="97"/>
      <c r="B148" s="97"/>
      <c r="C148" s="97"/>
      <c r="D148" s="97"/>
      <c r="E148" s="97"/>
      <c r="F148" s="97"/>
      <c r="G148" s="97"/>
      <c r="H148" s="97"/>
    </row>
    <row r="149" ht="15.75" customHeight="1">
      <c r="A149" s="97"/>
      <c r="B149" s="97"/>
      <c r="C149" s="97"/>
      <c r="D149" s="97"/>
      <c r="E149" s="97"/>
      <c r="F149" s="97"/>
      <c r="G149" s="97"/>
      <c r="H149" s="97"/>
    </row>
    <row r="150" ht="15.75" customHeight="1">
      <c r="A150" s="97"/>
      <c r="B150" s="97"/>
      <c r="C150" s="97"/>
      <c r="D150" s="97"/>
      <c r="E150" s="97"/>
      <c r="F150" s="97"/>
      <c r="G150" s="97"/>
      <c r="H150" s="97"/>
    </row>
    <row r="151" ht="15.75" customHeight="1">
      <c r="A151" s="97"/>
      <c r="B151" s="97"/>
      <c r="C151" s="97"/>
      <c r="D151" s="97"/>
      <c r="E151" s="97"/>
      <c r="F151" s="97"/>
      <c r="G151" s="97"/>
      <c r="H151" s="97"/>
    </row>
    <row r="152" ht="15.75" customHeight="1">
      <c r="A152" s="97"/>
      <c r="B152" s="97"/>
      <c r="C152" s="97"/>
      <c r="D152" s="97"/>
      <c r="E152" s="97"/>
      <c r="F152" s="97"/>
      <c r="G152" s="97"/>
      <c r="H152" s="97"/>
    </row>
    <row r="153" ht="15.75" customHeight="1">
      <c r="A153" s="97"/>
      <c r="B153" s="97"/>
      <c r="C153" s="97"/>
      <c r="D153" s="97"/>
      <c r="E153" s="97"/>
      <c r="F153" s="97"/>
      <c r="G153" s="97"/>
      <c r="H153" s="97"/>
    </row>
    <row r="154" ht="15.75" customHeight="1">
      <c r="A154" s="97"/>
      <c r="B154" s="97"/>
      <c r="C154" s="97"/>
      <c r="D154" s="97"/>
      <c r="E154" s="97"/>
      <c r="F154" s="97"/>
      <c r="G154" s="97"/>
      <c r="H154" s="97"/>
    </row>
    <row r="155" ht="15.75" customHeight="1">
      <c r="A155" s="97"/>
      <c r="B155" s="97"/>
      <c r="C155" s="97"/>
      <c r="D155" s="97"/>
      <c r="E155" s="97"/>
      <c r="F155" s="97"/>
      <c r="G155" s="97"/>
      <c r="H155" s="97"/>
    </row>
    <row r="156" ht="15.75" customHeight="1">
      <c r="A156" s="97"/>
      <c r="B156" s="97"/>
      <c r="C156" s="97"/>
      <c r="D156" s="97"/>
      <c r="E156" s="97"/>
      <c r="F156" s="97"/>
      <c r="G156" s="97"/>
      <c r="H156" s="97"/>
    </row>
    <row r="157" ht="15.75" customHeight="1">
      <c r="A157" s="97"/>
      <c r="B157" s="97"/>
      <c r="C157" s="97"/>
      <c r="D157" s="97"/>
      <c r="E157" s="97"/>
      <c r="F157" s="97"/>
      <c r="G157" s="97"/>
      <c r="H157" s="97"/>
    </row>
    <row r="158" ht="15.75" customHeight="1">
      <c r="A158" s="97"/>
      <c r="B158" s="97"/>
      <c r="C158" s="97"/>
      <c r="D158" s="97"/>
      <c r="E158" s="97"/>
      <c r="F158" s="97"/>
      <c r="G158" s="97"/>
      <c r="H158" s="97"/>
    </row>
    <row r="159" ht="15.75" customHeight="1">
      <c r="A159" s="97"/>
      <c r="B159" s="97"/>
      <c r="C159" s="97"/>
      <c r="D159" s="97"/>
      <c r="E159" s="97"/>
      <c r="F159" s="97"/>
      <c r="G159" s="97"/>
      <c r="H159" s="97"/>
    </row>
    <row r="160" ht="15.75" customHeight="1">
      <c r="A160" s="97"/>
      <c r="B160" s="97"/>
      <c r="C160" s="97"/>
      <c r="D160" s="97"/>
      <c r="E160" s="97"/>
      <c r="F160" s="97"/>
      <c r="G160" s="97"/>
      <c r="H160" s="97"/>
    </row>
    <row r="161" ht="15.75" customHeight="1">
      <c r="A161" s="97"/>
      <c r="B161" s="97"/>
      <c r="C161" s="97"/>
      <c r="D161" s="97"/>
      <c r="E161" s="97"/>
      <c r="F161" s="97"/>
      <c r="G161" s="97"/>
      <c r="H161" s="97"/>
    </row>
    <row r="162" ht="15.75" customHeight="1">
      <c r="A162" s="97"/>
      <c r="B162" s="97"/>
      <c r="C162" s="97"/>
      <c r="D162" s="97"/>
      <c r="E162" s="97"/>
      <c r="F162" s="97"/>
      <c r="G162" s="97"/>
      <c r="H162" s="97"/>
    </row>
    <row r="163" ht="15.75" customHeight="1">
      <c r="A163" s="97"/>
      <c r="B163" s="97"/>
      <c r="C163" s="97"/>
      <c r="D163" s="97"/>
      <c r="E163" s="97"/>
      <c r="F163" s="97"/>
      <c r="G163" s="97"/>
      <c r="H163" s="97"/>
    </row>
    <row r="164" ht="15.75" customHeight="1">
      <c r="A164" s="97"/>
      <c r="B164" s="97"/>
      <c r="C164" s="97"/>
      <c r="D164" s="97"/>
      <c r="E164" s="97"/>
      <c r="F164" s="97"/>
      <c r="G164" s="97"/>
      <c r="H164" s="97"/>
    </row>
    <row r="165" ht="15.75" customHeight="1">
      <c r="A165" s="97"/>
      <c r="B165" s="97"/>
      <c r="C165" s="97"/>
      <c r="D165" s="97"/>
      <c r="E165" s="97"/>
      <c r="F165" s="97"/>
      <c r="G165" s="97"/>
      <c r="H165" s="97"/>
    </row>
    <row r="166" ht="15.75" customHeight="1">
      <c r="A166" s="97"/>
      <c r="B166" s="97"/>
      <c r="C166" s="97"/>
      <c r="D166" s="97"/>
      <c r="E166" s="97"/>
      <c r="F166" s="97"/>
      <c r="G166" s="97"/>
      <c r="H166" s="97"/>
    </row>
    <row r="167" ht="15.75" customHeight="1">
      <c r="A167" s="97"/>
      <c r="B167" s="97"/>
      <c r="C167" s="97"/>
      <c r="D167" s="97"/>
      <c r="E167" s="97"/>
      <c r="F167" s="97"/>
      <c r="G167" s="97"/>
      <c r="H167" s="97"/>
    </row>
    <row r="168" ht="15.75" customHeight="1">
      <c r="A168" s="97"/>
      <c r="B168" s="97"/>
      <c r="C168" s="97"/>
      <c r="D168" s="97"/>
      <c r="E168" s="97"/>
      <c r="F168" s="97"/>
      <c r="G168" s="97"/>
      <c r="H168" s="97"/>
    </row>
    <row r="169" ht="15.75" customHeight="1">
      <c r="A169" s="97"/>
      <c r="B169" s="97"/>
      <c r="C169" s="97"/>
      <c r="D169" s="97"/>
      <c r="E169" s="97"/>
      <c r="F169" s="97"/>
      <c r="G169" s="97"/>
      <c r="H169" s="97"/>
    </row>
    <row r="170" ht="15.75" customHeight="1">
      <c r="A170" s="97"/>
      <c r="B170" s="97"/>
      <c r="C170" s="97"/>
      <c r="D170" s="97"/>
      <c r="E170" s="97"/>
      <c r="F170" s="97"/>
      <c r="G170" s="97"/>
      <c r="H170" s="97"/>
    </row>
    <row r="171" ht="15.75" customHeight="1">
      <c r="A171" s="97"/>
      <c r="B171" s="97"/>
      <c r="C171" s="97"/>
      <c r="D171" s="97"/>
      <c r="E171" s="97"/>
      <c r="F171" s="97"/>
      <c r="G171" s="97"/>
      <c r="H171" s="97"/>
    </row>
    <row r="172" ht="15.75" customHeight="1">
      <c r="A172" s="97"/>
      <c r="B172" s="97"/>
      <c r="C172" s="97"/>
      <c r="D172" s="97"/>
      <c r="E172" s="97"/>
      <c r="F172" s="97"/>
      <c r="G172" s="97"/>
      <c r="H172" s="97"/>
    </row>
    <row r="173" ht="15.75" customHeight="1">
      <c r="A173" s="97"/>
      <c r="B173" s="97"/>
      <c r="C173" s="97"/>
      <c r="D173" s="97"/>
      <c r="E173" s="97"/>
      <c r="F173" s="97"/>
      <c r="G173" s="97"/>
      <c r="H173" s="97"/>
    </row>
    <row r="174" ht="15.75" customHeight="1">
      <c r="A174" s="97"/>
      <c r="B174" s="97"/>
      <c r="C174" s="97"/>
      <c r="D174" s="97"/>
      <c r="E174" s="97"/>
      <c r="F174" s="97"/>
      <c r="G174" s="97"/>
      <c r="H174" s="97"/>
    </row>
    <row r="175" ht="15.75" customHeight="1">
      <c r="A175" s="97"/>
      <c r="B175" s="97"/>
      <c r="C175" s="97"/>
      <c r="D175" s="97"/>
      <c r="E175" s="97"/>
      <c r="F175" s="97"/>
      <c r="G175" s="97"/>
      <c r="H175" s="97"/>
    </row>
    <row r="176" ht="15.75" customHeight="1">
      <c r="A176" s="97"/>
      <c r="B176" s="97"/>
      <c r="C176" s="97"/>
      <c r="D176" s="97"/>
      <c r="E176" s="97"/>
      <c r="F176" s="97"/>
      <c r="G176" s="97"/>
      <c r="H176" s="97"/>
    </row>
    <row r="177" ht="15.75" customHeight="1">
      <c r="A177" s="97"/>
      <c r="B177" s="97"/>
      <c r="C177" s="97"/>
      <c r="D177" s="97"/>
      <c r="E177" s="97"/>
      <c r="F177" s="97"/>
      <c r="G177" s="97"/>
      <c r="H177" s="97"/>
    </row>
    <row r="178" ht="15.75" customHeight="1">
      <c r="A178" s="97"/>
      <c r="B178" s="97"/>
      <c r="C178" s="97"/>
      <c r="D178" s="97"/>
      <c r="E178" s="97"/>
      <c r="F178" s="97"/>
      <c r="G178" s="97"/>
      <c r="H178" s="97"/>
    </row>
    <row r="179" ht="15.75" customHeight="1">
      <c r="A179" s="97"/>
      <c r="B179" s="97"/>
      <c r="C179" s="97"/>
      <c r="D179" s="97"/>
      <c r="E179" s="97"/>
      <c r="F179" s="97"/>
      <c r="G179" s="97"/>
      <c r="H179" s="97"/>
    </row>
    <row r="180" ht="15.75" customHeight="1">
      <c r="A180" s="97"/>
      <c r="B180" s="97"/>
      <c r="C180" s="97"/>
      <c r="D180" s="97"/>
      <c r="E180" s="97"/>
      <c r="F180" s="97"/>
      <c r="G180" s="97"/>
      <c r="H180" s="97"/>
    </row>
    <row r="181" ht="15.75" customHeight="1">
      <c r="A181" s="97"/>
      <c r="B181" s="97"/>
      <c r="C181" s="97"/>
      <c r="D181" s="97"/>
      <c r="E181" s="97"/>
      <c r="F181" s="97"/>
      <c r="G181" s="97"/>
      <c r="H181" s="97"/>
    </row>
    <row r="182" ht="15.75" customHeight="1">
      <c r="A182" s="97"/>
      <c r="B182" s="97"/>
      <c r="C182" s="97"/>
      <c r="D182" s="97"/>
      <c r="E182" s="97"/>
      <c r="F182" s="97"/>
      <c r="G182" s="97"/>
      <c r="H182" s="97"/>
    </row>
    <row r="183" ht="15.75" customHeight="1">
      <c r="A183" s="97"/>
      <c r="B183" s="97"/>
      <c r="C183" s="97"/>
      <c r="D183" s="97"/>
      <c r="E183" s="97"/>
      <c r="F183" s="97"/>
      <c r="G183" s="97"/>
      <c r="H183" s="97"/>
    </row>
    <row r="184" ht="15.75" customHeight="1">
      <c r="A184" s="97"/>
      <c r="B184" s="97"/>
      <c r="C184" s="97"/>
      <c r="D184" s="97"/>
      <c r="E184" s="97"/>
      <c r="F184" s="97"/>
      <c r="G184" s="97"/>
      <c r="H184" s="97"/>
    </row>
    <row r="185" ht="15.75" customHeight="1">
      <c r="A185" s="97"/>
      <c r="B185" s="97"/>
      <c r="C185" s="97"/>
      <c r="D185" s="97"/>
      <c r="E185" s="97"/>
      <c r="F185" s="97"/>
      <c r="G185" s="97"/>
      <c r="H185" s="97"/>
    </row>
    <row r="186" ht="15.75" customHeight="1">
      <c r="A186" s="97"/>
      <c r="B186" s="97"/>
      <c r="C186" s="97"/>
      <c r="D186" s="97"/>
      <c r="E186" s="97"/>
      <c r="F186" s="97"/>
      <c r="G186" s="97"/>
      <c r="H186" s="97"/>
    </row>
    <row r="187" ht="15.75" customHeight="1">
      <c r="A187" s="97"/>
      <c r="B187" s="97"/>
      <c r="C187" s="97"/>
      <c r="D187" s="97"/>
      <c r="E187" s="97"/>
      <c r="F187" s="97"/>
      <c r="G187" s="97"/>
      <c r="H187" s="97"/>
    </row>
    <row r="188" ht="15.75" customHeight="1">
      <c r="A188" s="97"/>
      <c r="B188" s="97"/>
      <c r="C188" s="97"/>
      <c r="D188" s="97"/>
      <c r="E188" s="97"/>
      <c r="F188" s="97"/>
      <c r="G188" s="97"/>
      <c r="H188" s="97"/>
    </row>
    <row r="189" ht="15.75" customHeight="1">
      <c r="A189" s="97"/>
      <c r="B189" s="97"/>
      <c r="C189" s="97"/>
      <c r="D189" s="97"/>
      <c r="E189" s="97"/>
      <c r="F189" s="97"/>
      <c r="G189" s="97"/>
      <c r="H189" s="97"/>
    </row>
    <row r="190" ht="15.75" customHeight="1">
      <c r="A190" s="97"/>
      <c r="B190" s="97"/>
      <c r="C190" s="97"/>
      <c r="D190" s="97"/>
      <c r="E190" s="97"/>
      <c r="F190" s="97"/>
      <c r="G190" s="97"/>
      <c r="H190" s="97"/>
    </row>
    <row r="191" ht="15.75" customHeight="1">
      <c r="A191" s="97"/>
      <c r="B191" s="97"/>
      <c r="C191" s="97"/>
      <c r="D191" s="97"/>
      <c r="E191" s="97"/>
      <c r="F191" s="97"/>
      <c r="G191" s="97"/>
      <c r="H191" s="97"/>
    </row>
    <row r="192" ht="15.75" customHeight="1">
      <c r="A192" s="97"/>
      <c r="B192" s="97"/>
      <c r="C192" s="97"/>
      <c r="D192" s="97"/>
      <c r="E192" s="97"/>
      <c r="F192" s="97"/>
      <c r="G192" s="97"/>
      <c r="H192" s="97"/>
    </row>
    <row r="193" ht="15.75" customHeight="1">
      <c r="A193" s="97"/>
      <c r="B193" s="97"/>
      <c r="C193" s="97"/>
      <c r="D193" s="97"/>
      <c r="E193" s="97"/>
      <c r="F193" s="97"/>
      <c r="G193" s="97"/>
      <c r="H193" s="97"/>
    </row>
    <row r="194" ht="15.75" customHeight="1">
      <c r="A194" s="97"/>
      <c r="B194" s="97"/>
      <c r="C194" s="97"/>
      <c r="D194" s="97"/>
      <c r="E194" s="97"/>
      <c r="F194" s="97"/>
      <c r="G194" s="97"/>
      <c r="H194" s="97"/>
    </row>
    <row r="195" ht="15.75" customHeight="1">
      <c r="A195" s="97"/>
      <c r="B195" s="97"/>
      <c r="C195" s="97"/>
      <c r="D195" s="97"/>
      <c r="E195" s="97"/>
      <c r="F195" s="97"/>
      <c r="G195" s="97"/>
      <c r="H195" s="97"/>
    </row>
    <row r="196" ht="15.75" customHeight="1">
      <c r="A196" s="97"/>
      <c r="B196" s="97"/>
      <c r="C196" s="97"/>
      <c r="D196" s="97"/>
      <c r="E196" s="97"/>
      <c r="F196" s="97"/>
      <c r="G196" s="97"/>
      <c r="H196" s="97"/>
    </row>
    <row r="197" ht="15.75" customHeight="1">
      <c r="A197" s="97"/>
      <c r="B197" s="97"/>
      <c r="C197" s="97"/>
      <c r="D197" s="97"/>
      <c r="E197" s="97"/>
      <c r="F197" s="97"/>
      <c r="G197" s="97"/>
      <c r="H197" s="97"/>
    </row>
    <row r="198" ht="15.75" customHeight="1">
      <c r="A198" s="97"/>
      <c r="B198" s="97"/>
      <c r="C198" s="97"/>
      <c r="D198" s="97"/>
      <c r="E198" s="97"/>
      <c r="F198" s="97"/>
      <c r="G198" s="97"/>
      <c r="H198" s="97"/>
    </row>
    <row r="199" ht="15.75" customHeight="1">
      <c r="A199" s="97"/>
      <c r="B199" s="97"/>
      <c r="C199" s="97"/>
      <c r="D199" s="97"/>
      <c r="E199" s="97"/>
      <c r="F199" s="97"/>
      <c r="G199" s="97"/>
      <c r="H199" s="97"/>
    </row>
    <row r="200" ht="15.75" customHeight="1">
      <c r="A200" s="97"/>
      <c r="B200" s="97"/>
      <c r="C200" s="97"/>
      <c r="D200" s="97"/>
      <c r="E200" s="97"/>
      <c r="F200" s="97"/>
      <c r="G200" s="97"/>
      <c r="H200" s="97"/>
    </row>
    <row r="201" ht="15.75" customHeight="1">
      <c r="A201" s="97"/>
      <c r="B201" s="97"/>
      <c r="C201" s="97"/>
      <c r="D201" s="97"/>
      <c r="E201" s="97"/>
      <c r="F201" s="97"/>
      <c r="G201" s="97"/>
      <c r="H201" s="97"/>
    </row>
    <row r="202" ht="15.75" customHeight="1">
      <c r="A202" s="97"/>
      <c r="B202" s="97"/>
      <c r="C202" s="97"/>
      <c r="D202" s="97"/>
      <c r="E202" s="97"/>
      <c r="F202" s="97"/>
      <c r="G202" s="97"/>
      <c r="H202" s="97"/>
    </row>
    <row r="203" ht="15.75" customHeight="1">
      <c r="A203" s="97"/>
      <c r="B203" s="97"/>
      <c r="C203" s="97"/>
      <c r="D203" s="97"/>
      <c r="E203" s="97"/>
      <c r="F203" s="97"/>
      <c r="G203" s="97"/>
      <c r="H203" s="97"/>
    </row>
    <row r="204" ht="15.75" customHeight="1">
      <c r="A204" s="97"/>
      <c r="B204" s="97"/>
      <c r="C204" s="97"/>
      <c r="D204" s="97"/>
      <c r="E204" s="97"/>
      <c r="F204" s="97"/>
      <c r="G204" s="97"/>
      <c r="H204" s="97"/>
    </row>
    <row r="205" ht="15.75" customHeight="1">
      <c r="A205" s="97"/>
      <c r="B205" s="97"/>
      <c r="C205" s="97"/>
      <c r="D205" s="97"/>
      <c r="E205" s="97"/>
      <c r="F205" s="97"/>
      <c r="G205" s="97"/>
      <c r="H205" s="97"/>
    </row>
    <row r="206" ht="15.75" customHeight="1">
      <c r="A206" s="97"/>
      <c r="B206" s="97"/>
      <c r="C206" s="97"/>
      <c r="D206" s="97"/>
      <c r="E206" s="97"/>
      <c r="F206" s="97"/>
      <c r="G206" s="97"/>
      <c r="H206" s="97"/>
    </row>
    <row r="207" ht="15.75" customHeight="1">
      <c r="A207" s="97"/>
      <c r="B207" s="97"/>
      <c r="C207" s="97"/>
      <c r="D207" s="97"/>
      <c r="E207" s="97"/>
      <c r="F207" s="97"/>
      <c r="G207" s="97"/>
      <c r="H207" s="97"/>
    </row>
    <row r="208" ht="15.75" customHeight="1">
      <c r="A208" s="97"/>
      <c r="B208" s="97"/>
      <c r="C208" s="97"/>
      <c r="D208" s="97"/>
      <c r="E208" s="97"/>
      <c r="F208" s="97"/>
      <c r="G208" s="97"/>
      <c r="H208" s="97"/>
    </row>
    <row r="209" ht="15.75" customHeight="1">
      <c r="A209" s="97"/>
      <c r="B209" s="97"/>
      <c r="C209" s="97"/>
      <c r="D209" s="97"/>
      <c r="E209" s="97"/>
      <c r="F209" s="97"/>
      <c r="G209" s="97"/>
      <c r="H209" s="97"/>
    </row>
    <row r="210" ht="15.75" customHeight="1">
      <c r="A210" s="97"/>
      <c r="B210" s="97"/>
      <c r="C210" s="97"/>
      <c r="D210" s="97"/>
      <c r="E210" s="97"/>
      <c r="F210" s="97"/>
      <c r="G210" s="97"/>
      <c r="H210" s="97"/>
    </row>
    <row r="211" ht="15.75" customHeight="1">
      <c r="A211" s="97"/>
      <c r="B211" s="97"/>
      <c r="C211" s="97"/>
      <c r="D211" s="97"/>
      <c r="E211" s="97"/>
      <c r="F211" s="97"/>
      <c r="G211" s="97"/>
      <c r="H211" s="97"/>
    </row>
    <row r="212" ht="15.75" customHeight="1">
      <c r="A212" s="97"/>
      <c r="B212" s="97"/>
      <c r="C212" s="97"/>
      <c r="D212" s="97"/>
      <c r="E212" s="97"/>
      <c r="F212" s="97"/>
      <c r="G212" s="97"/>
      <c r="H212" s="97"/>
    </row>
    <row r="213" ht="15.75" customHeight="1">
      <c r="A213" s="97"/>
      <c r="B213" s="97"/>
      <c r="C213" s="97"/>
      <c r="D213" s="97"/>
      <c r="E213" s="97"/>
      <c r="F213" s="97"/>
      <c r="G213" s="97"/>
      <c r="H213" s="97"/>
    </row>
    <row r="214" ht="15.75" customHeight="1">
      <c r="A214" s="97"/>
      <c r="B214" s="97"/>
      <c r="C214" s="97"/>
      <c r="D214" s="97"/>
      <c r="E214" s="97"/>
      <c r="F214" s="97"/>
      <c r="G214" s="97"/>
      <c r="H214" s="97"/>
    </row>
    <row r="215" ht="15.75" customHeight="1">
      <c r="A215" s="97"/>
      <c r="B215" s="97"/>
      <c r="C215" s="97"/>
      <c r="D215" s="97"/>
      <c r="E215" s="97"/>
      <c r="F215" s="97"/>
      <c r="G215" s="97"/>
      <c r="H215" s="97"/>
    </row>
    <row r="216" ht="15.75" customHeight="1">
      <c r="A216" s="97"/>
      <c r="B216" s="97"/>
      <c r="C216" s="97"/>
      <c r="D216" s="97"/>
      <c r="E216" s="97"/>
      <c r="F216" s="97"/>
      <c r="G216" s="97"/>
      <c r="H216" s="97"/>
    </row>
    <row r="217" ht="15.75" customHeight="1">
      <c r="A217" s="97"/>
      <c r="B217" s="97"/>
      <c r="C217" s="97"/>
      <c r="D217" s="97"/>
      <c r="E217" s="97"/>
      <c r="F217" s="97"/>
      <c r="G217" s="97"/>
      <c r="H217" s="97"/>
    </row>
    <row r="218" ht="15.75" customHeight="1">
      <c r="A218" s="97"/>
      <c r="B218" s="97"/>
      <c r="C218" s="97"/>
      <c r="D218" s="97"/>
      <c r="E218" s="97"/>
      <c r="F218" s="97"/>
      <c r="G218" s="97"/>
      <c r="H218" s="97"/>
    </row>
    <row r="219" ht="15.75" customHeight="1">
      <c r="A219" s="97"/>
      <c r="B219" s="97"/>
      <c r="C219" s="97"/>
      <c r="D219" s="97"/>
      <c r="E219" s="97"/>
      <c r="F219" s="97"/>
      <c r="G219" s="97"/>
      <c r="H219" s="97"/>
    </row>
    <row r="220" ht="15.75" customHeight="1">
      <c r="A220" s="97"/>
      <c r="B220" s="97"/>
      <c r="C220" s="97"/>
      <c r="D220" s="97"/>
      <c r="E220" s="97"/>
      <c r="F220" s="97"/>
      <c r="G220" s="97"/>
      <c r="H220" s="97"/>
    </row>
    <row r="221" ht="15.75" customHeight="1">
      <c r="A221" s="97"/>
      <c r="B221" s="97"/>
      <c r="C221" s="97"/>
      <c r="D221" s="97"/>
      <c r="E221" s="97"/>
      <c r="F221" s="97"/>
      <c r="G221" s="97"/>
      <c r="H221" s="97"/>
    </row>
    <row r="222" ht="15.75" customHeight="1">
      <c r="A222" s="97"/>
      <c r="B222" s="97"/>
      <c r="C222" s="97"/>
      <c r="D222" s="97"/>
      <c r="E222" s="97"/>
      <c r="F222" s="97"/>
      <c r="G222" s="97"/>
      <c r="H222" s="97"/>
    </row>
    <row r="223" ht="15.75" customHeight="1">
      <c r="A223" s="97"/>
      <c r="B223" s="97"/>
      <c r="C223" s="97"/>
      <c r="D223" s="97"/>
      <c r="E223" s="97"/>
      <c r="F223" s="97"/>
      <c r="G223" s="97"/>
      <c r="H223" s="97"/>
    </row>
    <row r="224" ht="15.75" customHeight="1">
      <c r="A224" s="97"/>
      <c r="B224" s="97"/>
      <c r="C224" s="97"/>
      <c r="D224" s="97"/>
      <c r="E224" s="97"/>
      <c r="F224" s="97"/>
      <c r="G224" s="97"/>
      <c r="H224" s="97"/>
    </row>
    <row r="225" ht="15.75" customHeight="1">
      <c r="A225" s="97"/>
      <c r="B225" s="97"/>
      <c r="C225" s="97"/>
      <c r="D225" s="97"/>
      <c r="E225" s="97"/>
      <c r="F225" s="97"/>
      <c r="G225" s="97"/>
      <c r="H225" s="97"/>
    </row>
    <row r="226" ht="15.75" customHeight="1">
      <c r="A226" s="97"/>
      <c r="B226" s="97"/>
      <c r="C226" s="97"/>
      <c r="D226" s="97"/>
      <c r="E226" s="97"/>
      <c r="F226" s="97"/>
      <c r="G226" s="97"/>
      <c r="H226" s="97"/>
    </row>
    <row r="227" ht="15.75" customHeight="1">
      <c r="A227" s="97"/>
      <c r="B227" s="97"/>
      <c r="C227" s="97"/>
      <c r="D227" s="97"/>
      <c r="E227" s="97"/>
      <c r="F227" s="97"/>
      <c r="G227" s="97"/>
      <c r="H227" s="97"/>
    </row>
    <row r="228" ht="15.75" customHeight="1">
      <c r="A228" s="97"/>
      <c r="B228" s="97"/>
      <c r="C228" s="97"/>
      <c r="D228" s="97"/>
      <c r="E228" s="97"/>
      <c r="F228" s="97"/>
      <c r="G228" s="97"/>
      <c r="H228" s="97"/>
    </row>
    <row r="229" ht="15.75" customHeight="1">
      <c r="A229" s="97"/>
      <c r="B229" s="97"/>
      <c r="C229" s="97"/>
      <c r="D229" s="97"/>
      <c r="E229" s="97"/>
      <c r="F229" s="97"/>
      <c r="G229" s="97"/>
      <c r="H229" s="97"/>
    </row>
    <row r="230" ht="15.75" customHeight="1">
      <c r="A230" s="97"/>
      <c r="B230" s="97"/>
      <c r="C230" s="97"/>
      <c r="D230" s="97"/>
      <c r="E230" s="97"/>
      <c r="F230" s="97"/>
      <c r="G230" s="97"/>
      <c r="H230" s="97"/>
    </row>
    <row r="231" ht="15.75" customHeight="1">
      <c r="A231" s="97"/>
      <c r="B231" s="97"/>
      <c r="C231" s="97"/>
      <c r="D231" s="97"/>
      <c r="E231" s="97"/>
      <c r="F231" s="97"/>
      <c r="G231" s="97"/>
      <c r="H231" s="97"/>
    </row>
    <row r="232" ht="15.75" customHeight="1">
      <c r="A232" s="97"/>
      <c r="B232" s="97"/>
      <c r="C232" s="97"/>
      <c r="D232" s="97"/>
      <c r="E232" s="97"/>
      <c r="F232" s="97"/>
      <c r="G232" s="97"/>
      <c r="H232" s="97"/>
    </row>
    <row r="233" ht="15.75" customHeight="1">
      <c r="A233" s="97"/>
      <c r="B233" s="97"/>
      <c r="C233" s="97"/>
      <c r="D233" s="97"/>
      <c r="E233" s="97"/>
      <c r="F233" s="97"/>
      <c r="G233" s="97"/>
      <c r="H233" s="97"/>
    </row>
    <row r="234" ht="15.75" customHeight="1">
      <c r="A234" s="97"/>
      <c r="B234" s="97"/>
      <c r="C234" s="97"/>
      <c r="D234" s="97"/>
      <c r="E234" s="97"/>
      <c r="F234" s="97"/>
      <c r="G234" s="97"/>
      <c r="H234" s="97"/>
    </row>
    <row r="235" ht="15.75" customHeight="1">
      <c r="A235" s="97"/>
      <c r="B235" s="97"/>
      <c r="C235" s="97"/>
      <c r="D235" s="97"/>
      <c r="E235" s="97"/>
      <c r="F235" s="97"/>
      <c r="G235" s="97"/>
      <c r="H235" s="97"/>
    </row>
    <row r="236" ht="15.75" customHeight="1">
      <c r="A236" s="97"/>
      <c r="B236" s="97"/>
      <c r="C236" s="97"/>
      <c r="D236" s="97"/>
      <c r="E236" s="97"/>
      <c r="F236" s="97"/>
      <c r="G236" s="97"/>
      <c r="H236" s="97"/>
    </row>
    <row r="237" ht="15.75" customHeight="1">
      <c r="A237" s="97"/>
      <c r="B237" s="97"/>
      <c r="C237" s="97"/>
      <c r="D237" s="97"/>
      <c r="E237" s="97"/>
      <c r="F237" s="97"/>
      <c r="G237" s="97"/>
      <c r="H237" s="97"/>
    </row>
    <row r="238" ht="15.75" customHeight="1">
      <c r="A238" s="97"/>
      <c r="B238" s="97"/>
      <c r="C238" s="97"/>
      <c r="D238" s="97"/>
      <c r="E238" s="97"/>
      <c r="F238" s="97"/>
      <c r="G238" s="97"/>
      <c r="H238" s="97"/>
    </row>
    <row r="239" ht="15.75" customHeight="1">
      <c r="A239" s="97"/>
      <c r="B239" s="97"/>
      <c r="C239" s="97"/>
      <c r="D239" s="97"/>
      <c r="E239" s="97"/>
      <c r="F239" s="97"/>
      <c r="G239" s="97"/>
      <c r="H239" s="97"/>
    </row>
    <row r="240" ht="15.75" customHeight="1">
      <c r="A240" s="97"/>
      <c r="B240" s="97"/>
      <c r="C240" s="97"/>
      <c r="D240" s="97"/>
      <c r="E240" s="97"/>
      <c r="F240" s="97"/>
      <c r="G240" s="97"/>
      <c r="H240" s="97"/>
    </row>
    <row r="241" ht="15.75" customHeight="1">
      <c r="A241" s="97"/>
      <c r="B241" s="97"/>
      <c r="C241" s="97"/>
      <c r="D241" s="97"/>
      <c r="E241" s="97"/>
      <c r="F241" s="97"/>
      <c r="G241" s="97"/>
      <c r="H241" s="97"/>
    </row>
    <row r="242" ht="15.75" customHeight="1">
      <c r="A242" s="97"/>
      <c r="B242" s="97"/>
      <c r="C242" s="97"/>
      <c r="D242" s="97"/>
      <c r="E242" s="97"/>
      <c r="F242" s="97"/>
      <c r="G242" s="97"/>
      <c r="H242" s="97"/>
    </row>
    <row r="243" ht="15.75" customHeight="1">
      <c r="A243" s="97"/>
      <c r="B243" s="97"/>
      <c r="C243" s="97"/>
      <c r="D243" s="97"/>
      <c r="E243" s="97"/>
      <c r="F243" s="97"/>
      <c r="G243" s="97"/>
      <c r="H243" s="97"/>
    </row>
    <row r="244" ht="15.75" customHeight="1">
      <c r="A244" s="97"/>
      <c r="B244" s="97"/>
      <c r="C244" s="97"/>
      <c r="D244" s="97"/>
      <c r="E244" s="97"/>
      <c r="F244" s="97"/>
      <c r="G244" s="97"/>
      <c r="H244" s="97"/>
    </row>
    <row r="245" ht="15.75" customHeight="1">
      <c r="A245" s="97"/>
      <c r="B245" s="97"/>
      <c r="C245" s="97"/>
      <c r="D245" s="97"/>
      <c r="E245" s="97"/>
      <c r="F245" s="97"/>
      <c r="G245" s="97"/>
      <c r="H245" s="97"/>
    </row>
    <row r="246" ht="15.75" customHeight="1">
      <c r="A246" s="97"/>
      <c r="B246" s="97"/>
      <c r="C246" s="97"/>
      <c r="D246" s="97"/>
      <c r="E246" s="97"/>
      <c r="F246" s="97"/>
      <c r="G246" s="97"/>
      <c r="H246" s="97"/>
    </row>
    <row r="247" ht="15.75" customHeight="1">
      <c r="A247" s="97"/>
      <c r="B247" s="97"/>
      <c r="C247" s="97"/>
      <c r="D247" s="97"/>
      <c r="E247" s="97"/>
      <c r="F247" s="97"/>
      <c r="G247" s="97"/>
      <c r="H247" s="97"/>
    </row>
    <row r="248" ht="15.75" customHeight="1">
      <c r="A248" s="97"/>
      <c r="B248" s="97"/>
      <c r="C248" s="97"/>
      <c r="D248" s="97"/>
      <c r="E248" s="97"/>
      <c r="F248" s="97"/>
      <c r="G248" s="97"/>
      <c r="H248" s="97"/>
    </row>
    <row r="249" ht="15.75" customHeight="1">
      <c r="A249" s="97"/>
      <c r="B249" s="97"/>
      <c r="C249" s="97"/>
      <c r="D249" s="97"/>
      <c r="E249" s="97"/>
      <c r="F249" s="97"/>
      <c r="G249" s="97"/>
      <c r="H249" s="97"/>
    </row>
    <row r="250" ht="15.75" customHeight="1">
      <c r="A250" s="97"/>
      <c r="B250" s="97"/>
      <c r="C250" s="97"/>
      <c r="D250" s="97"/>
      <c r="E250" s="97"/>
      <c r="F250" s="97"/>
      <c r="G250" s="97"/>
      <c r="H250" s="97"/>
    </row>
    <row r="251" ht="15.75" customHeight="1">
      <c r="A251" s="97"/>
      <c r="B251" s="97"/>
      <c r="C251" s="97"/>
      <c r="D251" s="97"/>
      <c r="E251" s="97"/>
      <c r="F251" s="97"/>
      <c r="G251" s="97"/>
      <c r="H251" s="97"/>
    </row>
    <row r="252" ht="15.75" customHeight="1">
      <c r="A252" s="97"/>
      <c r="B252" s="97"/>
      <c r="C252" s="97"/>
      <c r="D252" s="97"/>
      <c r="E252" s="97"/>
      <c r="F252" s="97"/>
      <c r="G252" s="97"/>
      <c r="H252" s="97"/>
    </row>
    <row r="253" ht="15.75" customHeight="1">
      <c r="A253" s="97"/>
      <c r="B253" s="97"/>
      <c r="C253" s="97"/>
      <c r="D253" s="97"/>
      <c r="E253" s="97"/>
      <c r="F253" s="97"/>
      <c r="G253" s="97"/>
      <c r="H253" s="97"/>
    </row>
    <row r="254" ht="15.75" customHeight="1">
      <c r="A254" s="97"/>
      <c r="B254" s="97"/>
      <c r="C254" s="97"/>
      <c r="D254" s="97"/>
      <c r="E254" s="97"/>
      <c r="F254" s="97"/>
      <c r="G254" s="97"/>
      <c r="H254" s="97"/>
    </row>
    <row r="255" ht="15.75" customHeight="1">
      <c r="A255" s="97"/>
      <c r="B255" s="97"/>
      <c r="C255" s="97"/>
      <c r="D255" s="97"/>
      <c r="E255" s="97"/>
      <c r="F255" s="97"/>
      <c r="G255" s="97"/>
      <c r="H255" s="97"/>
    </row>
    <row r="256" ht="15.75" customHeight="1">
      <c r="A256" s="97"/>
      <c r="B256" s="97"/>
      <c r="C256" s="97"/>
      <c r="D256" s="97"/>
      <c r="E256" s="97"/>
      <c r="F256" s="97"/>
      <c r="G256" s="97"/>
      <c r="H256" s="97"/>
    </row>
    <row r="257" ht="15.75" customHeight="1">
      <c r="A257" s="97"/>
      <c r="B257" s="97"/>
      <c r="C257" s="97"/>
      <c r="D257" s="97"/>
      <c r="E257" s="97"/>
      <c r="F257" s="97"/>
      <c r="G257" s="97"/>
      <c r="H257" s="97"/>
    </row>
    <row r="258" ht="15.75" customHeight="1">
      <c r="A258" s="97"/>
      <c r="B258" s="97"/>
      <c r="C258" s="97"/>
      <c r="D258" s="97"/>
      <c r="E258" s="97"/>
      <c r="F258" s="97"/>
      <c r="G258" s="97"/>
      <c r="H258" s="97"/>
    </row>
    <row r="259" ht="15.75" customHeight="1">
      <c r="A259" s="97"/>
      <c r="B259" s="97"/>
      <c r="C259" s="97"/>
      <c r="D259" s="97"/>
      <c r="E259" s="97"/>
      <c r="F259" s="97"/>
      <c r="G259" s="97"/>
      <c r="H259" s="97"/>
    </row>
    <row r="260" ht="15.75" customHeight="1">
      <c r="A260" s="97"/>
      <c r="B260" s="97"/>
      <c r="C260" s="97"/>
      <c r="D260" s="97"/>
      <c r="E260" s="97"/>
      <c r="F260" s="97"/>
      <c r="G260" s="97"/>
      <c r="H260" s="97"/>
    </row>
    <row r="261" ht="15.75" customHeight="1">
      <c r="A261" s="97"/>
      <c r="B261" s="97"/>
      <c r="C261" s="97"/>
      <c r="D261" s="97"/>
      <c r="E261" s="97"/>
      <c r="F261" s="97"/>
      <c r="G261" s="97"/>
      <c r="H261" s="97"/>
    </row>
    <row r="262" ht="15.75" customHeight="1">
      <c r="A262" s="97"/>
      <c r="B262" s="97"/>
      <c r="C262" s="97"/>
      <c r="D262" s="97"/>
      <c r="E262" s="97"/>
      <c r="F262" s="97"/>
      <c r="G262" s="97"/>
      <c r="H262" s="97"/>
    </row>
    <row r="263" ht="15.75" customHeight="1">
      <c r="A263" s="97"/>
      <c r="B263" s="97"/>
      <c r="C263" s="97"/>
      <c r="D263" s="97"/>
      <c r="E263" s="97"/>
      <c r="F263" s="97"/>
      <c r="G263" s="97"/>
      <c r="H263" s="97"/>
    </row>
    <row r="264" ht="15.75" customHeight="1">
      <c r="A264" s="97"/>
      <c r="B264" s="97"/>
      <c r="C264" s="97"/>
      <c r="D264" s="97"/>
      <c r="E264" s="97"/>
      <c r="F264" s="97"/>
      <c r="G264" s="97"/>
      <c r="H264" s="97"/>
    </row>
    <row r="265" ht="15.75" customHeight="1">
      <c r="A265" s="97"/>
      <c r="B265" s="97"/>
      <c r="C265" s="97"/>
      <c r="D265" s="97"/>
      <c r="E265" s="97"/>
      <c r="F265" s="97"/>
      <c r="G265" s="97"/>
      <c r="H265" s="97"/>
    </row>
    <row r="266" ht="15.75" customHeight="1">
      <c r="A266" s="97"/>
      <c r="B266" s="97"/>
      <c r="C266" s="97"/>
      <c r="D266" s="97"/>
      <c r="E266" s="97"/>
      <c r="F266" s="97"/>
      <c r="G266" s="97"/>
      <c r="H266" s="97"/>
    </row>
    <row r="267" ht="15.75" customHeight="1">
      <c r="A267" s="97"/>
      <c r="B267" s="97"/>
      <c r="C267" s="97"/>
      <c r="D267" s="97"/>
      <c r="E267" s="97"/>
      <c r="F267" s="97"/>
      <c r="G267" s="97"/>
      <c r="H267" s="97"/>
    </row>
    <row r="268" ht="15.75" customHeight="1">
      <c r="A268" s="97"/>
      <c r="B268" s="97"/>
      <c r="C268" s="97"/>
      <c r="D268" s="97"/>
      <c r="E268" s="97"/>
      <c r="F268" s="97"/>
      <c r="G268" s="97"/>
      <c r="H268" s="97"/>
    </row>
    <row r="269" ht="15.75" customHeight="1">
      <c r="A269" s="97"/>
      <c r="B269" s="97"/>
      <c r="C269" s="97"/>
      <c r="D269" s="97"/>
      <c r="E269" s="97"/>
      <c r="F269" s="97"/>
      <c r="G269" s="97"/>
      <c r="H269" s="97"/>
    </row>
    <row r="270" ht="15.75" customHeight="1">
      <c r="A270" s="97"/>
      <c r="B270" s="97"/>
      <c r="C270" s="97"/>
      <c r="D270" s="97"/>
      <c r="E270" s="97"/>
      <c r="F270" s="97"/>
      <c r="G270" s="97"/>
      <c r="H270" s="97"/>
    </row>
    <row r="271" ht="15.75" customHeight="1">
      <c r="A271" s="97"/>
      <c r="B271" s="97"/>
      <c r="C271" s="97"/>
      <c r="D271" s="97"/>
      <c r="E271" s="97"/>
      <c r="F271" s="97"/>
      <c r="G271" s="97"/>
      <c r="H271" s="97"/>
    </row>
    <row r="272" ht="15.75" customHeight="1">
      <c r="A272" s="97"/>
      <c r="B272" s="97"/>
      <c r="C272" s="97"/>
      <c r="D272" s="97"/>
      <c r="E272" s="97"/>
      <c r="F272" s="97"/>
      <c r="G272" s="97"/>
      <c r="H272" s="97"/>
    </row>
    <row r="273" ht="15.75" customHeight="1">
      <c r="A273" s="97"/>
      <c r="B273" s="97"/>
      <c r="C273" s="97"/>
      <c r="D273" s="97"/>
      <c r="E273" s="97"/>
      <c r="F273" s="97"/>
      <c r="G273" s="97"/>
      <c r="H273" s="97"/>
    </row>
    <row r="274" ht="15.75" customHeight="1">
      <c r="A274" s="97"/>
      <c r="B274" s="97"/>
      <c r="C274" s="97"/>
      <c r="D274" s="97"/>
      <c r="E274" s="97"/>
      <c r="F274" s="97"/>
      <c r="G274" s="97"/>
      <c r="H274" s="97"/>
    </row>
    <row r="275" ht="15.75" customHeight="1">
      <c r="A275" s="97"/>
      <c r="B275" s="97"/>
      <c r="C275" s="97"/>
      <c r="D275" s="97"/>
      <c r="E275" s="97"/>
      <c r="F275" s="97"/>
      <c r="G275" s="97"/>
      <c r="H275" s="97"/>
    </row>
    <row r="276" ht="15.75" customHeight="1">
      <c r="A276" s="97"/>
      <c r="B276" s="97"/>
      <c r="C276" s="97"/>
      <c r="D276" s="97"/>
      <c r="E276" s="97"/>
      <c r="F276" s="97"/>
      <c r="G276" s="97"/>
      <c r="H276" s="97"/>
    </row>
    <row r="277" ht="15.75" customHeight="1">
      <c r="A277" s="97"/>
      <c r="B277" s="97"/>
      <c r="C277" s="97"/>
      <c r="D277" s="97"/>
      <c r="E277" s="97"/>
      <c r="F277" s="97"/>
      <c r="G277" s="97"/>
      <c r="H277" s="97"/>
    </row>
    <row r="278" ht="15.75" customHeight="1">
      <c r="A278" s="97"/>
      <c r="B278" s="97"/>
      <c r="C278" s="97"/>
      <c r="D278" s="97"/>
      <c r="E278" s="97"/>
      <c r="F278" s="97"/>
      <c r="G278" s="97"/>
      <c r="H278" s="97"/>
    </row>
    <row r="279" ht="15.75" customHeight="1">
      <c r="A279" s="97"/>
      <c r="B279" s="97"/>
      <c r="C279" s="97"/>
      <c r="D279" s="97"/>
      <c r="E279" s="97"/>
      <c r="F279" s="97"/>
      <c r="G279" s="97"/>
      <c r="H279" s="97"/>
    </row>
    <row r="280" ht="15.75" customHeight="1">
      <c r="A280" s="97"/>
      <c r="B280" s="97"/>
      <c r="C280" s="97"/>
      <c r="D280" s="97"/>
      <c r="E280" s="97"/>
      <c r="F280" s="97"/>
      <c r="G280" s="97"/>
      <c r="H280" s="97"/>
    </row>
    <row r="281" ht="15.75" customHeight="1">
      <c r="A281" s="97"/>
      <c r="B281" s="97"/>
      <c r="C281" s="97"/>
      <c r="D281" s="97"/>
      <c r="E281" s="97"/>
      <c r="F281" s="97"/>
      <c r="G281" s="97"/>
      <c r="H281" s="97"/>
    </row>
    <row r="282" ht="15.75" customHeight="1">
      <c r="A282" s="97"/>
      <c r="B282" s="97"/>
      <c r="C282" s="97"/>
      <c r="D282" s="97"/>
      <c r="E282" s="97"/>
      <c r="F282" s="97"/>
      <c r="G282" s="97"/>
      <c r="H282" s="97"/>
    </row>
    <row r="283" ht="15.75" customHeight="1">
      <c r="A283" s="97"/>
      <c r="B283" s="97"/>
      <c r="C283" s="97"/>
      <c r="D283" s="97"/>
      <c r="E283" s="97"/>
      <c r="F283" s="97"/>
      <c r="G283" s="97"/>
      <c r="H283" s="97"/>
    </row>
    <row r="284" ht="15.75" customHeight="1">
      <c r="A284" s="97"/>
      <c r="B284" s="97"/>
      <c r="C284" s="97"/>
      <c r="D284" s="97"/>
      <c r="E284" s="97"/>
      <c r="F284" s="97"/>
      <c r="G284" s="97"/>
      <c r="H284" s="97"/>
    </row>
    <row r="285" ht="15.75" customHeight="1">
      <c r="A285" s="97"/>
      <c r="B285" s="97"/>
      <c r="C285" s="97"/>
      <c r="D285" s="97"/>
      <c r="E285" s="97"/>
      <c r="F285" s="97"/>
      <c r="G285" s="97"/>
      <c r="H285" s="97"/>
    </row>
    <row r="286" ht="15.75" customHeight="1">
      <c r="A286" s="97"/>
      <c r="B286" s="97"/>
      <c r="C286" s="97"/>
      <c r="D286" s="97"/>
      <c r="E286" s="97"/>
      <c r="F286" s="97"/>
      <c r="G286" s="97"/>
      <c r="H286" s="97"/>
    </row>
    <row r="287" ht="15.75" customHeight="1">
      <c r="A287" s="97"/>
      <c r="B287" s="97"/>
      <c r="C287" s="97"/>
      <c r="D287" s="97"/>
      <c r="E287" s="97"/>
      <c r="F287" s="97"/>
      <c r="G287" s="97"/>
      <c r="H287" s="97"/>
    </row>
    <row r="288" ht="15.75" customHeight="1">
      <c r="A288" s="97"/>
      <c r="B288" s="97"/>
      <c r="C288" s="97"/>
      <c r="D288" s="97"/>
      <c r="E288" s="97"/>
      <c r="F288" s="97"/>
      <c r="G288" s="97"/>
      <c r="H288" s="97"/>
    </row>
    <row r="289" ht="15.75" customHeight="1">
      <c r="A289" s="97"/>
      <c r="B289" s="97"/>
      <c r="C289" s="97"/>
      <c r="D289" s="97"/>
      <c r="E289" s="97"/>
      <c r="F289" s="97"/>
      <c r="G289" s="97"/>
      <c r="H289" s="97"/>
    </row>
    <row r="290" ht="15.75" customHeight="1">
      <c r="A290" s="97"/>
      <c r="B290" s="97"/>
      <c r="C290" s="97"/>
      <c r="D290" s="97"/>
      <c r="E290" s="97"/>
      <c r="F290" s="97"/>
      <c r="G290" s="97"/>
      <c r="H290" s="97"/>
    </row>
    <row r="291" ht="15.75" customHeight="1">
      <c r="A291" s="97"/>
      <c r="B291" s="97"/>
      <c r="C291" s="97"/>
      <c r="D291" s="97"/>
      <c r="E291" s="97"/>
      <c r="F291" s="97"/>
      <c r="G291" s="97"/>
      <c r="H291" s="97"/>
    </row>
    <row r="292" ht="15.75" customHeight="1">
      <c r="A292" s="97"/>
      <c r="B292" s="97"/>
      <c r="C292" s="97"/>
      <c r="D292" s="97"/>
      <c r="E292" s="97"/>
      <c r="F292" s="97"/>
      <c r="G292" s="97"/>
      <c r="H292" s="97"/>
    </row>
    <row r="293" ht="15.75" customHeight="1">
      <c r="A293" s="97"/>
      <c r="B293" s="97"/>
      <c r="C293" s="97"/>
      <c r="D293" s="97"/>
      <c r="E293" s="97"/>
      <c r="F293" s="97"/>
      <c r="G293" s="97"/>
      <c r="H293" s="97"/>
    </row>
    <row r="294" ht="15.75" customHeight="1">
      <c r="A294" s="97"/>
      <c r="B294" s="97"/>
      <c r="C294" s="97"/>
      <c r="D294" s="97"/>
      <c r="E294" s="97"/>
      <c r="F294" s="97"/>
      <c r="G294" s="97"/>
      <c r="H294" s="97"/>
    </row>
    <row r="295" ht="15.75" customHeight="1">
      <c r="A295" s="97"/>
      <c r="B295" s="97"/>
      <c r="C295" s="97"/>
      <c r="D295" s="97"/>
      <c r="E295" s="97"/>
      <c r="F295" s="97"/>
      <c r="G295" s="97"/>
      <c r="H295" s="97"/>
    </row>
    <row r="296" ht="15.75" customHeight="1">
      <c r="A296" s="97"/>
      <c r="B296" s="97"/>
      <c r="C296" s="97"/>
      <c r="D296" s="97"/>
      <c r="E296" s="97"/>
      <c r="F296" s="97"/>
      <c r="G296" s="97"/>
      <c r="H296" s="97"/>
    </row>
    <row r="297" ht="15.75" customHeight="1">
      <c r="A297" s="97"/>
      <c r="B297" s="97"/>
      <c r="C297" s="97"/>
      <c r="D297" s="97"/>
      <c r="E297" s="97"/>
      <c r="F297" s="97"/>
      <c r="G297" s="97"/>
      <c r="H297" s="97"/>
    </row>
    <row r="298" ht="15.75" customHeight="1">
      <c r="A298" s="97"/>
      <c r="B298" s="97"/>
      <c r="C298" s="97"/>
      <c r="D298" s="97"/>
      <c r="E298" s="97"/>
      <c r="F298" s="97"/>
      <c r="G298" s="97"/>
      <c r="H298" s="97"/>
    </row>
    <row r="299" ht="15.75" customHeight="1">
      <c r="A299" s="97"/>
      <c r="B299" s="97"/>
      <c r="C299" s="97"/>
      <c r="D299" s="97"/>
      <c r="E299" s="97"/>
      <c r="F299" s="97"/>
      <c r="G299" s="97"/>
      <c r="H299" s="97"/>
    </row>
    <row r="300" ht="15.75" customHeight="1">
      <c r="A300" s="97"/>
      <c r="B300" s="97"/>
      <c r="C300" s="97"/>
      <c r="D300" s="97"/>
      <c r="E300" s="97"/>
      <c r="F300" s="97"/>
      <c r="G300" s="97"/>
      <c r="H300" s="97"/>
    </row>
    <row r="301" ht="15.75" customHeight="1">
      <c r="A301" s="97"/>
      <c r="B301" s="97"/>
      <c r="C301" s="97"/>
      <c r="D301" s="97"/>
      <c r="E301" s="97"/>
      <c r="F301" s="97"/>
      <c r="G301" s="97"/>
      <c r="H301" s="97"/>
    </row>
    <row r="302" ht="15.75" customHeight="1">
      <c r="A302" s="97"/>
      <c r="B302" s="97"/>
      <c r="C302" s="97"/>
      <c r="D302" s="97"/>
      <c r="E302" s="97"/>
      <c r="F302" s="97"/>
      <c r="G302" s="97"/>
      <c r="H302" s="97"/>
    </row>
    <row r="303" ht="15.75" customHeight="1">
      <c r="A303" s="97"/>
      <c r="B303" s="97"/>
      <c r="C303" s="97"/>
      <c r="D303" s="97"/>
      <c r="E303" s="97"/>
      <c r="F303" s="97"/>
      <c r="G303" s="97"/>
      <c r="H303" s="97"/>
    </row>
    <row r="304" ht="15.75" customHeight="1">
      <c r="A304" s="97"/>
      <c r="B304" s="97"/>
      <c r="C304" s="97"/>
      <c r="D304" s="97"/>
      <c r="E304" s="97"/>
      <c r="F304" s="97"/>
      <c r="G304" s="97"/>
      <c r="H304" s="97"/>
    </row>
    <row r="305" ht="15.75" customHeight="1">
      <c r="A305" s="97"/>
      <c r="B305" s="97"/>
      <c r="C305" s="97"/>
      <c r="D305" s="97"/>
      <c r="E305" s="97"/>
      <c r="F305" s="97"/>
      <c r="G305" s="97"/>
      <c r="H305" s="97"/>
    </row>
    <row r="306" ht="15.75" customHeight="1">
      <c r="A306" s="97"/>
      <c r="B306" s="97"/>
      <c r="C306" s="97"/>
      <c r="D306" s="97"/>
      <c r="E306" s="97"/>
      <c r="F306" s="97"/>
      <c r="G306" s="97"/>
      <c r="H306" s="97"/>
    </row>
    <row r="307" ht="15.75" customHeight="1">
      <c r="A307" s="97"/>
      <c r="B307" s="97"/>
      <c r="C307" s="97"/>
      <c r="D307" s="97"/>
      <c r="E307" s="97"/>
      <c r="F307" s="97"/>
      <c r="G307" s="97"/>
      <c r="H307" s="97"/>
    </row>
    <row r="308" ht="15.75" customHeight="1">
      <c r="A308" s="97"/>
      <c r="B308" s="97"/>
      <c r="C308" s="97"/>
      <c r="D308" s="97"/>
      <c r="E308" s="97"/>
      <c r="F308" s="97"/>
      <c r="G308" s="97"/>
      <c r="H308" s="97"/>
    </row>
    <row r="309" ht="15.75" customHeight="1">
      <c r="A309" s="97"/>
      <c r="B309" s="97"/>
      <c r="C309" s="97"/>
      <c r="D309" s="97"/>
      <c r="E309" s="97"/>
      <c r="F309" s="97"/>
      <c r="G309" s="97"/>
      <c r="H309" s="97"/>
    </row>
    <row r="310" ht="15.75" customHeight="1">
      <c r="A310" s="97"/>
      <c r="B310" s="97"/>
      <c r="C310" s="97"/>
      <c r="D310" s="97"/>
      <c r="E310" s="97"/>
      <c r="F310" s="97"/>
      <c r="G310" s="97"/>
      <c r="H310" s="97"/>
    </row>
    <row r="311" ht="15.75" customHeight="1">
      <c r="A311" s="97"/>
      <c r="B311" s="97"/>
      <c r="C311" s="97"/>
      <c r="D311" s="97"/>
      <c r="E311" s="97"/>
      <c r="F311" s="97"/>
      <c r="G311" s="97"/>
      <c r="H311" s="97"/>
    </row>
    <row r="312" ht="15.75" customHeight="1">
      <c r="A312" s="97"/>
      <c r="B312" s="97"/>
      <c r="C312" s="97"/>
      <c r="D312" s="97"/>
      <c r="E312" s="97"/>
      <c r="F312" s="97"/>
      <c r="G312" s="97"/>
      <c r="H312" s="97"/>
    </row>
    <row r="313" ht="15.75" customHeight="1">
      <c r="A313" s="97"/>
      <c r="B313" s="97"/>
      <c r="C313" s="97"/>
      <c r="D313" s="97"/>
      <c r="E313" s="97"/>
      <c r="F313" s="97"/>
      <c r="G313" s="97"/>
      <c r="H313" s="97"/>
    </row>
    <row r="314" ht="15.75" customHeight="1">
      <c r="A314" s="97"/>
      <c r="B314" s="97"/>
      <c r="C314" s="97"/>
      <c r="D314" s="97"/>
      <c r="E314" s="97"/>
      <c r="F314" s="97"/>
      <c r="G314" s="97"/>
      <c r="H314" s="97"/>
    </row>
    <row r="315" ht="15.75" customHeight="1">
      <c r="A315" s="97"/>
      <c r="B315" s="97"/>
      <c r="C315" s="97"/>
      <c r="D315" s="97"/>
      <c r="E315" s="97"/>
      <c r="F315" s="97"/>
      <c r="G315" s="97"/>
      <c r="H315" s="97"/>
    </row>
    <row r="316" ht="15.75" customHeight="1">
      <c r="A316" s="97"/>
      <c r="B316" s="97"/>
      <c r="C316" s="97"/>
      <c r="D316" s="97"/>
      <c r="E316" s="97"/>
      <c r="F316" s="97"/>
      <c r="G316" s="97"/>
      <c r="H316" s="97"/>
    </row>
    <row r="317" ht="15.75" customHeight="1">
      <c r="A317" s="97"/>
      <c r="B317" s="97"/>
      <c r="C317" s="97"/>
      <c r="D317" s="97"/>
      <c r="E317" s="97"/>
      <c r="F317" s="97"/>
      <c r="G317" s="97"/>
      <c r="H317" s="97"/>
    </row>
    <row r="318" ht="15.75" customHeight="1">
      <c r="A318" s="97"/>
      <c r="B318" s="97"/>
      <c r="C318" s="97"/>
      <c r="D318" s="97"/>
      <c r="E318" s="97"/>
      <c r="F318" s="97"/>
      <c r="G318" s="97"/>
      <c r="H318" s="97"/>
    </row>
    <row r="319" ht="15.75" customHeight="1">
      <c r="A319" s="97"/>
      <c r="B319" s="97"/>
      <c r="C319" s="97"/>
      <c r="D319" s="97"/>
      <c r="E319" s="97"/>
      <c r="F319" s="97"/>
      <c r="G319" s="97"/>
      <c r="H319" s="97"/>
    </row>
    <row r="320" ht="15.75" customHeight="1">
      <c r="A320" s="97"/>
      <c r="B320" s="97"/>
      <c r="C320" s="97"/>
      <c r="D320" s="97"/>
      <c r="E320" s="97"/>
      <c r="F320" s="97"/>
      <c r="G320" s="97"/>
      <c r="H320" s="97"/>
    </row>
    <row r="321" ht="15.75" customHeight="1">
      <c r="A321" s="97"/>
      <c r="B321" s="97"/>
      <c r="C321" s="97"/>
      <c r="D321" s="97"/>
      <c r="E321" s="97"/>
      <c r="F321" s="97"/>
      <c r="G321" s="97"/>
      <c r="H321" s="97"/>
    </row>
    <row r="322" ht="15.75" customHeight="1">
      <c r="A322" s="97"/>
      <c r="B322" s="97"/>
      <c r="C322" s="97"/>
      <c r="D322" s="97"/>
      <c r="E322" s="97"/>
      <c r="F322" s="97"/>
      <c r="G322" s="97"/>
      <c r="H322" s="97"/>
    </row>
    <row r="323" ht="15.75" customHeight="1">
      <c r="A323" s="97"/>
      <c r="B323" s="97"/>
      <c r="C323" s="97"/>
      <c r="D323" s="97"/>
      <c r="E323" s="97"/>
      <c r="F323" s="97"/>
      <c r="G323" s="97"/>
      <c r="H323" s="97"/>
    </row>
    <row r="324" ht="15.75" customHeight="1">
      <c r="A324" s="97"/>
      <c r="B324" s="97"/>
      <c r="C324" s="97"/>
      <c r="D324" s="97"/>
      <c r="E324" s="97"/>
      <c r="F324" s="97"/>
      <c r="G324" s="97"/>
      <c r="H324" s="97"/>
    </row>
    <row r="325" ht="15.75" customHeight="1">
      <c r="A325" s="97"/>
      <c r="B325" s="97"/>
      <c r="C325" s="97"/>
      <c r="D325" s="97"/>
      <c r="E325" s="97"/>
      <c r="F325" s="97"/>
      <c r="G325" s="97"/>
      <c r="H325" s="97"/>
    </row>
    <row r="326" ht="15.75" customHeight="1">
      <c r="A326" s="97"/>
      <c r="B326" s="97"/>
      <c r="C326" s="97"/>
      <c r="D326" s="97"/>
      <c r="E326" s="97"/>
      <c r="F326" s="97"/>
      <c r="G326" s="97"/>
      <c r="H326" s="97"/>
    </row>
    <row r="327" ht="15.75" customHeight="1">
      <c r="A327" s="97"/>
      <c r="B327" s="97"/>
      <c r="C327" s="97"/>
      <c r="D327" s="97"/>
      <c r="E327" s="97"/>
      <c r="F327" s="97"/>
      <c r="G327" s="97"/>
      <c r="H327" s="97"/>
    </row>
    <row r="328" ht="15.75" customHeight="1">
      <c r="A328" s="97"/>
      <c r="B328" s="97"/>
      <c r="C328" s="97"/>
      <c r="D328" s="97"/>
      <c r="E328" s="97"/>
      <c r="F328" s="97"/>
      <c r="G328" s="97"/>
      <c r="H328" s="97"/>
    </row>
    <row r="329" ht="15.75" customHeight="1">
      <c r="A329" s="97"/>
      <c r="B329" s="97"/>
      <c r="C329" s="97"/>
      <c r="D329" s="97"/>
      <c r="E329" s="97"/>
      <c r="F329" s="97"/>
      <c r="G329" s="97"/>
      <c r="H329" s="97"/>
    </row>
    <row r="330" ht="15.75" customHeight="1">
      <c r="A330" s="97"/>
      <c r="B330" s="97"/>
      <c r="C330" s="97"/>
      <c r="D330" s="97"/>
      <c r="E330" s="97"/>
      <c r="F330" s="97"/>
      <c r="G330" s="97"/>
      <c r="H330" s="97"/>
    </row>
    <row r="331" ht="15.75" customHeight="1">
      <c r="A331" s="97"/>
      <c r="B331" s="97"/>
      <c r="C331" s="97"/>
      <c r="D331" s="97"/>
      <c r="E331" s="97"/>
      <c r="F331" s="97"/>
      <c r="G331" s="97"/>
      <c r="H331" s="97"/>
    </row>
    <row r="332" ht="15.75" customHeight="1">
      <c r="A332" s="97"/>
      <c r="B332" s="97"/>
      <c r="C332" s="97"/>
      <c r="D332" s="97"/>
      <c r="E332" s="97"/>
      <c r="F332" s="97"/>
      <c r="G332" s="97"/>
      <c r="H332" s="97"/>
    </row>
    <row r="333" ht="15.75" customHeight="1">
      <c r="A333" s="97"/>
      <c r="B333" s="97"/>
      <c r="C333" s="97"/>
      <c r="D333" s="97"/>
      <c r="E333" s="97"/>
      <c r="F333" s="97"/>
      <c r="G333" s="97"/>
      <c r="H333" s="97"/>
    </row>
    <row r="334" ht="15.75" customHeight="1">
      <c r="A334" s="97"/>
      <c r="B334" s="97"/>
      <c r="C334" s="97"/>
      <c r="D334" s="97"/>
      <c r="E334" s="97"/>
      <c r="F334" s="97"/>
      <c r="G334" s="97"/>
      <c r="H334" s="97"/>
    </row>
    <row r="335" ht="15.75" customHeight="1">
      <c r="A335" s="97"/>
      <c r="B335" s="97"/>
      <c r="C335" s="97"/>
      <c r="D335" s="97"/>
      <c r="E335" s="97"/>
      <c r="F335" s="97"/>
      <c r="G335" s="97"/>
      <c r="H335" s="97"/>
    </row>
    <row r="336" ht="15.75" customHeight="1">
      <c r="A336" s="97"/>
      <c r="B336" s="97"/>
      <c r="C336" s="97"/>
      <c r="D336" s="97"/>
      <c r="E336" s="97"/>
      <c r="F336" s="97"/>
      <c r="G336" s="97"/>
      <c r="H336" s="97"/>
    </row>
    <row r="337" ht="15.75" customHeight="1">
      <c r="A337" s="97"/>
      <c r="B337" s="97"/>
      <c r="C337" s="97"/>
      <c r="D337" s="97"/>
      <c r="E337" s="97"/>
      <c r="F337" s="97"/>
      <c r="G337" s="97"/>
      <c r="H337" s="97"/>
    </row>
    <row r="338" ht="15.75" customHeight="1">
      <c r="A338" s="97"/>
      <c r="B338" s="97"/>
      <c r="C338" s="97"/>
      <c r="D338" s="97"/>
      <c r="E338" s="97"/>
      <c r="F338" s="97"/>
      <c r="G338" s="97"/>
      <c r="H338" s="97"/>
    </row>
    <row r="339" ht="15.75" customHeight="1">
      <c r="A339" s="97"/>
      <c r="B339" s="97"/>
      <c r="C339" s="97"/>
      <c r="D339" s="97"/>
      <c r="E339" s="97"/>
      <c r="F339" s="97"/>
      <c r="G339" s="97"/>
      <c r="H339" s="97"/>
    </row>
    <row r="340" ht="15.75" customHeight="1">
      <c r="A340" s="97"/>
      <c r="B340" s="97"/>
      <c r="C340" s="97"/>
      <c r="D340" s="97"/>
      <c r="E340" s="97"/>
      <c r="F340" s="97"/>
      <c r="G340" s="97"/>
      <c r="H340" s="97"/>
    </row>
    <row r="341" ht="15.75" customHeight="1">
      <c r="A341" s="97"/>
      <c r="B341" s="97"/>
      <c r="C341" s="97"/>
      <c r="D341" s="97"/>
      <c r="E341" s="97"/>
      <c r="F341" s="97"/>
      <c r="G341" s="97"/>
      <c r="H341" s="97"/>
    </row>
    <row r="342" ht="15.75" customHeight="1">
      <c r="A342" s="97"/>
      <c r="B342" s="97"/>
      <c r="C342" s="97"/>
      <c r="D342" s="97"/>
      <c r="E342" s="97"/>
      <c r="F342" s="97"/>
      <c r="G342" s="97"/>
      <c r="H342" s="97"/>
    </row>
    <row r="343" ht="15.75" customHeight="1">
      <c r="A343" s="97"/>
      <c r="B343" s="97"/>
      <c r="C343" s="97"/>
      <c r="D343" s="97"/>
      <c r="E343" s="97"/>
      <c r="F343" s="97"/>
      <c r="G343" s="97"/>
      <c r="H343" s="97"/>
    </row>
    <row r="344" ht="15.75" customHeight="1">
      <c r="A344" s="97"/>
      <c r="B344" s="97"/>
      <c r="C344" s="97"/>
      <c r="D344" s="97"/>
      <c r="E344" s="97"/>
      <c r="F344" s="97"/>
      <c r="G344" s="97"/>
      <c r="H344" s="97"/>
    </row>
    <row r="345" ht="15.75" customHeight="1">
      <c r="A345" s="97"/>
      <c r="B345" s="97"/>
      <c r="C345" s="97"/>
      <c r="D345" s="97"/>
      <c r="E345" s="97"/>
      <c r="F345" s="97"/>
      <c r="G345" s="97"/>
      <c r="H345" s="97"/>
    </row>
    <row r="346" ht="15.75" customHeight="1">
      <c r="A346" s="97"/>
      <c r="B346" s="97"/>
      <c r="C346" s="97"/>
      <c r="D346" s="97"/>
      <c r="E346" s="97"/>
      <c r="F346" s="97"/>
      <c r="G346" s="97"/>
      <c r="H346" s="97"/>
    </row>
    <row r="347" ht="15.75" customHeight="1">
      <c r="A347" s="97"/>
      <c r="B347" s="97"/>
      <c r="C347" s="97"/>
      <c r="D347" s="97"/>
      <c r="E347" s="97"/>
      <c r="F347" s="97"/>
      <c r="G347" s="97"/>
      <c r="H347" s="97"/>
    </row>
    <row r="348" ht="15.75" customHeight="1">
      <c r="A348" s="97"/>
      <c r="B348" s="97"/>
      <c r="C348" s="97"/>
      <c r="D348" s="97"/>
      <c r="E348" s="97"/>
      <c r="F348" s="97"/>
      <c r="G348" s="97"/>
      <c r="H348" s="97"/>
    </row>
    <row r="349" ht="15.75" customHeight="1">
      <c r="A349" s="97"/>
      <c r="B349" s="97"/>
      <c r="C349" s="97"/>
      <c r="D349" s="97"/>
      <c r="E349" s="97"/>
      <c r="F349" s="97"/>
      <c r="G349" s="97"/>
      <c r="H349" s="97"/>
    </row>
    <row r="350" ht="15.75" customHeight="1">
      <c r="A350" s="97"/>
      <c r="B350" s="97"/>
      <c r="C350" s="97"/>
      <c r="D350" s="97"/>
      <c r="E350" s="97"/>
      <c r="F350" s="97"/>
      <c r="G350" s="97"/>
      <c r="H350" s="97"/>
    </row>
    <row r="351" ht="15.75" customHeight="1">
      <c r="A351" s="97"/>
      <c r="B351" s="97"/>
      <c r="C351" s="97"/>
      <c r="D351" s="97"/>
      <c r="E351" s="97"/>
      <c r="F351" s="97"/>
      <c r="G351" s="97"/>
      <c r="H351" s="97"/>
    </row>
    <row r="352" ht="15.75" customHeight="1">
      <c r="A352" s="97"/>
      <c r="B352" s="97"/>
      <c r="C352" s="97"/>
      <c r="D352" s="97"/>
      <c r="E352" s="97"/>
      <c r="F352" s="97"/>
      <c r="G352" s="97"/>
      <c r="H352" s="97"/>
    </row>
    <row r="353" ht="15.75" customHeight="1">
      <c r="A353" s="97"/>
      <c r="B353" s="97"/>
      <c r="C353" s="97"/>
      <c r="D353" s="97"/>
      <c r="E353" s="97"/>
      <c r="F353" s="97"/>
      <c r="G353" s="97"/>
      <c r="H353" s="97"/>
    </row>
    <row r="354" ht="15.75" customHeight="1">
      <c r="A354" s="97"/>
      <c r="B354" s="97"/>
      <c r="C354" s="97"/>
      <c r="D354" s="97"/>
      <c r="E354" s="97"/>
      <c r="F354" s="97"/>
      <c r="G354" s="97"/>
      <c r="H354" s="97"/>
    </row>
    <row r="355" ht="15.75" customHeight="1">
      <c r="A355" s="97"/>
      <c r="B355" s="97"/>
      <c r="C355" s="97"/>
      <c r="D355" s="97"/>
      <c r="E355" s="97"/>
      <c r="F355" s="97"/>
      <c r="G355" s="97"/>
      <c r="H355" s="97"/>
    </row>
    <row r="356" ht="15.75" customHeight="1">
      <c r="A356" s="97"/>
      <c r="B356" s="97"/>
      <c r="C356" s="97"/>
      <c r="D356" s="97"/>
      <c r="E356" s="97"/>
      <c r="F356" s="97"/>
      <c r="G356" s="97"/>
      <c r="H356" s="97"/>
    </row>
    <row r="357" ht="15.75" customHeight="1">
      <c r="A357" s="97"/>
      <c r="B357" s="97"/>
      <c r="C357" s="97"/>
      <c r="D357" s="97"/>
      <c r="E357" s="97"/>
      <c r="F357" s="97"/>
      <c r="G357" s="97"/>
      <c r="H357" s="97"/>
    </row>
    <row r="358" ht="15.75" customHeight="1">
      <c r="A358" s="97"/>
      <c r="B358" s="97"/>
      <c r="C358" s="97"/>
      <c r="D358" s="97"/>
      <c r="E358" s="97"/>
      <c r="F358" s="97"/>
      <c r="G358" s="97"/>
      <c r="H358" s="97"/>
    </row>
    <row r="359" ht="15.75" customHeight="1">
      <c r="A359" s="97"/>
      <c r="B359" s="97"/>
      <c r="C359" s="97"/>
      <c r="D359" s="97"/>
      <c r="E359" s="97"/>
      <c r="F359" s="97"/>
      <c r="G359" s="97"/>
      <c r="H359" s="97"/>
    </row>
    <row r="360" ht="15.75" customHeight="1">
      <c r="A360" s="97"/>
      <c r="B360" s="97"/>
      <c r="C360" s="97"/>
      <c r="D360" s="97"/>
      <c r="E360" s="97"/>
      <c r="F360" s="97"/>
      <c r="G360" s="97"/>
      <c r="H360" s="97"/>
    </row>
    <row r="361" ht="15.75" customHeight="1">
      <c r="A361" s="97"/>
      <c r="B361" s="97"/>
      <c r="C361" s="97"/>
      <c r="D361" s="97"/>
      <c r="E361" s="97"/>
      <c r="F361" s="97"/>
      <c r="G361" s="97"/>
      <c r="H361" s="97"/>
    </row>
    <row r="362" ht="15.75" customHeight="1">
      <c r="A362" s="97"/>
      <c r="B362" s="97"/>
      <c r="C362" s="97"/>
      <c r="D362" s="97"/>
      <c r="E362" s="97"/>
      <c r="F362" s="97"/>
      <c r="G362" s="97"/>
      <c r="H362" s="97"/>
    </row>
    <row r="363" ht="15.75" customHeight="1">
      <c r="A363" s="97"/>
      <c r="B363" s="97"/>
      <c r="C363" s="97"/>
      <c r="D363" s="97"/>
      <c r="E363" s="97"/>
      <c r="F363" s="97"/>
      <c r="G363" s="97"/>
      <c r="H363" s="97"/>
    </row>
    <row r="364" ht="15.75" customHeight="1">
      <c r="A364" s="97"/>
      <c r="B364" s="97"/>
      <c r="C364" s="97"/>
      <c r="D364" s="97"/>
      <c r="E364" s="97"/>
      <c r="F364" s="97"/>
      <c r="G364" s="97"/>
      <c r="H364" s="97"/>
    </row>
    <row r="365" ht="15.75" customHeight="1">
      <c r="A365" s="97"/>
      <c r="B365" s="97"/>
      <c r="C365" s="97"/>
      <c r="D365" s="97"/>
      <c r="E365" s="97"/>
      <c r="F365" s="97"/>
      <c r="G365" s="97"/>
      <c r="H365" s="97"/>
    </row>
    <row r="366" ht="15.75" customHeight="1">
      <c r="A366" s="97"/>
      <c r="B366" s="97"/>
      <c r="C366" s="97"/>
      <c r="D366" s="97"/>
      <c r="E366" s="97"/>
      <c r="F366" s="97"/>
      <c r="G366" s="97"/>
      <c r="H366" s="97"/>
    </row>
    <row r="367" ht="15.75" customHeight="1">
      <c r="A367" s="97"/>
      <c r="B367" s="97"/>
      <c r="C367" s="97"/>
      <c r="D367" s="97"/>
      <c r="E367" s="97"/>
      <c r="F367" s="97"/>
      <c r="G367" s="97"/>
      <c r="H367" s="97"/>
    </row>
    <row r="368" ht="15.75" customHeight="1">
      <c r="A368" s="97"/>
      <c r="B368" s="97"/>
      <c r="C368" s="97"/>
      <c r="D368" s="97"/>
      <c r="E368" s="97"/>
      <c r="F368" s="97"/>
      <c r="G368" s="97"/>
      <c r="H368" s="97"/>
    </row>
    <row r="369" ht="15.75" customHeight="1">
      <c r="A369" s="97"/>
      <c r="B369" s="97"/>
      <c r="C369" s="97"/>
      <c r="D369" s="97"/>
      <c r="E369" s="97"/>
      <c r="F369" s="97"/>
      <c r="G369" s="97"/>
      <c r="H369" s="97"/>
    </row>
    <row r="370" ht="15.75" customHeight="1">
      <c r="A370" s="97"/>
      <c r="B370" s="97"/>
      <c r="C370" s="97"/>
      <c r="D370" s="97"/>
      <c r="E370" s="97"/>
      <c r="F370" s="97"/>
      <c r="G370" s="97"/>
      <c r="H370" s="97"/>
    </row>
    <row r="371" ht="15.75" customHeight="1">
      <c r="A371" s="97"/>
      <c r="B371" s="97"/>
      <c r="C371" s="97"/>
      <c r="D371" s="97"/>
      <c r="E371" s="97"/>
      <c r="F371" s="97"/>
      <c r="G371" s="97"/>
      <c r="H371" s="97"/>
    </row>
    <row r="372" ht="15.75" customHeight="1">
      <c r="A372" s="97"/>
      <c r="B372" s="97"/>
      <c r="C372" s="97"/>
      <c r="D372" s="97"/>
      <c r="E372" s="97"/>
      <c r="F372" s="97"/>
      <c r="G372" s="97"/>
      <c r="H372" s="97"/>
    </row>
    <row r="373" ht="15.75" customHeight="1">
      <c r="A373" s="97"/>
      <c r="B373" s="97"/>
      <c r="C373" s="97"/>
      <c r="D373" s="97"/>
      <c r="E373" s="97"/>
      <c r="F373" s="97"/>
      <c r="G373" s="97"/>
      <c r="H373" s="97"/>
    </row>
    <row r="374" ht="15.75" customHeight="1">
      <c r="A374" s="97"/>
      <c r="B374" s="97"/>
      <c r="C374" s="97"/>
      <c r="D374" s="97"/>
      <c r="E374" s="97"/>
      <c r="F374" s="97"/>
      <c r="G374" s="97"/>
      <c r="H374" s="97"/>
    </row>
    <row r="375" ht="15.75" customHeight="1">
      <c r="A375" s="97"/>
      <c r="B375" s="97"/>
      <c r="C375" s="97"/>
      <c r="D375" s="97"/>
      <c r="E375" s="97"/>
      <c r="F375" s="97"/>
      <c r="G375" s="97"/>
      <c r="H375" s="97"/>
    </row>
    <row r="376" ht="15.75" customHeight="1">
      <c r="A376" s="97"/>
      <c r="B376" s="97"/>
      <c r="C376" s="97"/>
      <c r="D376" s="97"/>
      <c r="E376" s="97"/>
      <c r="F376" s="97"/>
      <c r="G376" s="97"/>
      <c r="H376" s="97"/>
    </row>
    <row r="377" ht="15.75" customHeight="1">
      <c r="A377" s="97"/>
      <c r="B377" s="97"/>
      <c r="C377" s="97"/>
      <c r="D377" s="97"/>
      <c r="E377" s="97"/>
      <c r="F377" s="97"/>
      <c r="G377" s="97"/>
      <c r="H377" s="97"/>
    </row>
    <row r="378" ht="15.75" customHeight="1">
      <c r="A378" s="97"/>
      <c r="B378" s="97"/>
      <c r="C378" s="97"/>
      <c r="D378" s="97"/>
      <c r="E378" s="97"/>
      <c r="F378" s="97"/>
      <c r="G378" s="97"/>
      <c r="H378" s="97"/>
    </row>
    <row r="379" ht="15.75" customHeight="1">
      <c r="A379" s="97"/>
      <c r="B379" s="97"/>
      <c r="C379" s="97"/>
      <c r="D379" s="97"/>
      <c r="E379" s="97"/>
      <c r="F379" s="97"/>
      <c r="G379" s="97"/>
      <c r="H379" s="97"/>
    </row>
    <row r="380" ht="15.75" customHeight="1">
      <c r="A380" s="97"/>
      <c r="B380" s="97"/>
      <c r="C380" s="97"/>
      <c r="D380" s="97"/>
      <c r="E380" s="97"/>
      <c r="F380" s="97"/>
      <c r="G380" s="97"/>
      <c r="H380" s="97"/>
    </row>
    <row r="381" ht="15.75" customHeight="1">
      <c r="A381" s="97"/>
      <c r="B381" s="97"/>
      <c r="C381" s="97"/>
      <c r="D381" s="97"/>
      <c r="E381" s="97"/>
      <c r="F381" s="97"/>
      <c r="G381" s="97"/>
      <c r="H381" s="97"/>
    </row>
    <row r="382" ht="15.75" customHeight="1">
      <c r="A382" s="97"/>
      <c r="B382" s="97"/>
      <c r="C382" s="97"/>
      <c r="D382" s="97"/>
      <c r="E382" s="97"/>
      <c r="F382" s="97"/>
      <c r="G382" s="97"/>
      <c r="H382" s="97"/>
    </row>
    <row r="383" ht="15.75" customHeight="1">
      <c r="A383" s="97"/>
      <c r="B383" s="97"/>
      <c r="C383" s="97"/>
      <c r="D383" s="97"/>
      <c r="E383" s="97"/>
      <c r="F383" s="97"/>
      <c r="G383" s="97"/>
      <c r="H383" s="97"/>
    </row>
    <row r="384" ht="15.75" customHeight="1">
      <c r="A384" s="97"/>
      <c r="B384" s="97"/>
      <c r="C384" s="97"/>
      <c r="D384" s="97"/>
      <c r="E384" s="97"/>
      <c r="F384" s="97"/>
      <c r="G384" s="97"/>
      <c r="H384" s="97"/>
    </row>
    <row r="385" ht="15.75" customHeight="1">
      <c r="A385" s="97"/>
      <c r="B385" s="97"/>
      <c r="C385" s="97"/>
      <c r="D385" s="97"/>
      <c r="E385" s="97"/>
      <c r="F385" s="97"/>
      <c r="G385" s="97"/>
      <c r="H385" s="97"/>
    </row>
    <row r="386" ht="15.75" customHeight="1">
      <c r="A386" s="97"/>
      <c r="B386" s="97"/>
      <c r="C386" s="97"/>
      <c r="D386" s="97"/>
      <c r="E386" s="97"/>
      <c r="F386" s="97"/>
      <c r="G386" s="97"/>
      <c r="H386" s="97"/>
    </row>
    <row r="387" ht="15.75" customHeight="1">
      <c r="A387" s="97"/>
      <c r="B387" s="97"/>
      <c r="C387" s="97"/>
      <c r="D387" s="97"/>
      <c r="E387" s="97"/>
      <c r="F387" s="97"/>
      <c r="G387" s="97"/>
      <c r="H387" s="97"/>
    </row>
    <row r="388" ht="15.75" customHeight="1">
      <c r="A388" s="97"/>
      <c r="B388" s="97"/>
      <c r="C388" s="97"/>
      <c r="D388" s="97"/>
      <c r="E388" s="97"/>
      <c r="F388" s="97"/>
      <c r="G388" s="97"/>
      <c r="H388" s="97"/>
    </row>
    <row r="389" ht="15.75" customHeight="1">
      <c r="A389" s="97"/>
      <c r="B389" s="97"/>
      <c r="C389" s="97"/>
      <c r="D389" s="97"/>
      <c r="E389" s="97"/>
      <c r="F389" s="97"/>
      <c r="G389" s="97"/>
      <c r="H389" s="97"/>
    </row>
    <row r="390" ht="15.75" customHeight="1">
      <c r="A390" s="97"/>
      <c r="B390" s="97"/>
      <c r="C390" s="97"/>
      <c r="D390" s="97"/>
      <c r="E390" s="97"/>
      <c r="F390" s="97"/>
      <c r="G390" s="97"/>
      <c r="H390" s="97"/>
    </row>
    <row r="391" ht="15.75" customHeight="1">
      <c r="A391" s="97"/>
      <c r="B391" s="97"/>
      <c r="C391" s="97"/>
      <c r="D391" s="97"/>
      <c r="E391" s="97"/>
      <c r="F391" s="97"/>
      <c r="G391" s="97"/>
      <c r="H391" s="97"/>
    </row>
    <row r="392" ht="15.75" customHeight="1">
      <c r="A392" s="97"/>
      <c r="B392" s="97"/>
      <c r="C392" s="97"/>
      <c r="D392" s="97"/>
      <c r="E392" s="97"/>
      <c r="F392" s="97"/>
      <c r="G392" s="97"/>
      <c r="H392" s="97"/>
    </row>
    <row r="393" ht="15.75" customHeight="1">
      <c r="A393" s="97"/>
      <c r="B393" s="97"/>
      <c r="C393" s="97"/>
      <c r="D393" s="97"/>
      <c r="E393" s="97"/>
      <c r="F393" s="97"/>
      <c r="G393" s="97"/>
      <c r="H393" s="97"/>
    </row>
    <row r="394" ht="15.75" customHeight="1">
      <c r="A394" s="97"/>
      <c r="B394" s="97"/>
      <c r="C394" s="97"/>
      <c r="D394" s="97"/>
      <c r="E394" s="97"/>
      <c r="F394" s="97"/>
      <c r="G394" s="97"/>
      <c r="H394" s="97"/>
    </row>
    <row r="395" ht="15.75" customHeight="1">
      <c r="A395" s="97"/>
      <c r="B395" s="97"/>
      <c r="C395" s="97"/>
      <c r="D395" s="97"/>
      <c r="E395" s="97"/>
      <c r="F395" s="97"/>
      <c r="G395" s="97"/>
      <c r="H395" s="97"/>
    </row>
    <row r="396" ht="15.75" customHeight="1">
      <c r="A396" s="97"/>
      <c r="B396" s="97"/>
      <c r="C396" s="97"/>
      <c r="D396" s="97"/>
      <c r="E396" s="97"/>
      <c r="F396" s="97"/>
      <c r="G396" s="97"/>
      <c r="H396" s="97"/>
    </row>
    <row r="397" ht="15.75" customHeight="1">
      <c r="A397" s="97"/>
      <c r="B397" s="97"/>
      <c r="C397" s="97"/>
      <c r="D397" s="97"/>
      <c r="E397" s="97"/>
      <c r="F397" s="97"/>
      <c r="G397" s="97"/>
      <c r="H397" s="97"/>
    </row>
    <row r="398" ht="15.75" customHeight="1">
      <c r="A398" s="97"/>
      <c r="B398" s="97"/>
      <c r="C398" s="97"/>
      <c r="D398" s="97"/>
      <c r="E398" s="97"/>
      <c r="F398" s="97"/>
      <c r="G398" s="97"/>
      <c r="H398" s="97"/>
    </row>
    <row r="399" ht="15.75" customHeight="1">
      <c r="A399" s="97"/>
      <c r="B399" s="97"/>
      <c r="C399" s="97"/>
      <c r="D399" s="97"/>
      <c r="E399" s="97"/>
      <c r="F399" s="97"/>
      <c r="G399" s="97"/>
      <c r="H399" s="97"/>
    </row>
    <row r="400" ht="15.75" customHeight="1">
      <c r="A400" s="97"/>
      <c r="B400" s="97"/>
      <c r="C400" s="97"/>
      <c r="D400" s="97"/>
      <c r="E400" s="97"/>
      <c r="F400" s="97"/>
      <c r="G400" s="97"/>
      <c r="H400" s="97"/>
    </row>
    <row r="401" ht="15.75" customHeight="1">
      <c r="A401" s="97"/>
      <c r="B401" s="97"/>
      <c r="C401" s="97"/>
      <c r="D401" s="97"/>
      <c r="E401" s="97"/>
      <c r="F401" s="97"/>
      <c r="G401" s="97"/>
      <c r="H401" s="97"/>
    </row>
    <row r="402" ht="15.75" customHeight="1">
      <c r="A402" s="97"/>
      <c r="B402" s="97"/>
      <c r="C402" s="97"/>
      <c r="D402" s="97"/>
      <c r="E402" s="97"/>
      <c r="F402" s="97"/>
      <c r="G402" s="97"/>
      <c r="H402" s="97"/>
    </row>
    <row r="403" ht="15.75" customHeight="1">
      <c r="A403" s="97"/>
      <c r="B403" s="97"/>
      <c r="C403" s="97"/>
      <c r="D403" s="97"/>
      <c r="E403" s="97"/>
      <c r="F403" s="97"/>
      <c r="G403" s="97"/>
      <c r="H403" s="97"/>
    </row>
    <row r="404" ht="15.75" customHeight="1">
      <c r="A404" s="97"/>
      <c r="B404" s="97"/>
      <c r="C404" s="97"/>
      <c r="D404" s="97"/>
      <c r="E404" s="97"/>
      <c r="F404" s="97"/>
      <c r="G404" s="97"/>
      <c r="H404" s="97"/>
    </row>
    <row r="405" ht="15.75" customHeight="1">
      <c r="A405" s="97"/>
      <c r="B405" s="97"/>
      <c r="C405" s="97"/>
      <c r="D405" s="97"/>
      <c r="E405" s="97"/>
      <c r="F405" s="97"/>
      <c r="G405" s="97"/>
      <c r="H405" s="97"/>
    </row>
    <row r="406" ht="15.75" customHeight="1">
      <c r="A406" s="97"/>
      <c r="B406" s="97"/>
      <c r="C406" s="97"/>
      <c r="D406" s="97"/>
      <c r="E406" s="97"/>
      <c r="F406" s="97"/>
      <c r="G406" s="97"/>
      <c r="H406" s="97"/>
    </row>
    <row r="407" ht="15.75" customHeight="1">
      <c r="A407" s="97"/>
      <c r="B407" s="97"/>
      <c r="C407" s="97"/>
      <c r="D407" s="97"/>
      <c r="E407" s="97"/>
      <c r="F407" s="97"/>
      <c r="G407" s="97"/>
      <c r="H407" s="97"/>
    </row>
    <row r="408" ht="15.75" customHeight="1">
      <c r="A408" s="97"/>
      <c r="B408" s="97"/>
      <c r="C408" s="97"/>
      <c r="D408" s="97"/>
      <c r="E408" s="97"/>
      <c r="F408" s="97"/>
      <c r="G408" s="97"/>
      <c r="H408" s="97"/>
    </row>
    <row r="409" ht="15.75" customHeight="1">
      <c r="A409" s="97"/>
      <c r="B409" s="97"/>
      <c r="C409" s="97"/>
      <c r="D409" s="97"/>
      <c r="E409" s="97"/>
      <c r="F409" s="97"/>
      <c r="G409" s="97"/>
      <c r="H409" s="97"/>
    </row>
    <row r="410" ht="15.75" customHeight="1">
      <c r="A410" s="97"/>
      <c r="B410" s="97"/>
      <c r="C410" s="97"/>
      <c r="D410" s="97"/>
      <c r="E410" s="97"/>
      <c r="F410" s="97"/>
      <c r="G410" s="97"/>
      <c r="H410" s="97"/>
    </row>
    <row r="411" ht="15.75" customHeight="1">
      <c r="A411" s="97"/>
      <c r="B411" s="97"/>
      <c r="C411" s="97"/>
      <c r="D411" s="97"/>
      <c r="E411" s="97"/>
      <c r="F411" s="97"/>
      <c r="G411" s="97"/>
      <c r="H411" s="97"/>
    </row>
    <row r="412" ht="15.75" customHeight="1">
      <c r="A412" s="97"/>
      <c r="B412" s="97"/>
      <c r="C412" s="97"/>
      <c r="D412" s="97"/>
      <c r="E412" s="97"/>
      <c r="F412" s="97"/>
      <c r="G412" s="97"/>
      <c r="H412" s="97"/>
    </row>
    <row r="413" ht="15.75" customHeight="1">
      <c r="A413" s="97"/>
      <c r="B413" s="97"/>
      <c r="C413" s="97"/>
      <c r="D413" s="97"/>
      <c r="E413" s="97"/>
      <c r="F413" s="97"/>
      <c r="G413" s="97"/>
      <c r="H413" s="97"/>
    </row>
    <row r="414" ht="15.75" customHeight="1">
      <c r="A414" s="97"/>
      <c r="B414" s="97"/>
      <c r="C414" s="97"/>
      <c r="D414" s="97"/>
      <c r="E414" s="97"/>
      <c r="F414" s="97"/>
      <c r="G414" s="97"/>
      <c r="H414" s="97"/>
    </row>
    <row r="415" ht="15.75" customHeight="1">
      <c r="A415" s="97"/>
      <c r="B415" s="97"/>
      <c r="C415" s="97"/>
      <c r="D415" s="97"/>
      <c r="E415" s="97"/>
      <c r="F415" s="97"/>
      <c r="G415" s="97"/>
      <c r="H415" s="97"/>
    </row>
    <row r="416" ht="15.75" customHeight="1">
      <c r="A416" s="97"/>
      <c r="B416" s="97"/>
      <c r="C416" s="97"/>
      <c r="D416" s="97"/>
      <c r="E416" s="97"/>
      <c r="F416" s="97"/>
      <c r="G416" s="97"/>
      <c r="H416" s="97"/>
    </row>
    <row r="417" ht="15.75" customHeight="1">
      <c r="A417" s="97"/>
      <c r="B417" s="97"/>
      <c r="C417" s="97"/>
      <c r="D417" s="97"/>
      <c r="E417" s="97"/>
      <c r="F417" s="97"/>
      <c r="G417" s="97"/>
      <c r="H417" s="97"/>
    </row>
    <row r="418" ht="15.75" customHeight="1">
      <c r="A418" s="97"/>
      <c r="B418" s="97"/>
      <c r="C418" s="97"/>
      <c r="D418" s="97"/>
      <c r="E418" s="97"/>
      <c r="F418" s="97"/>
      <c r="G418" s="97"/>
      <c r="H418" s="97"/>
    </row>
    <row r="419" ht="15.75" customHeight="1">
      <c r="A419" s="97"/>
      <c r="B419" s="97"/>
      <c r="C419" s="97"/>
      <c r="D419" s="97"/>
      <c r="E419" s="97"/>
      <c r="F419" s="97"/>
      <c r="G419" s="97"/>
      <c r="H419" s="97"/>
    </row>
    <row r="420" ht="15.75" customHeight="1">
      <c r="A420" s="97"/>
      <c r="B420" s="97"/>
      <c r="C420" s="97"/>
      <c r="D420" s="97"/>
      <c r="E420" s="97"/>
      <c r="F420" s="97"/>
      <c r="G420" s="97"/>
      <c r="H420" s="97"/>
    </row>
    <row r="421" ht="15.75" customHeight="1">
      <c r="A421" s="97"/>
      <c r="B421" s="97"/>
      <c r="C421" s="97"/>
      <c r="D421" s="97"/>
      <c r="E421" s="97"/>
      <c r="F421" s="97"/>
      <c r="G421" s="97"/>
      <c r="H421" s="97"/>
    </row>
    <row r="422" ht="15.75" customHeight="1">
      <c r="A422" s="97"/>
      <c r="B422" s="97"/>
      <c r="C422" s="97"/>
      <c r="D422" s="97"/>
      <c r="E422" s="97"/>
      <c r="F422" s="97"/>
      <c r="G422" s="97"/>
      <c r="H422" s="97"/>
    </row>
    <row r="423" ht="15.75" customHeight="1">
      <c r="A423" s="97"/>
      <c r="B423" s="97"/>
      <c r="C423" s="97"/>
      <c r="D423" s="97"/>
      <c r="E423" s="97"/>
      <c r="F423" s="97"/>
      <c r="G423" s="97"/>
      <c r="H423" s="97"/>
    </row>
    <row r="424" ht="15.75" customHeight="1">
      <c r="A424" s="97"/>
      <c r="B424" s="97"/>
      <c r="C424" s="97"/>
      <c r="D424" s="97"/>
      <c r="E424" s="97"/>
      <c r="F424" s="97"/>
      <c r="G424" s="97"/>
      <c r="H424" s="97"/>
    </row>
    <row r="425" ht="15.75" customHeight="1">
      <c r="A425" s="97"/>
      <c r="B425" s="97"/>
      <c r="C425" s="97"/>
      <c r="D425" s="97"/>
      <c r="E425" s="97"/>
      <c r="F425" s="97"/>
      <c r="G425" s="97"/>
      <c r="H425" s="97"/>
    </row>
    <row r="426" ht="15.75" customHeight="1">
      <c r="A426" s="97"/>
      <c r="B426" s="97"/>
      <c r="C426" s="97"/>
      <c r="D426" s="97"/>
      <c r="E426" s="97"/>
      <c r="F426" s="97"/>
      <c r="G426" s="97"/>
      <c r="H426" s="97"/>
    </row>
    <row r="427" ht="15.75" customHeight="1">
      <c r="A427" s="97"/>
      <c r="B427" s="97"/>
      <c r="C427" s="97"/>
      <c r="D427" s="97"/>
      <c r="E427" s="97"/>
      <c r="F427" s="97"/>
      <c r="G427" s="97"/>
      <c r="H427" s="97"/>
    </row>
    <row r="428" ht="15.75" customHeight="1">
      <c r="A428" s="97"/>
      <c r="B428" s="97"/>
      <c r="C428" s="97"/>
      <c r="D428" s="97"/>
      <c r="E428" s="97"/>
      <c r="F428" s="97"/>
      <c r="G428" s="97"/>
      <c r="H428" s="97"/>
    </row>
    <row r="429" ht="15.75" customHeight="1">
      <c r="A429" s="97"/>
      <c r="B429" s="97"/>
      <c r="C429" s="97"/>
      <c r="D429" s="97"/>
      <c r="E429" s="97"/>
      <c r="F429" s="97"/>
      <c r="G429" s="97"/>
      <c r="H429" s="97"/>
    </row>
    <row r="430" ht="15.75" customHeight="1">
      <c r="A430" s="97"/>
      <c r="B430" s="97"/>
      <c r="C430" s="97"/>
      <c r="D430" s="97"/>
      <c r="E430" s="97"/>
      <c r="F430" s="97"/>
      <c r="G430" s="97"/>
      <c r="H430" s="97"/>
    </row>
    <row r="431" ht="15.75" customHeight="1">
      <c r="A431" s="97"/>
      <c r="B431" s="97"/>
      <c r="C431" s="97"/>
      <c r="D431" s="97"/>
      <c r="E431" s="97"/>
      <c r="F431" s="97"/>
      <c r="G431" s="97"/>
      <c r="H431" s="97"/>
    </row>
    <row r="432" ht="15.75" customHeight="1">
      <c r="A432" s="97"/>
      <c r="B432" s="97"/>
      <c r="C432" s="97"/>
      <c r="D432" s="97"/>
      <c r="E432" s="97"/>
      <c r="F432" s="97"/>
      <c r="G432" s="97"/>
      <c r="H432" s="97"/>
    </row>
    <row r="433" ht="15.75" customHeight="1">
      <c r="A433" s="97"/>
      <c r="B433" s="97"/>
      <c r="C433" s="97"/>
      <c r="D433" s="97"/>
      <c r="E433" s="97"/>
      <c r="F433" s="97"/>
      <c r="G433" s="97"/>
      <c r="H433" s="97"/>
    </row>
    <row r="434" ht="15.75" customHeight="1">
      <c r="A434" s="97"/>
      <c r="B434" s="97"/>
      <c r="C434" s="97"/>
      <c r="D434" s="97"/>
      <c r="E434" s="97"/>
      <c r="F434" s="97"/>
      <c r="G434" s="97"/>
      <c r="H434" s="97"/>
    </row>
    <row r="435" ht="15.75" customHeight="1">
      <c r="A435" s="97"/>
      <c r="B435" s="97"/>
      <c r="C435" s="97"/>
      <c r="D435" s="97"/>
      <c r="E435" s="97"/>
      <c r="F435" s="97"/>
      <c r="G435" s="97"/>
      <c r="H435" s="97"/>
    </row>
    <row r="436" ht="15.75" customHeight="1">
      <c r="A436" s="97"/>
      <c r="B436" s="97"/>
      <c r="C436" s="97"/>
      <c r="D436" s="97"/>
      <c r="E436" s="97"/>
      <c r="F436" s="97"/>
      <c r="G436" s="97"/>
      <c r="H436" s="97"/>
    </row>
    <row r="437" ht="15.75" customHeight="1">
      <c r="A437" s="97"/>
      <c r="B437" s="97"/>
      <c r="C437" s="97"/>
      <c r="D437" s="97"/>
      <c r="E437" s="97"/>
      <c r="F437" s="97"/>
      <c r="G437" s="97"/>
      <c r="H437" s="97"/>
    </row>
    <row r="438" ht="15.75" customHeight="1">
      <c r="A438" s="97"/>
      <c r="B438" s="97"/>
      <c r="C438" s="97"/>
      <c r="D438" s="97"/>
      <c r="E438" s="97"/>
      <c r="F438" s="97"/>
      <c r="G438" s="97"/>
      <c r="H438" s="97"/>
    </row>
    <row r="439" ht="15.75" customHeight="1">
      <c r="A439" s="97"/>
      <c r="B439" s="97"/>
      <c r="C439" s="97"/>
      <c r="D439" s="97"/>
      <c r="E439" s="97"/>
      <c r="F439" s="97"/>
      <c r="G439" s="97"/>
      <c r="H439" s="97"/>
    </row>
    <row r="440" ht="15.75" customHeight="1">
      <c r="A440" s="97"/>
      <c r="B440" s="97"/>
      <c r="C440" s="97"/>
      <c r="D440" s="97"/>
      <c r="E440" s="97"/>
      <c r="F440" s="97"/>
      <c r="G440" s="97"/>
      <c r="H440" s="97"/>
    </row>
    <row r="441" ht="15.75" customHeight="1">
      <c r="A441" s="97"/>
      <c r="B441" s="97"/>
      <c r="C441" s="97"/>
      <c r="D441" s="97"/>
      <c r="E441" s="97"/>
      <c r="F441" s="97"/>
      <c r="G441" s="97"/>
      <c r="H441" s="97"/>
    </row>
    <row r="442" ht="15.75" customHeight="1">
      <c r="A442" s="97"/>
      <c r="B442" s="97"/>
      <c r="C442" s="97"/>
      <c r="D442" s="97"/>
      <c r="E442" s="97"/>
      <c r="F442" s="97"/>
      <c r="G442" s="97"/>
      <c r="H442" s="97"/>
    </row>
    <row r="443" ht="15.75" customHeight="1">
      <c r="A443" s="97"/>
      <c r="B443" s="97"/>
      <c r="C443" s="97"/>
      <c r="D443" s="97"/>
      <c r="E443" s="97"/>
      <c r="F443" s="97"/>
      <c r="G443" s="97"/>
      <c r="H443" s="97"/>
    </row>
    <row r="444" ht="15.75" customHeight="1">
      <c r="A444" s="97"/>
      <c r="B444" s="97"/>
      <c r="C444" s="97"/>
      <c r="D444" s="97"/>
      <c r="E444" s="97"/>
      <c r="F444" s="97"/>
      <c r="G444" s="97"/>
      <c r="H444" s="97"/>
    </row>
    <row r="445" ht="15.75" customHeight="1">
      <c r="A445" s="97"/>
      <c r="B445" s="97"/>
      <c r="C445" s="97"/>
      <c r="D445" s="97"/>
      <c r="E445" s="97"/>
      <c r="F445" s="97"/>
      <c r="G445" s="97"/>
      <c r="H445" s="97"/>
    </row>
    <row r="446" ht="15.75" customHeight="1">
      <c r="A446" s="97"/>
      <c r="B446" s="97"/>
      <c r="C446" s="97"/>
      <c r="D446" s="97"/>
      <c r="E446" s="97"/>
      <c r="F446" s="97"/>
      <c r="G446" s="97"/>
      <c r="H446" s="97"/>
    </row>
    <row r="447" ht="15.75" customHeight="1">
      <c r="A447" s="97"/>
      <c r="B447" s="97"/>
      <c r="C447" s="97"/>
      <c r="D447" s="97"/>
      <c r="E447" s="97"/>
      <c r="F447" s="97"/>
      <c r="G447" s="97"/>
      <c r="H447" s="97"/>
    </row>
    <row r="448" ht="15.75" customHeight="1">
      <c r="A448" s="97"/>
      <c r="B448" s="97"/>
      <c r="C448" s="97"/>
      <c r="D448" s="97"/>
      <c r="E448" s="97"/>
      <c r="F448" s="97"/>
      <c r="G448" s="97"/>
      <c r="H448" s="97"/>
    </row>
    <row r="449" ht="15.75" customHeight="1">
      <c r="A449" s="97"/>
      <c r="B449" s="97"/>
      <c r="C449" s="97"/>
      <c r="D449" s="97"/>
      <c r="E449" s="97"/>
      <c r="F449" s="97"/>
      <c r="G449" s="97"/>
      <c r="H449" s="97"/>
    </row>
    <row r="450" ht="15.75" customHeight="1">
      <c r="A450" s="97"/>
      <c r="B450" s="97"/>
      <c r="C450" s="97"/>
      <c r="D450" s="97"/>
      <c r="E450" s="97"/>
      <c r="F450" s="97"/>
      <c r="G450" s="97"/>
      <c r="H450" s="97"/>
    </row>
    <row r="451" ht="15.75" customHeight="1">
      <c r="A451" s="97"/>
      <c r="B451" s="97"/>
      <c r="C451" s="97"/>
      <c r="D451" s="97"/>
      <c r="E451" s="97"/>
      <c r="F451" s="97"/>
      <c r="G451" s="97"/>
      <c r="H451" s="97"/>
    </row>
    <row r="452" ht="15.75" customHeight="1">
      <c r="A452" s="97"/>
      <c r="B452" s="97"/>
      <c r="C452" s="97"/>
      <c r="D452" s="97"/>
      <c r="E452" s="97"/>
      <c r="F452" s="97"/>
      <c r="G452" s="97"/>
      <c r="H452" s="97"/>
    </row>
    <row r="453" ht="15.75" customHeight="1">
      <c r="A453" s="97"/>
      <c r="B453" s="97"/>
      <c r="C453" s="97"/>
      <c r="D453" s="97"/>
      <c r="E453" s="97"/>
      <c r="F453" s="97"/>
      <c r="G453" s="97"/>
      <c r="H453" s="97"/>
    </row>
    <row r="454" ht="15.75" customHeight="1">
      <c r="A454" s="97"/>
      <c r="B454" s="97"/>
      <c r="C454" s="97"/>
      <c r="D454" s="97"/>
      <c r="E454" s="97"/>
      <c r="F454" s="97"/>
      <c r="G454" s="97"/>
      <c r="H454" s="97"/>
    </row>
    <row r="455" ht="15.75" customHeight="1">
      <c r="A455" s="97"/>
      <c r="B455" s="97"/>
      <c r="C455" s="97"/>
      <c r="D455" s="97"/>
      <c r="E455" s="97"/>
      <c r="F455" s="97"/>
      <c r="G455" s="97"/>
      <c r="H455" s="97"/>
    </row>
    <row r="456" ht="15.75" customHeight="1">
      <c r="A456" s="97"/>
      <c r="B456" s="97"/>
      <c r="C456" s="97"/>
      <c r="D456" s="97"/>
      <c r="E456" s="97"/>
      <c r="F456" s="97"/>
      <c r="G456" s="97"/>
      <c r="H456" s="97"/>
    </row>
    <row r="457" ht="15.75" customHeight="1">
      <c r="A457" s="97"/>
      <c r="B457" s="97"/>
      <c r="C457" s="97"/>
      <c r="D457" s="97"/>
      <c r="E457" s="97"/>
      <c r="F457" s="97"/>
      <c r="G457" s="97"/>
      <c r="H457" s="97"/>
    </row>
    <row r="458" ht="15.75" customHeight="1">
      <c r="A458" s="97"/>
      <c r="B458" s="97"/>
      <c r="C458" s="97"/>
      <c r="D458" s="97"/>
      <c r="E458" s="97"/>
      <c r="F458" s="97"/>
      <c r="G458" s="97"/>
      <c r="H458" s="97"/>
    </row>
    <row r="459" ht="15.75" customHeight="1">
      <c r="A459" s="97"/>
      <c r="B459" s="97"/>
      <c r="C459" s="97"/>
      <c r="D459" s="97"/>
      <c r="E459" s="97"/>
      <c r="F459" s="97"/>
      <c r="G459" s="97"/>
      <c r="H459" s="97"/>
    </row>
    <row r="460" ht="15.75" customHeight="1">
      <c r="A460" s="97"/>
      <c r="B460" s="97"/>
      <c r="C460" s="97"/>
      <c r="D460" s="97"/>
      <c r="E460" s="97"/>
      <c r="F460" s="97"/>
      <c r="G460" s="97"/>
      <c r="H460" s="97"/>
    </row>
    <row r="461" ht="15.75" customHeight="1">
      <c r="A461" s="97"/>
      <c r="B461" s="97"/>
      <c r="C461" s="97"/>
      <c r="D461" s="97"/>
      <c r="E461" s="97"/>
      <c r="F461" s="97"/>
      <c r="G461" s="97"/>
      <c r="H461" s="97"/>
    </row>
    <row r="462" ht="15.75" customHeight="1">
      <c r="A462" s="97"/>
      <c r="B462" s="97"/>
      <c r="C462" s="97"/>
      <c r="D462" s="97"/>
      <c r="E462" s="97"/>
      <c r="F462" s="97"/>
      <c r="G462" s="97"/>
      <c r="H462" s="97"/>
    </row>
    <row r="463" ht="15.75" customHeight="1">
      <c r="A463" s="97"/>
      <c r="B463" s="97"/>
      <c r="C463" s="97"/>
      <c r="D463" s="97"/>
      <c r="E463" s="97"/>
      <c r="F463" s="97"/>
      <c r="G463" s="97"/>
      <c r="H463" s="97"/>
    </row>
    <row r="464" ht="15.75" customHeight="1">
      <c r="A464" s="97"/>
      <c r="B464" s="97"/>
      <c r="C464" s="97"/>
      <c r="D464" s="97"/>
      <c r="E464" s="97"/>
      <c r="F464" s="97"/>
      <c r="G464" s="97"/>
      <c r="H464" s="97"/>
    </row>
    <row r="465" ht="15.75" customHeight="1">
      <c r="A465" s="97"/>
      <c r="B465" s="97"/>
      <c r="C465" s="97"/>
      <c r="D465" s="97"/>
      <c r="E465" s="97"/>
      <c r="F465" s="97"/>
      <c r="G465" s="97"/>
      <c r="H465" s="97"/>
    </row>
    <row r="466" ht="15.75" customHeight="1">
      <c r="A466" s="97"/>
      <c r="B466" s="97"/>
      <c r="C466" s="97"/>
      <c r="D466" s="97"/>
      <c r="E466" s="97"/>
      <c r="F466" s="97"/>
      <c r="G466" s="97"/>
      <c r="H466" s="97"/>
    </row>
    <row r="467" ht="15.75" customHeight="1">
      <c r="A467" s="97"/>
      <c r="B467" s="97"/>
      <c r="C467" s="97"/>
      <c r="D467" s="97"/>
      <c r="E467" s="97"/>
      <c r="F467" s="97"/>
      <c r="G467" s="97"/>
      <c r="H467" s="97"/>
    </row>
    <row r="468" ht="15.75" customHeight="1">
      <c r="A468" s="97"/>
      <c r="B468" s="97"/>
      <c r="C468" s="97"/>
      <c r="D468" s="97"/>
      <c r="E468" s="97"/>
      <c r="F468" s="97"/>
      <c r="G468" s="97"/>
      <c r="H468" s="97"/>
    </row>
    <row r="469" ht="15.75" customHeight="1">
      <c r="A469" s="97"/>
      <c r="B469" s="97"/>
      <c r="C469" s="97"/>
      <c r="D469" s="97"/>
      <c r="E469" s="97"/>
      <c r="F469" s="97"/>
      <c r="G469" s="97"/>
      <c r="H469" s="97"/>
    </row>
    <row r="470" ht="15.75" customHeight="1">
      <c r="A470" s="97"/>
      <c r="B470" s="97"/>
      <c r="C470" s="97"/>
      <c r="D470" s="97"/>
      <c r="E470" s="97"/>
      <c r="F470" s="97"/>
      <c r="G470" s="97"/>
      <c r="H470" s="97"/>
    </row>
    <row r="471" ht="15.75" customHeight="1">
      <c r="A471" s="97"/>
      <c r="B471" s="97"/>
      <c r="C471" s="97"/>
      <c r="D471" s="97"/>
      <c r="E471" s="97"/>
      <c r="F471" s="97"/>
      <c r="G471" s="97"/>
      <c r="H471" s="97"/>
    </row>
    <row r="472" ht="15.75" customHeight="1">
      <c r="A472" s="97"/>
      <c r="B472" s="97"/>
      <c r="C472" s="97"/>
      <c r="D472" s="97"/>
      <c r="E472" s="97"/>
      <c r="F472" s="97"/>
      <c r="G472" s="97"/>
      <c r="H472" s="97"/>
    </row>
    <row r="473" ht="15.75" customHeight="1">
      <c r="A473" s="97"/>
      <c r="B473" s="97"/>
      <c r="C473" s="97"/>
      <c r="D473" s="97"/>
      <c r="E473" s="97"/>
      <c r="F473" s="97"/>
      <c r="G473" s="97"/>
      <c r="H473" s="97"/>
    </row>
    <row r="474" ht="15.75" customHeight="1">
      <c r="A474" s="97"/>
      <c r="B474" s="97"/>
      <c r="C474" s="97"/>
      <c r="D474" s="97"/>
      <c r="E474" s="97"/>
      <c r="F474" s="97"/>
      <c r="G474" s="97"/>
      <c r="H474" s="97"/>
    </row>
    <row r="475" ht="15.75" customHeight="1">
      <c r="A475" s="97"/>
      <c r="B475" s="97"/>
      <c r="C475" s="97"/>
      <c r="D475" s="97"/>
      <c r="E475" s="97"/>
      <c r="F475" s="97"/>
      <c r="G475" s="97"/>
      <c r="H475" s="97"/>
    </row>
    <row r="476" ht="15.75" customHeight="1">
      <c r="A476" s="97"/>
      <c r="B476" s="97"/>
      <c r="C476" s="97"/>
      <c r="D476" s="97"/>
      <c r="E476" s="97"/>
      <c r="F476" s="97"/>
      <c r="G476" s="97"/>
      <c r="H476" s="97"/>
    </row>
    <row r="477" ht="15.75" customHeight="1">
      <c r="A477" s="97"/>
      <c r="B477" s="97"/>
      <c r="C477" s="97"/>
      <c r="D477" s="97"/>
      <c r="E477" s="97"/>
      <c r="F477" s="97"/>
      <c r="G477" s="97"/>
      <c r="H477" s="97"/>
    </row>
    <row r="478" ht="15.75" customHeight="1">
      <c r="A478" s="97"/>
      <c r="B478" s="97"/>
      <c r="C478" s="97"/>
      <c r="D478" s="97"/>
      <c r="E478" s="97"/>
      <c r="F478" s="97"/>
      <c r="G478" s="97"/>
      <c r="H478" s="97"/>
    </row>
    <row r="479" ht="15.75" customHeight="1">
      <c r="A479" s="97"/>
      <c r="B479" s="97"/>
      <c r="C479" s="97"/>
      <c r="D479" s="97"/>
      <c r="E479" s="97"/>
      <c r="F479" s="97"/>
      <c r="G479" s="97"/>
      <c r="H479" s="97"/>
    </row>
    <row r="480" ht="15.75" customHeight="1">
      <c r="A480" s="97"/>
      <c r="B480" s="97"/>
      <c r="C480" s="97"/>
      <c r="D480" s="97"/>
      <c r="E480" s="97"/>
      <c r="F480" s="97"/>
      <c r="G480" s="97"/>
      <c r="H480" s="97"/>
    </row>
    <row r="481" ht="15.75" customHeight="1">
      <c r="A481" s="97"/>
      <c r="B481" s="97"/>
      <c r="C481" s="97"/>
      <c r="D481" s="97"/>
      <c r="E481" s="97"/>
      <c r="F481" s="97"/>
      <c r="G481" s="97"/>
      <c r="H481" s="97"/>
    </row>
    <row r="482" ht="15.75" customHeight="1">
      <c r="A482" s="97"/>
      <c r="B482" s="97"/>
      <c r="C482" s="97"/>
      <c r="D482" s="97"/>
      <c r="E482" s="97"/>
      <c r="F482" s="97"/>
      <c r="G482" s="97"/>
      <c r="H482" s="97"/>
    </row>
    <row r="483" ht="15.75" customHeight="1">
      <c r="A483" s="97"/>
      <c r="B483" s="97"/>
      <c r="C483" s="97"/>
      <c r="D483" s="97"/>
      <c r="E483" s="97"/>
      <c r="F483" s="97"/>
      <c r="G483" s="97"/>
      <c r="H483" s="97"/>
    </row>
    <row r="484" ht="15.75" customHeight="1">
      <c r="A484" s="97"/>
      <c r="B484" s="97"/>
      <c r="C484" s="97"/>
      <c r="D484" s="97"/>
      <c r="E484" s="97"/>
      <c r="F484" s="97"/>
      <c r="G484" s="97"/>
      <c r="H484" s="97"/>
    </row>
    <row r="485" ht="15.75" customHeight="1">
      <c r="A485" s="97"/>
      <c r="B485" s="97"/>
      <c r="C485" s="97"/>
      <c r="D485" s="97"/>
      <c r="E485" s="97"/>
      <c r="F485" s="97"/>
      <c r="G485" s="97"/>
      <c r="H485" s="97"/>
    </row>
    <row r="486" ht="15.75" customHeight="1">
      <c r="A486" s="97"/>
      <c r="B486" s="97"/>
      <c r="C486" s="97"/>
      <c r="D486" s="97"/>
      <c r="E486" s="97"/>
      <c r="F486" s="97"/>
      <c r="G486" s="97"/>
      <c r="H486" s="97"/>
    </row>
    <row r="487" ht="15.75" customHeight="1">
      <c r="A487" s="97"/>
      <c r="B487" s="97"/>
      <c r="C487" s="97"/>
      <c r="D487" s="97"/>
      <c r="E487" s="97"/>
      <c r="F487" s="97"/>
      <c r="G487" s="97"/>
      <c r="H487" s="97"/>
    </row>
    <row r="488" ht="15.75" customHeight="1">
      <c r="A488" s="97"/>
      <c r="B488" s="97"/>
      <c r="C488" s="97"/>
      <c r="D488" s="97"/>
      <c r="E488" s="97"/>
      <c r="F488" s="97"/>
      <c r="G488" s="97"/>
      <c r="H488" s="97"/>
    </row>
    <row r="489" ht="15.75" customHeight="1">
      <c r="A489" s="97"/>
      <c r="B489" s="97"/>
      <c r="C489" s="97"/>
      <c r="D489" s="97"/>
      <c r="E489" s="97"/>
      <c r="F489" s="97"/>
      <c r="G489" s="97"/>
      <c r="H489" s="97"/>
    </row>
    <row r="490" ht="15.75" customHeight="1">
      <c r="A490" s="97"/>
      <c r="B490" s="97"/>
      <c r="C490" s="97"/>
      <c r="D490" s="97"/>
      <c r="E490" s="97"/>
      <c r="F490" s="97"/>
      <c r="G490" s="97"/>
      <c r="H490" s="97"/>
    </row>
    <row r="491" ht="15.75" customHeight="1">
      <c r="A491" s="97"/>
      <c r="B491" s="97"/>
      <c r="C491" s="97"/>
      <c r="D491" s="97"/>
      <c r="E491" s="97"/>
      <c r="F491" s="97"/>
      <c r="G491" s="97"/>
      <c r="H491" s="97"/>
    </row>
    <row r="492" ht="15.75" customHeight="1">
      <c r="A492" s="97"/>
      <c r="B492" s="97"/>
      <c r="C492" s="97"/>
      <c r="D492" s="97"/>
      <c r="E492" s="97"/>
      <c r="F492" s="97"/>
      <c r="G492" s="97"/>
      <c r="H492" s="97"/>
    </row>
    <row r="493" ht="15.75" customHeight="1">
      <c r="A493" s="97"/>
      <c r="B493" s="97"/>
      <c r="C493" s="97"/>
      <c r="D493" s="97"/>
      <c r="E493" s="97"/>
      <c r="F493" s="97"/>
      <c r="G493" s="97"/>
      <c r="H493" s="97"/>
    </row>
    <row r="494" ht="15.75" customHeight="1">
      <c r="A494" s="97"/>
      <c r="B494" s="97"/>
      <c r="C494" s="97"/>
      <c r="D494" s="97"/>
      <c r="E494" s="97"/>
      <c r="F494" s="97"/>
      <c r="G494" s="97"/>
      <c r="H494" s="97"/>
    </row>
    <row r="495" ht="15.75" customHeight="1">
      <c r="A495" s="97"/>
      <c r="B495" s="97"/>
      <c r="C495" s="97"/>
      <c r="D495" s="97"/>
      <c r="E495" s="97"/>
      <c r="F495" s="97"/>
      <c r="G495" s="97"/>
      <c r="H495" s="97"/>
    </row>
    <row r="496" ht="15.75" customHeight="1">
      <c r="A496" s="97"/>
      <c r="B496" s="97"/>
      <c r="C496" s="97"/>
      <c r="D496" s="97"/>
      <c r="E496" s="97"/>
      <c r="F496" s="97"/>
      <c r="G496" s="97"/>
      <c r="H496" s="97"/>
    </row>
    <row r="497" ht="15.75" customHeight="1">
      <c r="A497" s="97"/>
      <c r="B497" s="97"/>
      <c r="C497" s="97"/>
      <c r="D497" s="97"/>
      <c r="E497" s="97"/>
      <c r="F497" s="97"/>
      <c r="G497" s="97"/>
      <c r="H497" s="97"/>
    </row>
    <row r="498" ht="15.75" customHeight="1">
      <c r="A498" s="97"/>
      <c r="B498" s="97"/>
      <c r="C498" s="97"/>
      <c r="D498" s="97"/>
      <c r="E498" s="97"/>
      <c r="F498" s="97"/>
      <c r="G498" s="97"/>
      <c r="H498" s="97"/>
    </row>
    <row r="499" ht="15.75" customHeight="1">
      <c r="A499" s="97"/>
      <c r="B499" s="97"/>
      <c r="C499" s="97"/>
      <c r="D499" s="97"/>
      <c r="E499" s="97"/>
      <c r="F499" s="97"/>
      <c r="G499" s="97"/>
      <c r="H499" s="97"/>
    </row>
    <row r="500" ht="15.75" customHeight="1">
      <c r="A500" s="97"/>
      <c r="B500" s="97"/>
      <c r="C500" s="97"/>
      <c r="D500" s="97"/>
      <c r="E500" s="97"/>
      <c r="F500" s="97"/>
      <c r="G500" s="97"/>
      <c r="H500" s="97"/>
    </row>
    <row r="501" ht="15.75" customHeight="1">
      <c r="A501" s="97"/>
      <c r="B501" s="97"/>
      <c r="C501" s="97"/>
      <c r="D501" s="97"/>
      <c r="E501" s="97"/>
      <c r="F501" s="97"/>
      <c r="G501" s="97"/>
      <c r="H501" s="97"/>
    </row>
    <row r="502" ht="15.75" customHeight="1">
      <c r="A502" s="97"/>
      <c r="B502" s="97"/>
      <c r="C502" s="97"/>
      <c r="D502" s="97"/>
      <c r="E502" s="97"/>
      <c r="F502" s="97"/>
      <c r="G502" s="97"/>
      <c r="H502" s="97"/>
    </row>
    <row r="503" ht="15.75" customHeight="1">
      <c r="A503" s="97"/>
      <c r="B503" s="97"/>
      <c r="C503" s="97"/>
      <c r="D503" s="97"/>
      <c r="E503" s="97"/>
      <c r="F503" s="97"/>
      <c r="G503" s="97"/>
      <c r="H503" s="97"/>
    </row>
    <row r="504" ht="15.75" customHeight="1">
      <c r="A504" s="97"/>
      <c r="B504" s="97"/>
      <c r="C504" s="97"/>
      <c r="D504" s="97"/>
      <c r="E504" s="97"/>
      <c r="F504" s="97"/>
      <c r="G504" s="97"/>
      <c r="H504" s="97"/>
    </row>
    <row r="505" ht="15.75" customHeight="1">
      <c r="A505" s="97"/>
      <c r="B505" s="97"/>
      <c r="C505" s="97"/>
      <c r="D505" s="97"/>
      <c r="E505" s="97"/>
      <c r="F505" s="97"/>
      <c r="G505" s="97"/>
      <c r="H505" s="97"/>
    </row>
    <row r="506" ht="15.75" customHeight="1">
      <c r="A506" s="97"/>
      <c r="B506" s="97"/>
      <c r="C506" s="97"/>
      <c r="D506" s="97"/>
      <c r="E506" s="97"/>
      <c r="F506" s="97"/>
      <c r="G506" s="97"/>
      <c r="H506" s="97"/>
    </row>
    <row r="507" ht="15.75" customHeight="1">
      <c r="A507" s="97"/>
      <c r="B507" s="97"/>
      <c r="C507" s="97"/>
      <c r="D507" s="97"/>
      <c r="E507" s="97"/>
      <c r="F507" s="97"/>
      <c r="G507" s="97"/>
      <c r="H507" s="97"/>
    </row>
    <row r="508" ht="15.75" customHeight="1">
      <c r="A508" s="97"/>
      <c r="B508" s="97"/>
      <c r="C508" s="97"/>
      <c r="D508" s="97"/>
      <c r="E508" s="97"/>
      <c r="F508" s="97"/>
      <c r="G508" s="97"/>
      <c r="H508" s="97"/>
    </row>
    <row r="509" ht="15.75" customHeight="1">
      <c r="A509" s="97"/>
      <c r="B509" s="97"/>
      <c r="C509" s="97"/>
      <c r="D509" s="97"/>
      <c r="E509" s="97"/>
      <c r="F509" s="97"/>
      <c r="G509" s="97"/>
      <c r="H509" s="97"/>
    </row>
    <row r="510" ht="15.75" customHeight="1">
      <c r="A510" s="97"/>
      <c r="B510" s="97"/>
      <c r="C510" s="97"/>
      <c r="D510" s="97"/>
      <c r="E510" s="97"/>
      <c r="F510" s="97"/>
      <c r="G510" s="97"/>
      <c r="H510" s="97"/>
    </row>
    <row r="511" ht="15.75" customHeight="1">
      <c r="A511" s="97"/>
      <c r="B511" s="97"/>
      <c r="C511" s="97"/>
      <c r="D511" s="97"/>
      <c r="E511" s="97"/>
      <c r="F511" s="97"/>
      <c r="G511" s="97"/>
      <c r="H511" s="97"/>
    </row>
    <row r="512" ht="15.75" customHeight="1">
      <c r="A512" s="97"/>
      <c r="B512" s="97"/>
      <c r="C512" s="97"/>
      <c r="D512" s="97"/>
      <c r="E512" s="97"/>
      <c r="F512" s="97"/>
      <c r="G512" s="97"/>
      <c r="H512" s="97"/>
    </row>
    <row r="513" ht="15.75" customHeight="1">
      <c r="A513" s="97"/>
      <c r="B513" s="97"/>
      <c r="C513" s="97"/>
      <c r="D513" s="97"/>
      <c r="E513" s="97"/>
      <c r="F513" s="97"/>
      <c r="G513" s="97"/>
      <c r="H513" s="97"/>
    </row>
    <row r="514" ht="15.75" customHeight="1">
      <c r="A514" s="97"/>
      <c r="B514" s="97"/>
      <c r="C514" s="97"/>
      <c r="D514" s="97"/>
      <c r="E514" s="97"/>
      <c r="F514" s="97"/>
      <c r="G514" s="97"/>
      <c r="H514" s="97"/>
    </row>
    <row r="515" ht="15.75" customHeight="1">
      <c r="A515" s="97"/>
      <c r="B515" s="97"/>
      <c r="C515" s="97"/>
      <c r="D515" s="97"/>
      <c r="E515" s="97"/>
      <c r="F515" s="97"/>
      <c r="G515" s="97"/>
      <c r="H515" s="97"/>
    </row>
    <row r="516" ht="15.75" customHeight="1">
      <c r="A516" s="97"/>
      <c r="B516" s="97"/>
      <c r="C516" s="97"/>
      <c r="D516" s="97"/>
      <c r="E516" s="97"/>
      <c r="F516" s="97"/>
      <c r="G516" s="97"/>
      <c r="H516" s="97"/>
    </row>
    <row r="517" ht="15.75" customHeight="1">
      <c r="A517" s="97"/>
      <c r="B517" s="97"/>
      <c r="C517" s="97"/>
      <c r="D517" s="97"/>
      <c r="E517" s="97"/>
      <c r="F517" s="97"/>
      <c r="G517" s="97"/>
      <c r="H517" s="97"/>
    </row>
    <row r="518" ht="15.75" customHeight="1">
      <c r="A518" s="97"/>
      <c r="B518" s="97"/>
      <c r="C518" s="97"/>
      <c r="D518" s="97"/>
      <c r="E518" s="97"/>
      <c r="F518" s="97"/>
      <c r="G518" s="97"/>
      <c r="H518" s="97"/>
    </row>
    <row r="519" ht="15.75" customHeight="1">
      <c r="A519" s="97"/>
      <c r="B519" s="97"/>
      <c r="C519" s="97"/>
      <c r="D519" s="97"/>
      <c r="E519" s="97"/>
      <c r="F519" s="97"/>
      <c r="G519" s="97"/>
      <c r="H519" s="97"/>
    </row>
    <row r="520" ht="15.75" customHeight="1">
      <c r="A520" s="97"/>
      <c r="B520" s="97"/>
      <c r="C520" s="97"/>
      <c r="D520" s="97"/>
      <c r="E520" s="97"/>
      <c r="F520" s="97"/>
      <c r="G520" s="97"/>
      <c r="H520" s="97"/>
    </row>
    <row r="521" ht="15.75" customHeight="1">
      <c r="A521" s="97"/>
      <c r="B521" s="97"/>
      <c r="C521" s="97"/>
      <c r="D521" s="97"/>
      <c r="E521" s="97"/>
      <c r="F521" s="97"/>
      <c r="G521" s="97"/>
      <c r="H521" s="97"/>
    </row>
    <row r="522" ht="15.75" customHeight="1">
      <c r="A522" s="97"/>
      <c r="B522" s="97"/>
      <c r="C522" s="97"/>
      <c r="D522" s="97"/>
      <c r="E522" s="97"/>
      <c r="F522" s="97"/>
      <c r="G522" s="97"/>
      <c r="H522" s="97"/>
    </row>
    <row r="523" ht="15.75" customHeight="1">
      <c r="A523" s="97"/>
      <c r="B523" s="97"/>
      <c r="C523" s="97"/>
      <c r="D523" s="97"/>
      <c r="E523" s="97"/>
      <c r="F523" s="97"/>
      <c r="G523" s="97"/>
      <c r="H523" s="97"/>
    </row>
    <row r="524" ht="15.75" customHeight="1">
      <c r="A524" s="97"/>
      <c r="B524" s="97"/>
      <c r="C524" s="97"/>
      <c r="D524" s="97"/>
      <c r="E524" s="97"/>
      <c r="F524" s="97"/>
      <c r="G524" s="97"/>
      <c r="H524" s="97"/>
    </row>
    <row r="525" ht="15.75" customHeight="1">
      <c r="A525" s="97"/>
      <c r="B525" s="97"/>
      <c r="C525" s="97"/>
      <c r="D525" s="97"/>
      <c r="E525" s="97"/>
      <c r="F525" s="97"/>
      <c r="G525" s="97"/>
      <c r="H525" s="97"/>
    </row>
    <row r="526" ht="15.75" customHeight="1">
      <c r="A526" s="97"/>
      <c r="B526" s="97"/>
      <c r="C526" s="97"/>
      <c r="D526" s="97"/>
      <c r="E526" s="97"/>
      <c r="F526" s="97"/>
      <c r="G526" s="97"/>
      <c r="H526" s="97"/>
    </row>
    <row r="527" ht="15.75" customHeight="1">
      <c r="A527" s="97"/>
      <c r="B527" s="97"/>
      <c r="C527" s="97"/>
      <c r="D527" s="97"/>
      <c r="E527" s="97"/>
      <c r="F527" s="97"/>
      <c r="G527" s="97"/>
      <c r="H527" s="97"/>
    </row>
    <row r="528" ht="15.75" customHeight="1">
      <c r="A528" s="97"/>
      <c r="B528" s="97"/>
      <c r="C528" s="97"/>
      <c r="D528" s="97"/>
      <c r="E528" s="97"/>
      <c r="F528" s="97"/>
      <c r="G528" s="97"/>
      <c r="H528" s="97"/>
    </row>
    <row r="529" ht="15.75" customHeight="1">
      <c r="A529" s="97"/>
      <c r="B529" s="97"/>
      <c r="C529" s="97"/>
      <c r="D529" s="97"/>
      <c r="E529" s="97"/>
      <c r="F529" s="97"/>
      <c r="G529" s="97"/>
      <c r="H529" s="97"/>
    </row>
    <row r="530" ht="15.75" customHeight="1">
      <c r="A530" s="97"/>
      <c r="B530" s="97"/>
      <c r="C530" s="97"/>
      <c r="D530" s="97"/>
      <c r="E530" s="97"/>
      <c r="F530" s="97"/>
      <c r="G530" s="97"/>
      <c r="H530" s="97"/>
    </row>
    <row r="531" ht="15.75" customHeight="1">
      <c r="A531" s="97"/>
      <c r="B531" s="97"/>
      <c r="C531" s="97"/>
      <c r="D531" s="97"/>
      <c r="E531" s="97"/>
      <c r="F531" s="97"/>
      <c r="G531" s="97"/>
      <c r="H531" s="97"/>
    </row>
    <row r="532" ht="15.75" customHeight="1">
      <c r="A532" s="97"/>
      <c r="B532" s="97"/>
      <c r="C532" s="97"/>
      <c r="D532" s="97"/>
      <c r="E532" s="97"/>
      <c r="F532" s="97"/>
      <c r="G532" s="97"/>
      <c r="H532" s="97"/>
    </row>
    <row r="533" ht="15.75" customHeight="1">
      <c r="A533" s="97"/>
      <c r="B533" s="97"/>
      <c r="C533" s="97"/>
      <c r="D533" s="97"/>
      <c r="E533" s="97"/>
      <c r="F533" s="97"/>
      <c r="G533" s="97"/>
      <c r="H533" s="97"/>
    </row>
    <row r="534" ht="15.75" customHeight="1">
      <c r="A534" s="97"/>
      <c r="B534" s="97"/>
      <c r="C534" s="97"/>
      <c r="D534" s="97"/>
      <c r="E534" s="97"/>
      <c r="F534" s="97"/>
      <c r="G534" s="97"/>
      <c r="H534" s="97"/>
    </row>
    <row r="535" ht="15.75" customHeight="1">
      <c r="A535" s="97"/>
      <c r="B535" s="97"/>
      <c r="C535" s="97"/>
      <c r="D535" s="97"/>
      <c r="E535" s="97"/>
      <c r="F535" s="97"/>
      <c r="G535" s="97"/>
      <c r="H535" s="97"/>
    </row>
    <row r="536" ht="15.75" customHeight="1">
      <c r="A536" s="97"/>
      <c r="B536" s="97"/>
      <c r="C536" s="97"/>
      <c r="D536" s="97"/>
      <c r="E536" s="97"/>
      <c r="F536" s="97"/>
      <c r="G536" s="97"/>
      <c r="H536" s="97"/>
    </row>
    <row r="537" ht="15.75" customHeight="1">
      <c r="A537" s="97"/>
      <c r="B537" s="97"/>
      <c r="C537" s="97"/>
      <c r="D537" s="97"/>
      <c r="E537" s="97"/>
      <c r="F537" s="97"/>
      <c r="G537" s="97"/>
      <c r="H537" s="97"/>
    </row>
    <row r="538" ht="15.75" customHeight="1">
      <c r="A538" s="97"/>
      <c r="B538" s="97"/>
      <c r="C538" s="97"/>
      <c r="D538" s="97"/>
      <c r="E538" s="97"/>
      <c r="F538" s="97"/>
      <c r="G538" s="97"/>
      <c r="H538" s="97"/>
    </row>
    <row r="539" ht="15.75" customHeight="1">
      <c r="A539" s="97"/>
      <c r="B539" s="97"/>
      <c r="C539" s="97"/>
      <c r="D539" s="97"/>
      <c r="E539" s="97"/>
      <c r="F539" s="97"/>
      <c r="G539" s="97"/>
      <c r="H539" s="97"/>
    </row>
    <row r="540" ht="15.75" customHeight="1">
      <c r="A540" s="97"/>
      <c r="B540" s="97"/>
      <c r="C540" s="97"/>
      <c r="D540" s="97"/>
      <c r="E540" s="97"/>
      <c r="F540" s="97"/>
      <c r="G540" s="97"/>
      <c r="H540" s="97"/>
    </row>
    <row r="541" ht="15.75" customHeight="1">
      <c r="A541" s="97"/>
      <c r="B541" s="97"/>
      <c r="C541" s="97"/>
      <c r="D541" s="97"/>
      <c r="E541" s="97"/>
      <c r="F541" s="97"/>
      <c r="G541" s="97"/>
      <c r="H541" s="97"/>
    </row>
    <row r="542" ht="15.75" customHeight="1">
      <c r="A542" s="97"/>
      <c r="B542" s="97"/>
      <c r="C542" s="97"/>
      <c r="D542" s="97"/>
      <c r="E542" s="97"/>
      <c r="F542" s="97"/>
      <c r="G542" s="97"/>
      <c r="H542" s="97"/>
    </row>
    <row r="543" ht="15.75" customHeight="1">
      <c r="A543" s="97"/>
      <c r="B543" s="97"/>
      <c r="C543" s="97"/>
      <c r="D543" s="97"/>
      <c r="E543" s="97"/>
      <c r="F543" s="97"/>
      <c r="G543" s="97"/>
      <c r="H543" s="97"/>
    </row>
    <row r="544" ht="15.75" customHeight="1">
      <c r="A544" s="97"/>
      <c r="B544" s="97"/>
      <c r="C544" s="97"/>
      <c r="D544" s="97"/>
      <c r="E544" s="97"/>
      <c r="F544" s="97"/>
      <c r="G544" s="97"/>
      <c r="H544" s="97"/>
    </row>
    <row r="545" ht="15.75" customHeight="1">
      <c r="A545" s="97"/>
      <c r="B545" s="97"/>
      <c r="C545" s="97"/>
      <c r="D545" s="97"/>
      <c r="E545" s="97"/>
      <c r="F545" s="97"/>
      <c r="G545" s="97"/>
      <c r="H545" s="97"/>
    </row>
    <row r="546" ht="15.75" customHeight="1">
      <c r="A546" s="97"/>
      <c r="B546" s="97"/>
      <c r="C546" s="97"/>
      <c r="D546" s="97"/>
      <c r="E546" s="97"/>
      <c r="F546" s="97"/>
      <c r="G546" s="97"/>
      <c r="H546" s="97"/>
    </row>
    <row r="547" ht="15.75" customHeight="1">
      <c r="A547" s="97"/>
      <c r="B547" s="97"/>
      <c r="C547" s="97"/>
      <c r="D547" s="97"/>
      <c r="E547" s="97"/>
      <c r="F547" s="97"/>
      <c r="G547" s="97"/>
      <c r="H547" s="97"/>
    </row>
    <row r="548" ht="15.75" customHeight="1">
      <c r="A548" s="97"/>
      <c r="B548" s="97"/>
      <c r="C548" s="97"/>
      <c r="D548" s="97"/>
      <c r="E548" s="97"/>
      <c r="F548" s="97"/>
      <c r="G548" s="97"/>
      <c r="H548" s="97"/>
    </row>
    <row r="549" ht="15.75" customHeight="1">
      <c r="A549" s="97"/>
      <c r="B549" s="97"/>
      <c r="C549" s="97"/>
      <c r="D549" s="97"/>
      <c r="E549" s="97"/>
      <c r="F549" s="97"/>
      <c r="G549" s="97"/>
      <c r="H549" s="97"/>
    </row>
    <row r="550" ht="15.75" customHeight="1">
      <c r="A550" s="97"/>
      <c r="B550" s="97"/>
      <c r="C550" s="97"/>
      <c r="D550" s="97"/>
      <c r="E550" s="97"/>
      <c r="F550" s="97"/>
      <c r="G550" s="97"/>
      <c r="H550" s="97"/>
    </row>
    <row r="551" ht="15.75" customHeight="1">
      <c r="A551" s="97"/>
      <c r="B551" s="97"/>
      <c r="C551" s="97"/>
      <c r="D551" s="97"/>
      <c r="E551" s="97"/>
      <c r="F551" s="97"/>
      <c r="G551" s="97"/>
      <c r="H551" s="97"/>
    </row>
    <row r="552" ht="15.75" customHeight="1">
      <c r="A552" s="97"/>
      <c r="B552" s="97"/>
      <c r="C552" s="97"/>
      <c r="D552" s="97"/>
      <c r="E552" s="97"/>
      <c r="F552" s="97"/>
      <c r="G552" s="97"/>
      <c r="H552" s="97"/>
    </row>
    <row r="553" ht="15.75" customHeight="1">
      <c r="A553" s="97"/>
      <c r="B553" s="97"/>
      <c r="C553" s="97"/>
      <c r="D553" s="97"/>
      <c r="E553" s="97"/>
      <c r="F553" s="97"/>
      <c r="G553" s="97"/>
      <c r="H553" s="97"/>
    </row>
    <row r="554" ht="15.75" customHeight="1">
      <c r="A554" s="97"/>
      <c r="B554" s="97"/>
      <c r="C554" s="97"/>
      <c r="D554" s="97"/>
      <c r="E554" s="97"/>
      <c r="F554" s="97"/>
      <c r="G554" s="97"/>
      <c r="H554" s="97"/>
    </row>
    <row r="555" ht="15.75" customHeight="1">
      <c r="A555" s="97"/>
      <c r="B555" s="97"/>
      <c r="C555" s="97"/>
      <c r="D555" s="97"/>
      <c r="E555" s="97"/>
      <c r="F555" s="97"/>
      <c r="G555" s="97"/>
      <c r="H555" s="97"/>
    </row>
    <row r="556" ht="15.75" customHeight="1">
      <c r="A556" s="97"/>
      <c r="B556" s="97"/>
      <c r="C556" s="97"/>
      <c r="D556" s="97"/>
      <c r="E556" s="97"/>
      <c r="F556" s="97"/>
      <c r="G556" s="97"/>
      <c r="H556" s="97"/>
    </row>
    <row r="557" ht="15.75" customHeight="1">
      <c r="A557" s="97"/>
      <c r="B557" s="97"/>
      <c r="C557" s="97"/>
      <c r="D557" s="97"/>
      <c r="E557" s="97"/>
      <c r="F557" s="97"/>
      <c r="G557" s="97"/>
      <c r="H557" s="97"/>
    </row>
    <row r="558" ht="15.75" customHeight="1">
      <c r="A558" s="97"/>
      <c r="B558" s="97"/>
      <c r="C558" s="97"/>
      <c r="D558" s="97"/>
      <c r="E558" s="97"/>
      <c r="F558" s="97"/>
      <c r="G558" s="97"/>
      <c r="H558" s="97"/>
    </row>
    <row r="559" ht="15.75" customHeight="1">
      <c r="A559" s="97"/>
      <c r="B559" s="97"/>
      <c r="C559" s="97"/>
      <c r="D559" s="97"/>
      <c r="E559" s="97"/>
      <c r="F559" s="97"/>
      <c r="G559" s="97"/>
      <c r="H559" s="97"/>
    </row>
    <row r="560" ht="15.75" customHeight="1">
      <c r="A560" s="97"/>
      <c r="B560" s="97"/>
      <c r="C560" s="97"/>
      <c r="D560" s="97"/>
      <c r="E560" s="97"/>
      <c r="F560" s="97"/>
      <c r="G560" s="97"/>
      <c r="H560" s="97"/>
    </row>
    <row r="561" ht="15.75" customHeight="1">
      <c r="A561" s="97"/>
      <c r="B561" s="97"/>
      <c r="C561" s="97"/>
      <c r="D561" s="97"/>
      <c r="E561" s="97"/>
      <c r="F561" s="97"/>
      <c r="G561" s="97"/>
      <c r="H561" s="97"/>
    </row>
    <row r="562" ht="15.75" customHeight="1">
      <c r="A562" s="97"/>
      <c r="B562" s="97"/>
      <c r="C562" s="97"/>
      <c r="D562" s="97"/>
      <c r="E562" s="97"/>
      <c r="F562" s="97"/>
      <c r="G562" s="97"/>
      <c r="H562" s="97"/>
    </row>
    <row r="563" ht="15.75" customHeight="1">
      <c r="A563" s="97"/>
      <c r="B563" s="97"/>
      <c r="C563" s="97"/>
      <c r="D563" s="97"/>
      <c r="E563" s="97"/>
      <c r="F563" s="97"/>
      <c r="G563" s="97"/>
      <c r="H563" s="97"/>
    </row>
    <row r="564" ht="15.75" customHeight="1">
      <c r="A564" s="97"/>
      <c r="B564" s="97"/>
      <c r="C564" s="97"/>
      <c r="D564" s="97"/>
      <c r="E564" s="97"/>
      <c r="F564" s="97"/>
      <c r="G564" s="97"/>
      <c r="H564" s="97"/>
    </row>
    <row r="565" ht="15.75" customHeight="1">
      <c r="A565" s="97"/>
      <c r="B565" s="97"/>
      <c r="C565" s="97"/>
      <c r="D565" s="97"/>
      <c r="E565" s="97"/>
      <c r="F565" s="97"/>
      <c r="G565" s="97"/>
      <c r="H565" s="97"/>
    </row>
    <row r="566" ht="15.75" customHeight="1">
      <c r="A566" s="97"/>
      <c r="B566" s="97"/>
      <c r="C566" s="97"/>
      <c r="D566" s="97"/>
      <c r="E566" s="97"/>
      <c r="F566" s="97"/>
      <c r="G566" s="97"/>
      <c r="H566" s="97"/>
    </row>
    <row r="567" ht="15.75" customHeight="1">
      <c r="A567" s="97"/>
      <c r="B567" s="97"/>
      <c r="C567" s="97"/>
      <c r="D567" s="97"/>
      <c r="E567" s="97"/>
      <c r="F567" s="97"/>
      <c r="G567" s="97"/>
      <c r="H567" s="97"/>
    </row>
    <row r="568" ht="15.75" customHeight="1">
      <c r="A568" s="97"/>
      <c r="B568" s="97"/>
      <c r="C568" s="97"/>
      <c r="D568" s="97"/>
      <c r="E568" s="97"/>
      <c r="F568" s="97"/>
      <c r="G568" s="97"/>
      <c r="H568" s="97"/>
    </row>
    <row r="569" ht="15.75" customHeight="1">
      <c r="A569" s="97"/>
      <c r="B569" s="97"/>
      <c r="C569" s="97"/>
      <c r="D569" s="97"/>
      <c r="E569" s="97"/>
      <c r="F569" s="97"/>
      <c r="G569" s="97"/>
      <c r="H569" s="97"/>
    </row>
    <row r="570" ht="15.75" customHeight="1">
      <c r="A570" s="97"/>
      <c r="B570" s="97"/>
      <c r="C570" s="97"/>
      <c r="D570" s="97"/>
      <c r="E570" s="97"/>
      <c r="F570" s="97"/>
      <c r="G570" s="97"/>
      <c r="H570" s="97"/>
    </row>
    <row r="571" ht="15.75" customHeight="1">
      <c r="A571" s="97"/>
      <c r="B571" s="97"/>
      <c r="C571" s="97"/>
      <c r="D571" s="97"/>
      <c r="E571" s="97"/>
      <c r="F571" s="97"/>
      <c r="G571" s="97"/>
      <c r="H571" s="97"/>
    </row>
    <row r="572" ht="15.75" customHeight="1">
      <c r="A572" s="97"/>
      <c r="B572" s="97"/>
      <c r="C572" s="97"/>
      <c r="D572" s="97"/>
      <c r="E572" s="97"/>
      <c r="F572" s="97"/>
      <c r="G572" s="97"/>
      <c r="H572" s="97"/>
    </row>
    <row r="573" ht="15.75" customHeight="1">
      <c r="A573" s="97"/>
      <c r="B573" s="97"/>
      <c r="C573" s="97"/>
      <c r="D573" s="97"/>
      <c r="E573" s="97"/>
      <c r="F573" s="97"/>
      <c r="G573" s="97"/>
      <c r="H573" s="97"/>
    </row>
    <row r="574" ht="15.75" customHeight="1">
      <c r="A574" s="97"/>
      <c r="B574" s="97"/>
      <c r="C574" s="97"/>
      <c r="D574" s="97"/>
      <c r="E574" s="97"/>
      <c r="F574" s="97"/>
      <c r="G574" s="97"/>
      <c r="H574" s="97"/>
    </row>
    <row r="575" ht="15.75" customHeight="1">
      <c r="A575" s="97"/>
      <c r="B575" s="97"/>
      <c r="C575" s="97"/>
      <c r="D575" s="97"/>
      <c r="E575" s="97"/>
      <c r="F575" s="97"/>
      <c r="G575" s="97"/>
      <c r="H575" s="97"/>
    </row>
    <row r="576" ht="15.75" customHeight="1">
      <c r="A576" s="97"/>
      <c r="B576" s="97"/>
      <c r="C576" s="97"/>
      <c r="D576" s="97"/>
      <c r="E576" s="97"/>
      <c r="F576" s="97"/>
      <c r="G576" s="97"/>
      <c r="H576" s="97"/>
    </row>
    <row r="577" ht="15.75" customHeight="1">
      <c r="A577" s="97"/>
      <c r="B577" s="97"/>
      <c r="C577" s="97"/>
      <c r="D577" s="97"/>
      <c r="E577" s="97"/>
      <c r="F577" s="97"/>
      <c r="G577" s="97"/>
      <c r="H577" s="97"/>
    </row>
    <row r="578" ht="15.75" customHeight="1">
      <c r="A578" s="97"/>
      <c r="B578" s="97"/>
      <c r="C578" s="97"/>
      <c r="D578" s="97"/>
      <c r="E578" s="97"/>
      <c r="F578" s="97"/>
      <c r="G578" s="97"/>
      <c r="H578" s="97"/>
    </row>
    <row r="579" ht="15.75" customHeight="1">
      <c r="A579" s="97"/>
      <c r="B579" s="97"/>
      <c r="C579" s="97"/>
      <c r="D579" s="97"/>
      <c r="E579" s="97"/>
      <c r="F579" s="97"/>
      <c r="G579" s="97"/>
      <c r="H579" s="97"/>
    </row>
    <row r="580" ht="15.75" customHeight="1">
      <c r="A580" s="97"/>
      <c r="B580" s="97"/>
      <c r="C580" s="97"/>
      <c r="D580" s="97"/>
      <c r="E580" s="97"/>
      <c r="F580" s="97"/>
      <c r="G580" s="97"/>
      <c r="H580" s="97"/>
    </row>
    <row r="581" ht="15.75" customHeight="1">
      <c r="A581" s="97"/>
      <c r="B581" s="97"/>
      <c r="C581" s="97"/>
      <c r="D581" s="97"/>
      <c r="E581" s="97"/>
      <c r="F581" s="97"/>
      <c r="G581" s="97"/>
      <c r="H581" s="97"/>
    </row>
    <row r="582" ht="15.75" customHeight="1">
      <c r="A582" s="97"/>
      <c r="B582" s="97"/>
      <c r="C582" s="97"/>
      <c r="D582" s="97"/>
      <c r="E582" s="97"/>
      <c r="F582" s="97"/>
      <c r="G582" s="97"/>
      <c r="H582" s="97"/>
    </row>
    <row r="583" ht="15.75" customHeight="1">
      <c r="A583" s="97"/>
      <c r="B583" s="97"/>
      <c r="C583" s="97"/>
      <c r="D583" s="97"/>
      <c r="E583" s="97"/>
      <c r="F583" s="97"/>
      <c r="G583" s="97"/>
      <c r="H583" s="97"/>
    </row>
    <row r="584" ht="15.75" customHeight="1">
      <c r="A584" s="97"/>
      <c r="B584" s="97"/>
      <c r="C584" s="97"/>
      <c r="D584" s="97"/>
      <c r="E584" s="97"/>
      <c r="F584" s="97"/>
      <c r="G584" s="97"/>
      <c r="H584" s="97"/>
    </row>
    <row r="585" ht="15.75" customHeight="1">
      <c r="A585" s="97"/>
      <c r="B585" s="97"/>
      <c r="C585" s="97"/>
      <c r="D585" s="97"/>
      <c r="E585" s="97"/>
      <c r="F585" s="97"/>
      <c r="G585" s="97"/>
      <c r="H585" s="97"/>
    </row>
    <row r="586" ht="15.75" customHeight="1">
      <c r="A586" s="97"/>
      <c r="B586" s="97"/>
      <c r="C586" s="97"/>
      <c r="D586" s="97"/>
      <c r="E586" s="97"/>
      <c r="F586" s="97"/>
      <c r="G586" s="97"/>
      <c r="H586" s="97"/>
    </row>
    <row r="587" ht="15.75" customHeight="1">
      <c r="A587" s="97"/>
      <c r="B587" s="97"/>
      <c r="C587" s="97"/>
      <c r="D587" s="97"/>
      <c r="E587" s="97"/>
      <c r="F587" s="97"/>
      <c r="G587" s="97"/>
      <c r="H587" s="97"/>
    </row>
    <row r="588" ht="15.75" customHeight="1">
      <c r="A588" s="97"/>
      <c r="B588" s="97"/>
      <c r="C588" s="97"/>
      <c r="D588" s="97"/>
      <c r="E588" s="97"/>
      <c r="F588" s="97"/>
      <c r="G588" s="97"/>
      <c r="H588" s="97"/>
    </row>
    <row r="589" ht="15.75" customHeight="1">
      <c r="A589" s="97"/>
      <c r="B589" s="97"/>
      <c r="C589" s="97"/>
      <c r="D589" s="97"/>
      <c r="E589" s="97"/>
      <c r="F589" s="97"/>
      <c r="G589" s="97"/>
      <c r="H589" s="97"/>
    </row>
    <row r="590" ht="15.75" customHeight="1">
      <c r="A590" s="97"/>
      <c r="B590" s="97"/>
      <c r="C590" s="97"/>
      <c r="D590" s="97"/>
      <c r="E590" s="97"/>
      <c r="F590" s="97"/>
      <c r="G590" s="97"/>
      <c r="H590" s="97"/>
    </row>
    <row r="591" ht="15.75" customHeight="1">
      <c r="A591" s="97"/>
      <c r="B591" s="97"/>
      <c r="C591" s="97"/>
      <c r="D591" s="97"/>
      <c r="E591" s="97"/>
      <c r="F591" s="97"/>
      <c r="G591" s="97"/>
      <c r="H591" s="97"/>
    </row>
    <row r="592" ht="15.75" customHeight="1">
      <c r="A592" s="97"/>
      <c r="B592" s="97"/>
      <c r="C592" s="97"/>
      <c r="D592" s="97"/>
      <c r="E592" s="97"/>
      <c r="F592" s="97"/>
      <c r="G592" s="97"/>
      <c r="H592" s="97"/>
    </row>
    <row r="593" ht="15.75" customHeight="1">
      <c r="A593" s="97"/>
      <c r="B593" s="97"/>
      <c r="C593" s="97"/>
      <c r="D593" s="97"/>
      <c r="E593" s="97"/>
      <c r="F593" s="97"/>
      <c r="G593" s="97"/>
      <c r="H593" s="97"/>
    </row>
    <row r="594" ht="15.75" customHeight="1">
      <c r="A594" s="97"/>
      <c r="B594" s="97"/>
      <c r="C594" s="97"/>
      <c r="D594" s="97"/>
      <c r="E594" s="97"/>
      <c r="F594" s="97"/>
      <c r="G594" s="97"/>
      <c r="H594" s="97"/>
    </row>
    <row r="595" ht="15.75" customHeight="1">
      <c r="A595" s="97"/>
      <c r="B595" s="97"/>
      <c r="C595" s="97"/>
      <c r="D595" s="97"/>
      <c r="E595" s="97"/>
      <c r="F595" s="97"/>
      <c r="G595" s="97"/>
      <c r="H595" s="97"/>
    </row>
    <row r="596" ht="15.75" customHeight="1">
      <c r="A596" s="97"/>
      <c r="B596" s="97"/>
      <c r="C596" s="97"/>
      <c r="D596" s="97"/>
      <c r="E596" s="97"/>
      <c r="F596" s="97"/>
      <c r="G596" s="97"/>
      <c r="H596" s="97"/>
    </row>
    <row r="597" ht="15.75" customHeight="1">
      <c r="A597" s="97"/>
      <c r="B597" s="97"/>
      <c r="C597" s="97"/>
      <c r="D597" s="97"/>
      <c r="E597" s="97"/>
      <c r="F597" s="97"/>
      <c r="G597" s="97"/>
      <c r="H597" s="97"/>
    </row>
    <row r="598" ht="15.75" customHeight="1">
      <c r="A598" s="97"/>
      <c r="B598" s="97"/>
      <c r="C598" s="97"/>
      <c r="D598" s="97"/>
      <c r="E598" s="97"/>
      <c r="F598" s="97"/>
      <c r="G598" s="97"/>
      <c r="H598" s="97"/>
    </row>
    <row r="599" ht="15.75" customHeight="1">
      <c r="A599" s="97"/>
      <c r="B599" s="97"/>
      <c r="C599" s="97"/>
      <c r="D599" s="97"/>
      <c r="E599" s="97"/>
      <c r="F599" s="97"/>
      <c r="G599" s="97"/>
      <c r="H599" s="97"/>
    </row>
    <row r="600" ht="15.75" customHeight="1">
      <c r="A600" s="97"/>
      <c r="B600" s="97"/>
      <c r="C600" s="97"/>
      <c r="D600" s="97"/>
      <c r="E600" s="97"/>
      <c r="F600" s="97"/>
      <c r="G600" s="97"/>
      <c r="H600" s="97"/>
    </row>
    <row r="601" ht="15.75" customHeight="1">
      <c r="A601" s="97"/>
      <c r="B601" s="97"/>
      <c r="C601" s="97"/>
      <c r="D601" s="97"/>
      <c r="E601" s="97"/>
      <c r="F601" s="97"/>
      <c r="G601" s="97"/>
      <c r="H601" s="97"/>
    </row>
    <row r="602" ht="15.75" customHeight="1">
      <c r="A602" s="97"/>
      <c r="B602" s="97"/>
      <c r="C602" s="97"/>
      <c r="D602" s="97"/>
      <c r="E602" s="97"/>
      <c r="F602" s="97"/>
      <c r="G602" s="97"/>
      <c r="H602" s="97"/>
    </row>
    <row r="603" ht="15.75" customHeight="1">
      <c r="A603" s="97"/>
      <c r="B603" s="97"/>
      <c r="C603" s="97"/>
      <c r="D603" s="97"/>
      <c r="E603" s="97"/>
      <c r="F603" s="97"/>
      <c r="G603" s="97"/>
      <c r="H603" s="97"/>
    </row>
    <row r="604" ht="15.75" customHeight="1">
      <c r="A604" s="97"/>
      <c r="B604" s="97"/>
      <c r="C604" s="97"/>
      <c r="D604" s="97"/>
      <c r="E604" s="97"/>
      <c r="F604" s="97"/>
      <c r="G604" s="97"/>
      <c r="H604" s="97"/>
    </row>
    <row r="605" ht="15.75" customHeight="1">
      <c r="A605" s="97"/>
      <c r="B605" s="97"/>
      <c r="C605" s="97"/>
      <c r="D605" s="97"/>
      <c r="E605" s="97"/>
      <c r="F605" s="97"/>
      <c r="G605" s="97"/>
      <c r="H605" s="97"/>
    </row>
    <row r="606" ht="15.75" customHeight="1">
      <c r="A606" s="97"/>
      <c r="B606" s="97"/>
      <c r="C606" s="97"/>
      <c r="D606" s="97"/>
      <c r="E606" s="97"/>
      <c r="F606" s="97"/>
      <c r="G606" s="97"/>
      <c r="H606" s="97"/>
    </row>
    <row r="607" ht="15.75" customHeight="1">
      <c r="A607" s="97"/>
      <c r="B607" s="97"/>
      <c r="C607" s="97"/>
      <c r="D607" s="97"/>
      <c r="E607" s="97"/>
      <c r="F607" s="97"/>
      <c r="G607" s="97"/>
      <c r="H607" s="97"/>
    </row>
    <row r="608" ht="15.75" customHeight="1">
      <c r="A608" s="97"/>
      <c r="B608" s="97"/>
      <c r="C608" s="97"/>
      <c r="D608" s="97"/>
      <c r="E608" s="97"/>
      <c r="F608" s="97"/>
      <c r="G608" s="97"/>
      <c r="H608" s="97"/>
    </row>
    <row r="609" ht="15.75" customHeight="1">
      <c r="A609" s="97"/>
      <c r="B609" s="97"/>
      <c r="C609" s="97"/>
      <c r="D609" s="97"/>
      <c r="E609" s="97"/>
      <c r="F609" s="97"/>
      <c r="G609" s="97"/>
      <c r="H609" s="97"/>
    </row>
    <row r="610" ht="15.75" customHeight="1">
      <c r="A610" s="97"/>
      <c r="B610" s="97"/>
      <c r="C610" s="97"/>
      <c r="D610" s="97"/>
      <c r="E610" s="97"/>
      <c r="F610" s="97"/>
      <c r="G610" s="97"/>
      <c r="H610" s="97"/>
    </row>
    <row r="611" ht="15.75" customHeight="1">
      <c r="A611" s="97"/>
      <c r="B611" s="97"/>
      <c r="C611" s="97"/>
      <c r="D611" s="97"/>
      <c r="E611" s="97"/>
      <c r="F611" s="97"/>
      <c r="G611" s="97"/>
      <c r="H611" s="97"/>
    </row>
    <row r="612" ht="15.75" customHeight="1">
      <c r="A612" s="97"/>
      <c r="B612" s="97"/>
      <c r="C612" s="97"/>
      <c r="D612" s="97"/>
      <c r="E612" s="97"/>
      <c r="F612" s="97"/>
      <c r="G612" s="97"/>
      <c r="H612" s="97"/>
    </row>
    <row r="613" ht="15.75" customHeight="1">
      <c r="A613" s="97"/>
      <c r="B613" s="97"/>
      <c r="C613" s="97"/>
      <c r="D613" s="97"/>
      <c r="E613" s="97"/>
      <c r="F613" s="97"/>
      <c r="G613" s="97"/>
      <c r="H613" s="97"/>
    </row>
    <row r="614" ht="15.75" customHeight="1">
      <c r="A614" s="97"/>
      <c r="B614" s="97"/>
      <c r="C614" s="97"/>
      <c r="D614" s="97"/>
      <c r="E614" s="97"/>
      <c r="F614" s="97"/>
      <c r="G614" s="97"/>
      <c r="H614" s="97"/>
    </row>
    <row r="615" ht="15.75" customHeight="1">
      <c r="A615" s="97"/>
      <c r="B615" s="97"/>
      <c r="C615" s="97"/>
      <c r="D615" s="97"/>
      <c r="E615" s="97"/>
      <c r="F615" s="97"/>
      <c r="G615" s="97"/>
      <c r="H615" s="97"/>
    </row>
    <row r="616" ht="15.75" customHeight="1">
      <c r="A616" s="97"/>
      <c r="B616" s="97"/>
      <c r="C616" s="97"/>
      <c r="D616" s="97"/>
      <c r="E616" s="97"/>
      <c r="F616" s="97"/>
      <c r="G616" s="97"/>
      <c r="H616" s="97"/>
    </row>
    <row r="617" ht="15.75" customHeight="1">
      <c r="A617" s="97"/>
      <c r="B617" s="97"/>
      <c r="C617" s="97"/>
      <c r="D617" s="97"/>
      <c r="E617" s="97"/>
      <c r="F617" s="97"/>
      <c r="G617" s="97"/>
      <c r="H617" s="97"/>
    </row>
    <row r="618" ht="15.75" customHeight="1">
      <c r="A618" s="97"/>
      <c r="B618" s="97"/>
      <c r="C618" s="97"/>
      <c r="D618" s="97"/>
      <c r="E618" s="97"/>
      <c r="F618" s="97"/>
      <c r="G618" s="97"/>
      <c r="H618" s="97"/>
    </row>
    <row r="619" ht="15.75" customHeight="1">
      <c r="A619" s="97"/>
      <c r="B619" s="97"/>
      <c r="C619" s="97"/>
      <c r="D619" s="97"/>
      <c r="E619" s="97"/>
      <c r="F619" s="97"/>
      <c r="G619" s="97"/>
      <c r="H619" s="97"/>
    </row>
    <row r="620" ht="15.75" customHeight="1">
      <c r="A620" s="97"/>
      <c r="B620" s="97"/>
      <c r="C620" s="97"/>
      <c r="D620" s="97"/>
      <c r="E620" s="97"/>
      <c r="F620" s="97"/>
      <c r="G620" s="97"/>
      <c r="H620" s="97"/>
    </row>
    <row r="621" ht="15.75" customHeight="1">
      <c r="A621" s="97"/>
      <c r="B621" s="97"/>
      <c r="C621" s="97"/>
      <c r="D621" s="97"/>
      <c r="E621" s="97"/>
      <c r="F621" s="97"/>
      <c r="G621" s="97"/>
      <c r="H621" s="97"/>
    </row>
    <row r="622" ht="15.75" customHeight="1">
      <c r="A622" s="97"/>
      <c r="B622" s="97"/>
      <c r="C622" s="97"/>
      <c r="D622" s="97"/>
      <c r="E622" s="97"/>
      <c r="F622" s="97"/>
      <c r="G622" s="97"/>
      <c r="H622" s="97"/>
    </row>
    <row r="623" ht="15.75" customHeight="1">
      <c r="A623" s="97"/>
      <c r="B623" s="97"/>
      <c r="C623" s="97"/>
      <c r="D623" s="97"/>
      <c r="E623" s="97"/>
      <c r="F623" s="97"/>
      <c r="G623" s="97"/>
      <c r="H623" s="97"/>
    </row>
    <row r="624" ht="15.75" customHeight="1">
      <c r="A624" s="97"/>
      <c r="B624" s="97"/>
      <c r="C624" s="97"/>
      <c r="D624" s="97"/>
      <c r="E624" s="97"/>
      <c r="F624" s="97"/>
      <c r="G624" s="97"/>
      <c r="H624" s="97"/>
    </row>
    <row r="625" ht="15.75" customHeight="1">
      <c r="A625" s="97"/>
      <c r="B625" s="97"/>
      <c r="C625" s="97"/>
      <c r="D625" s="97"/>
      <c r="E625" s="97"/>
      <c r="F625" s="97"/>
      <c r="G625" s="97"/>
      <c r="H625" s="97"/>
    </row>
    <row r="626" ht="15.75" customHeight="1">
      <c r="A626" s="97"/>
      <c r="B626" s="97"/>
      <c r="C626" s="97"/>
      <c r="D626" s="97"/>
      <c r="E626" s="97"/>
      <c r="F626" s="97"/>
      <c r="G626" s="97"/>
      <c r="H626" s="97"/>
    </row>
    <row r="627" ht="15.75" customHeight="1">
      <c r="A627" s="97"/>
      <c r="B627" s="97"/>
      <c r="C627" s="97"/>
      <c r="D627" s="97"/>
      <c r="E627" s="97"/>
      <c r="F627" s="97"/>
      <c r="G627" s="97"/>
      <c r="H627" s="97"/>
    </row>
    <row r="628" ht="15.75" customHeight="1">
      <c r="A628" s="97"/>
      <c r="B628" s="97"/>
      <c r="C628" s="97"/>
      <c r="D628" s="97"/>
      <c r="E628" s="97"/>
      <c r="F628" s="97"/>
      <c r="G628" s="97"/>
      <c r="H628" s="97"/>
    </row>
    <row r="629" ht="15.75" customHeight="1">
      <c r="A629" s="97"/>
      <c r="B629" s="97"/>
      <c r="C629" s="97"/>
      <c r="D629" s="97"/>
      <c r="E629" s="97"/>
      <c r="F629" s="97"/>
      <c r="G629" s="97"/>
      <c r="H629" s="97"/>
    </row>
    <row r="630" ht="15.75" customHeight="1">
      <c r="A630" s="97"/>
      <c r="B630" s="97"/>
      <c r="C630" s="97"/>
      <c r="D630" s="97"/>
      <c r="E630" s="97"/>
      <c r="F630" s="97"/>
      <c r="G630" s="97"/>
      <c r="H630" s="97"/>
    </row>
    <row r="631" ht="15.75" customHeight="1">
      <c r="A631" s="97"/>
      <c r="B631" s="97"/>
      <c r="C631" s="97"/>
      <c r="D631" s="97"/>
      <c r="E631" s="97"/>
      <c r="F631" s="97"/>
      <c r="G631" s="97"/>
      <c r="H631" s="97"/>
    </row>
    <row r="632" ht="15.75" customHeight="1">
      <c r="A632" s="97"/>
      <c r="B632" s="97"/>
      <c r="C632" s="97"/>
      <c r="D632" s="97"/>
      <c r="E632" s="97"/>
      <c r="F632" s="97"/>
      <c r="G632" s="97"/>
      <c r="H632" s="97"/>
    </row>
    <row r="633" ht="15.75" customHeight="1">
      <c r="A633" s="97"/>
      <c r="B633" s="97"/>
      <c r="C633" s="97"/>
      <c r="D633" s="97"/>
      <c r="E633" s="97"/>
      <c r="F633" s="97"/>
      <c r="G633" s="97"/>
      <c r="H633" s="97"/>
    </row>
    <row r="634" ht="15.75" customHeight="1">
      <c r="A634" s="97"/>
      <c r="B634" s="97"/>
      <c r="C634" s="97"/>
      <c r="D634" s="97"/>
      <c r="E634" s="97"/>
      <c r="F634" s="97"/>
      <c r="G634" s="97"/>
      <c r="H634" s="97"/>
    </row>
    <row r="635" ht="15.75" customHeight="1">
      <c r="A635" s="97"/>
      <c r="B635" s="97"/>
      <c r="C635" s="97"/>
      <c r="D635" s="97"/>
      <c r="E635" s="97"/>
      <c r="F635" s="97"/>
      <c r="G635" s="97"/>
      <c r="H635" s="97"/>
    </row>
    <row r="636" ht="15.75" customHeight="1">
      <c r="A636" s="97"/>
      <c r="B636" s="97"/>
      <c r="C636" s="97"/>
      <c r="D636" s="97"/>
      <c r="E636" s="97"/>
      <c r="F636" s="97"/>
      <c r="G636" s="97"/>
      <c r="H636" s="97"/>
    </row>
    <row r="637" ht="15.75" customHeight="1">
      <c r="A637" s="97"/>
      <c r="B637" s="97"/>
      <c r="C637" s="97"/>
      <c r="D637" s="97"/>
      <c r="E637" s="97"/>
      <c r="F637" s="97"/>
      <c r="G637" s="97"/>
      <c r="H637" s="97"/>
    </row>
    <row r="638" ht="15.75" customHeight="1">
      <c r="A638" s="97"/>
      <c r="B638" s="97"/>
      <c r="C638" s="97"/>
      <c r="D638" s="97"/>
      <c r="E638" s="97"/>
      <c r="F638" s="97"/>
      <c r="G638" s="97"/>
      <c r="H638" s="97"/>
    </row>
    <row r="639" ht="15.75" customHeight="1">
      <c r="A639" s="97"/>
      <c r="B639" s="97"/>
      <c r="C639" s="97"/>
      <c r="D639" s="97"/>
      <c r="E639" s="97"/>
      <c r="F639" s="97"/>
      <c r="G639" s="97"/>
      <c r="H639" s="97"/>
    </row>
    <row r="640" ht="15.75" customHeight="1">
      <c r="A640" s="97"/>
      <c r="B640" s="97"/>
      <c r="C640" s="97"/>
      <c r="D640" s="97"/>
      <c r="E640" s="97"/>
      <c r="F640" s="97"/>
      <c r="G640" s="97"/>
      <c r="H640" s="97"/>
    </row>
    <row r="641" ht="15.75" customHeight="1">
      <c r="A641" s="97"/>
      <c r="B641" s="97"/>
      <c r="C641" s="97"/>
      <c r="D641" s="97"/>
      <c r="E641" s="97"/>
      <c r="F641" s="97"/>
      <c r="G641" s="97"/>
      <c r="H641" s="97"/>
    </row>
    <row r="642" ht="15.75" customHeight="1">
      <c r="A642" s="97"/>
      <c r="B642" s="97"/>
      <c r="C642" s="97"/>
      <c r="D642" s="97"/>
      <c r="E642" s="97"/>
      <c r="F642" s="97"/>
      <c r="G642" s="97"/>
      <c r="H642" s="97"/>
    </row>
    <row r="643" ht="15.75" customHeight="1">
      <c r="A643" s="97"/>
      <c r="B643" s="97"/>
      <c r="C643" s="97"/>
      <c r="D643" s="97"/>
      <c r="E643" s="97"/>
      <c r="F643" s="97"/>
      <c r="G643" s="97"/>
      <c r="H643" s="97"/>
    </row>
    <row r="644" ht="15.75" customHeight="1">
      <c r="A644" s="97"/>
      <c r="B644" s="97"/>
      <c r="C644" s="97"/>
      <c r="D644" s="97"/>
      <c r="E644" s="97"/>
      <c r="F644" s="97"/>
      <c r="G644" s="97"/>
      <c r="H644" s="97"/>
    </row>
    <row r="645" ht="15.75" customHeight="1">
      <c r="A645" s="97"/>
      <c r="B645" s="97"/>
      <c r="C645" s="97"/>
      <c r="D645" s="97"/>
      <c r="E645" s="97"/>
      <c r="F645" s="97"/>
      <c r="G645" s="97"/>
      <c r="H645" s="97"/>
    </row>
    <row r="646" ht="15.75" customHeight="1">
      <c r="A646" s="97"/>
      <c r="B646" s="97"/>
      <c r="C646" s="97"/>
      <c r="D646" s="97"/>
      <c r="E646" s="97"/>
      <c r="F646" s="97"/>
      <c r="G646" s="97"/>
      <c r="H646" s="97"/>
    </row>
    <row r="647" ht="15.75" customHeight="1">
      <c r="A647" s="97"/>
      <c r="B647" s="97"/>
      <c r="C647" s="97"/>
      <c r="D647" s="97"/>
      <c r="E647" s="97"/>
      <c r="F647" s="97"/>
      <c r="G647" s="97"/>
      <c r="H647" s="97"/>
    </row>
    <row r="648" ht="15.75" customHeight="1">
      <c r="A648" s="97"/>
      <c r="B648" s="97"/>
      <c r="C648" s="97"/>
      <c r="D648" s="97"/>
      <c r="E648" s="97"/>
      <c r="F648" s="97"/>
      <c r="G648" s="97"/>
      <c r="H648" s="97"/>
    </row>
    <row r="649" ht="15.75" customHeight="1">
      <c r="A649" s="97"/>
      <c r="B649" s="97"/>
      <c r="C649" s="97"/>
      <c r="D649" s="97"/>
      <c r="E649" s="97"/>
      <c r="F649" s="97"/>
      <c r="G649" s="97"/>
      <c r="H649" s="97"/>
    </row>
    <row r="650" ht="15.75" customHeight="1">
      <c r="A650" s="97"/>
      <c r="B650" s="97"/>
      <c r="C650" s="97"/>
      <c r="D650" s="97"/>
      <c r="E650" s="97"/>
      <c r="F650" s="97"/>
      <c r="G650" s="97"/>
      <c r="H650" s="97"/>
    </row>
    <row r="651" ht="15.75" customHeight="1">
      <c r="A651" s="97"/>
      <c r="B651" s="97"/>
      <c r="C651" s="97"/>
      <c r="D651" s="97"/>
      <c r="E651" s="97"/>
      <c r="F651" s="97"/>
      <c r="G651" s="97"/>
      <c r="H651" s="97"/>
    </row>
    <row r="652" ht="15.75" customHeight="1">
      <c r="A652" s="97"/>
      <c r="B652" s="97"/>
      <c r="C652" s="97"/>
      <c r="D652" s="97"/>
      <c r="E652" s="97"/>
      <c r="F652" s="97"/>
      <c r="G652" s="97"/>
      <c r="H652" s="97"/>
    </row>
    <row r="653" ht="15.75" customHeight="1">
      <c r="A653" s="97"/>
      <c r="B653" s="97"/>
      <c r="C653" s="97"/>
      <c r="D653" s="97"/>
      <c r="E653" s="97"/>
      <c r="F653" s="97"/>
      <c r="G653" s="97"/>
      <c r="H653" s="97"/>
    </row>
    <row r="654" ht="15.75" customHeight="1">
      <c r="A654" s="97"/>
      <c r="B654" s="97"/>
      <c r="C654" s="97"/>
      <c r="D654" s="97"/>
      <c r="E654" s="97"/>
      <c r="F654" s="97"/>
      <c r="G654" s="97"/>
      <c r="H654" s="97"/>
    </row>
    <row r="655" ht="15.75" customHeight="1">
      <c r="A655" s="97"/>
      <c r="B655" s="97"/>
      <c r="C655" s="97"/>
      <c r="D655" s="97"/>
      <c r="E655" s="97"/>
      <c r="F655" s="97"/>
      <c r="G655" s="97"/>
      <c r="H655" s="97"/>
    </row>
    <row r="656" ht="15.75" customHeight="1">
      <c r="A656" s="97"/>
      <c r="B656" s="97"/>
      <c r="C656" s="97"/>
      <c r="D656" s="97"/>
      <c r="E656" s="97"/>
      <c r="F656" s="97"/>
      <c r="G656" s="97"/>
      <c r="H656" s="97"/>
    </row>
    <row r="657" ht="15.75" customHeight="1">
      <c r="A657" s="97"/>
      <c r="B657" s="97"/>
      <c r="C657" s="97"/>
      <c r="D657" s="97"/>
      <c r="E657" s="97"/>
      <c r="F657" s="97"/>
      <c r="G657" s="97"/>
      <c r="H657" s="97"/>
    </row>
    <row r="658" ht="15.75" customHeight="1">
      <c r="A658" s="97"/>
      <c r="B658" s="97"/>
      <c r="C658" s="97"/>
      <c r="D658" s="97"/>
      <c r="E658" s="97"/>
      <c r="F658" s="97"/>
      <c r="G658" s="97"/>
      <c r="H658" s="97"/>
    </row>
    <row r="659" ht="15.75" customHeight="1">
      <c r="A659" s="97"/>
      <c r="B659" s="97"/>
      <c r="C659" s="97"/>
      <c r="D659" s="97"/>
      <c r="E659" s="97"/>
      <c r="F659" s="97"/>
      <c r="G659" s="97"/>
      <c r="H659" s="97"/>
    </row>
    <row r="660" ht="15.75" customHeight="1">
      <c r="A660" s="97"/>
      <c r="B660" s="97"/>
      <c r="C660" s="97"/>
      <c r="D660" s="97"/>
      <c r="E660" s="97"/>
      <c r="F660" s="97"/>
      <c r="G660" s="97"/>
      <c r="H660" s="97"/>
    </row>
    <row r="661" ht="15.75" customHeight="1">
      <c r="A661" s="97"/>
      <c r="B661" s="97"/>
      <c r="C661" s="97"/>
      <c r="D661" s="97"/>
      <c r="E661" s="97"/>
      <c r="F661" s="97"/>
      <c r="G661" s="97"/>
      <c r="H661" s="97"/>
    </row>
    <row r="662" ht="15.75" customHeight="1">
      <c r="A662" s="97"/>
      <c r="B662" s="97"/>
      <c r="C662" s="97"/>
      <c r="D662" s="97"/>
      <c r="E662" s="97"/>
      <c r="F662" s="97"/>
      <c r="G662" s="97"/>
      <c r="H662" s="97"/>
    </row>
    <row r="663" ht="15.75" customHeight="1">
      <c r="A663" s="97"/>
      <c r="B663" s="97"/>
      <c r="C663" s="97"/>
      <c r="D663" s="97"/>
      <c r="E663" s="97"/>
      <c r="F663" s="97"/>
      <c r="G663" s="97"/>
      <c r="H663" s="97"/>
    </row>
    <row r="664" ht="15.75" customHeight="1">
      <c r="A664" s="97"/>
      <c r="B664" s="97"/>
      <c r="C664" s="97"/>
      <c r="D664" s="97"/>
      <c r="E664" s="97"/>
      <c r="F664" s="97"/>
      <c r="G664" s="97"/>
      <c r="H664" s="97"/>
    </row>
    <row r="665" ht="15.75" customHeight="1">
      <c r="A665" s="97"/>
      <c r="B665" s="97"/>
      <c r="C665" s="97"/>
      <c r="D665" s="97"/>
      <c r="E665" s="97"/>
      <c r="F665" s="97"/>
      <c r="G665" s="97"/>
      <c r="H665" s="97"/>
    </row>
    <row r="666" ht="15.75" customHeight="1">
      <c r="A666" s="97"/>
      <c r="B666" s="97"/>
      <c r="C666" s="97"/>
      <c r="D666" s="97"/>
      <c r="E666" s="97"/>
      <c r="F666" s="97"/>
      <c r="G666" s="97"/>
      <c r="H666" s="97"/>
    </row>
    <row r="667" ht="15.75" customHeight="1">
      <c r="A667" s="97"/>
      <c r="B667" s="97"/>
      <c r="C667" s="97"/>
      <c r="D667" s="97"/>
      <c r="E667" s="97"/>
      <c r="F667" s="97"/>
      <c r="G667" s="97"/>
      <c r="H667" s="97"/>
    </row>
    <row r="668" ht="15.75" customHeight="1">
      <c r="A668" s="97"/>
      <c r="B668" s="97"/>
      <c r="C668" s="97"/>
      <c r="D668" s="97"/>
      <c r="E668" s="97"/>
      <c r="F668" s="97"/>
      <c r="G668" s="97"/>
      <c r="H668" s="97"/>
    </row>
    <row r="669" ht="15.75" customHeight="1">
      <c r="A669" s="97"/>
      <c r="B669" s="97"/>
      <c r="C669" s="97"/>
      <c r="D669" s="97"/>
      <c r="E669" s="97"/>
      <c r="F669" s="97"/>
      <c r="G669" s="97"/>
      <c r="H669" s="97"/>
    </row>
    <row r="670" ht="15.75" customHeight="1">
      <c r="A670" s="97"/>
      <c r="B670" s="97"/>
      <c r="C670" s="97"/>
      <c r="D670" s="97"/>
      <c r="E670" s="97"/>
      <c r="F670" s="97"/>
      <c r="G670" s="97"/>
      <c r="H670" s="97"/>
    </row>
    <row r="671" ht="15.75" customHeight="1">
      <c r="A671" s="97"/>
      <c r="B671" s="97"/>
      <c r="C671" s="97"/>
      <c r="D671" s="97"/>
      <c r="E671" s="97"/>
      <c r="F671" s="97"/>
      <c r="G671" s="97"/>
      <c r="H671" s="97"/>
    </row>
    <row r="672" ht="15.75" customHeight="1">
      <c r="A672" s="97"/>
      <c r="B672" s="97"/>
      <c r="C672" s="97"/>
      <c r="D672" s="97"/>
      <c r="E672" s="97"/>
      <c r="F672" s="97"/>
      <c r="G672" s="97"/>
      <c r="H672" s="97"/>
    </row>
    <row r="673" ht="15.75" customHeight="1">
      <c r="A673" s="97"/>
      <c r="B673" s="97"/>
      <c r="C673" s="97"/>
      <c r="D673" s="97"/>
      <c r="E673" s="97"/>
      <c r="F673" s="97"/>
      <c r="G673" s="97"/>
      <c r="H673" s="97"/>
    </row>
    <row r="674" ht="15.75" customHeight="1">
      <c r="A674" s="97"/>
      <c r="B674" s="97"/>
      <c r="C674" s="97"/>
      <c r="D674" s="97"/>
      <c r="E674" s="97"/>
      <c r="F674" s="97"/>
      <c r="G674" s="97"/>
      <c r="H674" s="97"/>
    </row>
    <row r="675" ht="15.75" customHeight="1">
      <c r="A675" s="97"/>
      <c r="B675" s="97"/>
      <c r="C675" s="97"/>
      <c r="D675" s="97"/>
      <c r="E675" s="97"/>
      <c r="F675" s="97"/>
      <c r="G675" s="97"/>
      <c r="H675" s="97"/>
    </row>
    <row r="676" ht="15.75" customHeight="1">
      <c r="A676" s="97"/>
      <c r="B676" s="97"/>
      <c r="C676" s="97"/>
      <c r="D676" s="97"/>
      <c r="E676" s="97"/>
      <c r="F676" s="97"/>
      <c r="G676" s="97"/>
      <c r="H676" s="97"/>
    </row>
    <row r="677" ht="15.75" customHeight="1">
      <c r="A677" s="97"/>
      <c r="B677" s="97"/>
      <c r="C677" s="97"/>
      <c r="D677" s="97"/>
      <c r="E677" s="97"/>
      <c r="F677" s="97"/>
      <c r="G677" s="97"/>
      <c r="H677" s="97"/>
    </row>
    <row r="678" ht="15.75" customHeight="1">
      <c r="A678" s="97"/>
      <c r="B678" s="97"/>
      <c r="C678" s="97"/>
      <c r="D678" s="97"/>
      <c r="E678" s="97"/>
      <c r="F678" s="97"/>
      <c r="G678" s="97"/>
      <c r="H678" s="97"/>
    </row>
    <row r="679" ht="15.75" customHeight="1">
      <c r="A679" s="97"/>
      <c r="B679" s="97"/>
      <c r="C679" s="97"/>
      <c r="D679" s="97"/>
      <c r="E679" s="97"/>
      <c r="F679" s="97"/>
      <c r="G679" s="97"/>
      <c r="H679" s="97"/>
    </row>
    <row r="680" ht="15.75" customHeight="1">
      <c r="A680" s="97"/>
      <c r="B680" s="97"/>
      <c r="C680" s="97"/>
      <c r="D680" s="97"/>
      <c r="E680" s="97"/>
      <c r="F680" s="97"/>
      <c r="G680" s="97"/>
      <c r="H680" s="97"/>
    </row>
    <row r="681" ht="15.75" customHeight="1">
      <c r="A681" s="97"/>
      <c r="B681" s="97"/>
      <c r="C681" s="97"/>
      <c r="D681" s="97"/>
      <c r="E681" s="97"/>
      <c r="F681" s="97"/>
      <c r="G681" s="97"/>
      <c r="H681" s="97"/>
    </row>
    <row r="682" ht="15.75" customHeight="1">
      <c r="A682" s="97"/>
      <c r="B682" s="97"/>
      <c r="C682" s="97"/>
      <c r="D682" s="97"/>
      <c r="E682" s="97"/>
      <c r="F682" s="97"/>
      <c r="G682" s="97"/>
      <c r="H682" s="97"/>
    </row>
    <row r="683" ht="15.75" customHeight="1">
      <c r="A683" s="97"/>
      <c r="B683" s="97"/>
      <c r="C683" s="97"/>
      <c r="D683" s="97"/>
      <c r="E683" s="97"/>
      <c r="F683" s="97"/>
      <c r="G683" s="97"/>
      <c r="H683" s="97"/>
    </row>
    <row r="684" ht="15.75" customHeight="1">
      <c r="A684" s="97"/>
      <c r="B684" s="97"/>
      <c r="C684" s="97"/>
      <c r="D684" s="97"/>
      <c r="E684" s="97"/>
      <c r="F684" s="97"/>
      <c r="G684" s="97"/>
      <c r="H684" s="97"/>
    </row>
    <row r="685" ht="15.75" customHeight="1">
      <c r="A685" s="97"/>
      <c r="B685" s="97"/>
      <c r="C685" s="97"/>
      <c r="D685" s="97"/>
      <c r="E685" s="97"/>
      <c r="F685" s="97"/>
      <c r="G685" s="97"/>
      <c r="H685" s="97"/>
    </row>
    <row r="686" ht="15.75" customHeight="1">
      <c r="A686" s="97"/>
      <c r="B686" s="97"/>
      <c r="C686" s="97"/>
      <c r="D686" s="97"/>
      <c r="E686" s="97"/>
      <c r="F686" s="97"/>
      <c r="G686" s="97"/>
      <c r="H686" s="97"/>
    </row>
    <row r="687" ht="15.75" customHeight="1">
      <c r="A687" s="97"/>
      <c r="B687" s="97"/>
      <c r="C687" s="97"/>
      <c r="D687" s="97"/>
      <c r="E687" s="97"/>
      <c r="F687" s="97"/>
      <c r="G687" s="97"/>
      <c r="H687" s="97"/>
    </row>
    <row r="688" ht="15.75" customHeight="1">
      <c r="A688" s="97"/>
      <c r="B688" s="97"/>
      <c r="C688" s="97"/>
      <c r="D688" s="97"/>
      <c r="E688" s="97"/>
      <c r="F688" s="97"/>
      <c r="G688" s="97"/>
      <c r="H688" s="97"/>
    </row>
    <row r="689" ht="15.75" customHeight="1">
      <c r="A689" s="97"/>
      <c r="B689" s="97"/>
      <c r="C689" s="97"/>
      <c r="D689" s="97"/>
      <c r="E689" s="97"/>
      <c r="F689" s="97"/>
      <c r="G689" s="97"/>
      <c r="H689" s="97"/>
    </row>
    <row r="690" ht="15.75" customHeight="1">
      <c r="A690" s="97"/>
      <c r="B690" s="97"/>
      <c r="C690" s="97"/>
      <c r="D690" s="97"/>
      <c r="E690" s="97"/>
      <c r="F690" s="97"/>
      <c r="G690" s="97"/>
      <c r="H690" s="97"/>
    </row>
    <row r="691" ht="15.75" customHeight="1">
      <c r="A691" s="97"/>
      <c r="B691" s="97"/>
      <c r="C691" s="97"/>
      <c r="D691" s="97"/>
      <c r="E691" s="97"/>
      <c r="F691" s="97"/>
      <c r="G691" s="97"/>
      <c r="H691" s="97"/>
    </row>
    <row r="692" ht="15.75" customHeight="1">
      <c r="A692" s="97"/>
      <c r="B692" s="97"/>
      <c r="C692" s="97"/>
      <c r="D692" s="97"/>
      <c r="E692" s="97"/>
      <c r="F692" s="97"/>
      <c r="G692" s="97"/>
      <c r="H692" s="97"/>
    </row>
    <row r="693" ht="15.75" customHeight="1">
      <c r="A693" s="97"/>
      <c r="B693" s="97"/>
      <c r="C693" s="97"/>
      <c r="D693" s="97"/>
      <c r="E693" s="97"/>
      <c r="F693" s="97"/>
      <c r="G693" s="97"/>
      <c r="H693" s="97"/>
    </row>
    <row r="694" ht="15.75" customHeight="1">
      <c r="A694" s="97"/>
      <c r="B694" s="97"/>
      <c r="C694" s="97"/>
      <c r="D694" s="97"/>
      <c r="E694" s="97"/>
      <c r="F694" s="97"/>
      <c r="G694" s="97"/>
      <c r="H694" s="97"/>
    </row>
    <row r="695" ht="15.75" customHeight="1">
      <c r="A695" s="97"/>
      <c r="B695" s="97"/>
      <c r="C695" s="97"/>
      <c r="D695" s="97"/>
      <c r="E695" s="97"/>
      <c r="F695" s="97"/>
      <c r="G695" s="97"/>
      <c r="H695" s="97"/>
    </row>
    <row r="696" ht="15.75" customHeight="1">
      <c r="A696" s="97"/>
      <c r="B696" s="97"/>
      <c r="C696" s="97"/>
      <c r="D696" s="97"/>
      <c r="E696" s="97"/>
      <c r="F696" s="97"/>
      <c r="G696" s="97"/>
      <c r="H696" s="97"/>
    </row>
    <row r="697" ht="15.75" customHeight="1">
      <c r="A697" s="97"/>
      <c r="B697" s="97"/>
      <c r="C697" s="97"/>
      <c r="D697" s="97"/>
      <c r="E697" s="97"/>
      <c r="F697" s="97"/>
      <c r="G697" s="97"/>
      <c r="H697" s="97"/>
    </row>
    <row r="698" ht="15.75" customHeight="1">
      <c r="A698" s="97"/>
      <c r="B698" s="97"/>
      <c r="C698" s="97"/>
      <c r="D698" s="97"/>
      <c r="E698" s="97"/>
      <c r="F698" s="97"/>
      <c r="G698" s="97"/>
      <c r="H698" s="97"/>
    </row>
    <row r="699" ht="15.75" customHeight="1">
      <c r="A699" s="97"/>
      <c r="B699" s="97"/>
      <c r="C699" s="97"/>
      <c r="D699" s="97"/>
      <c r="E699" s="97"/>
      <c r="F699" s="97"/>
      <c r="G699" s="97"/>
      <c r="H699" s="97"/>
    </row>
    <row r="700" ht="15.75" customHeight="1">
      <c r="A700" s="97"/>
      <c r="B700" s="97"/>
      <c r="C700" s="97"/>
      <c r="D700" s="97"/>
      <c r="E700" s="97"/>
      <c r="F700" s="97"/>
      <c r="G700" s="97"/>
      <c r="H700" s="97"/>
    </row>
    <row r="701" ht="15.75" customHeight="1">
      <c r="A701" s="97"/>
      <c r="B701" s="97"/>
      <c r="C701" s="97"/>
      <c r="D701" s="97"/>
      <c r="E701" s="97"/>
      <c r="F701" s="97"/>
      <c r="G701" s="97"/>
      <c r="H701" s="97"/>
    </row>
    <row r="702" ht="15.75" customHeight="1">
      <c r="A702" s="97"/>
      <c r="B702" s="97"/>
      <c r="C702" s="97"/>
      <c r="D702" s="97"/>
      <c r="E702" s="97"/>
      <c r="F702" s="97"/>
      <c r="G702" s="97"/>
      <c r="H702" s="97"/>
    </row>
    <row r="703" ht="15.75" customHeight="1">
      <c r="A703" s="97"/>
      <c r="B703" s="97"/>
      <c r="C703" s="97"/>
      <c r="D703" s="97"/>
      <c r="E703" s="97"/>
      <c r="F703" s="97"/>
      <c r="G703" s="97"/>
      <c r="H703" s="97"/>
    </row>
    <row r="704" ht="15.75" customHeight="1">
      <c r="A704" s="97"/>
      <c r="B704" s="97"/>
      <c r="C704" s="97"/>
      <c r="D704" s="97"/>
      <c r="E704" s="97"/>
      <c r="F704" s="97"/>
      <c r="G704" s="97"/>
      <c r="H704" s="97"/>
    </row>
    <row r="705" ht="15.75" customHeight="1">
      <c r="A705" s="97"/>
      <c r="B705" s="97"/>
      <c r="C705" s="97"/>
      <c r="D705" s="97"/>
      <c r="E705" s="97"/>
      <c r="F705" s="97"/>
      <c r="G705" s="97"/>
      <c r="H705" s="97"/>
    </row>
    <row r="706" ht="15.75" customHeight="1">
      <c r="A706" s="97"/>
      <c r="B706" s="97"/>
      <c r="C706" s="97"/>
      <c r="D706" s="97"/>
      <c r="E706" s="97"/>
      <c r="F706" s="97"/>
      <c r="G706" s="97"/>
      <c r="H706" s="97"/>
    </row>
    <row r="707" ht="15.75" customHeight="1">
      <c r="A707" s="97"/>
      <c r="B707" s="97"/>
      <c r="C707" s="97"/>
      <c r="D707" s="97"/>
      <c r="E707" s="97"/>
      <c r="F707" s="97"/>
      <c r="G707" s="97"/>
      <c r="H707" s="97"/>
    </row>
    <row r="708" ht="15.75" customHeight="1">
      <c r="A708" s="97"/>
      <c r="B708" s="97"/>
      <c r="C708" s="97"/>
      <c r="D708" s="97"/>
      <c r="E708" s="97"/>
      <c r="F708" s="97"/>
      <c r="G708" s="97"/>
      <c r="H708" s="97"/>
    </row>
    <row r="709" ht="15.75" customHeight="1">
      <c r="A709" s="97"/>
      <c r="B709" s="97"/>
      <c r="C709" s="97"/>
      <c r="D709" s="97"/>
      <c r="E709" s="97"/>
      <c r="F709" s="97"/>
      <c r="G709" s="97"/>
      <c r="H709" s="97"/>
    </row>
    <row r="710" ht="15.75" customHeight="1">
      <c r="A710" s="97"/>
      <c r="B710" s="97"/>
      <c r="C710" s="97"/>
      <c r="D710" s="97"/>
      <c r="E710" s="97"/>
      <c r="F710" s="97"/>
      <c r="G710" s="97"/>
      <c r="H710" s="97"/>
    </row>
    <row r="711" ht="15.75" customHeight="1">
      <c r="A711" s="97"/>
      <c r="B711" s="97"/>
      <c r="C711" s="97"/>
      <c r="D711" s="97"/>
      <c r="E711" s="97"/>
      <c r="F711" s="97"/>
      <c r="G711" s="97"/>
      <c r="H711" s="97"/>
    </row>
    <row r="712" ht="15.75" customHeight="1">
      <c r="A712" s="97"/>
      <c r="B712" s="97"/>
      <c r="C712" s="97"/>
      <c r="D712" s="97"/>
      <c r="E712" s="97"/>
      <c r="F712" s="97"/>
      <c r="G712" s="97"/>
      <c r="H712" s="97"/>
    </row>
    <row r="713" ht="15.75" customHeight="1">
      <c r="A713" s="97"/>
      <c r="B713" s="97"/>
      <c r="C713" s="97"/>
      <c r="D713" s="97"/>
      <c r="E713" s="97"/>
      <c r="F713" s="97"/>
      <c r="G713" s="97"/>
      <c r="H713" s="97"/>
    </row>
    <row r="714" ht="15.75" customHeight="1">
      <c r="A714" s="97"/>
      <c r="B714" s="97"/>
      <c r="C714" s="97"/>
      <c r="D714" s="97"/>
      <c r="E714" s="97"/>
      <c r="F714" s="97"/>
      <c r="G714" s="97"/>
      <c r="H714" s="97"/>
    </row>
    <row r="715" ht="15.75" customHeight="1">
      <c r="A715" s="97"/>
      <c r="B715" s="97"/>
      <c r="C715" s="97"/>
      <c r="D715" s="97"/>
      <c r="E715" s="97"/>
      <c r="F715" s="97"/>
      <c r="G715" s="97"/>
      <c r="H715" s="97"/>
    </row>
    <row r="716" ht="15.75" customHeight="1">
      <c r="A716" s="97"/>
      <c r="B716" s="97"/>
      <c r="C716" s="97"/>
      <c r="D716" s="97"/>
      <c r="E716" s="97"/>
      <c r="F716" s="97"/>
      <c r="G716" s="97"/>
      <c r="H716" s="97"/>
    </row>
    <row r="717" ht="15.75" customHeight="1">
      <c r="A717" s="97"/>
      <c r="B717" s="97"/>
      <c r="C717" s="97"/>
      <c r="D717" s="97"/>
      <c r="E717" s="97"/>
      <c r="F717" s="97"/>
      <c r="G717" s="97"/>
      <c r="H717" s="97"/>
    </row>
    <row r="718" ht="15.75" customHeight="1">
      <c r="A718" s="97"/>
      <c r="B718" s="97"/>
      <c r="C718" s="97"/>
      <c r="D718" s="97"/>
      <c r="E718" s="97"/>
      <c r="F718" s="97"/>
      <c r="G718" s="97"/>
      <c r="H718" s="97"/>
    </row>
    <row r="719" ht="15.75" customHeight="1">
      <c r="A719" s="97"/>
      <c r="B719" s="97"/>
      <c r="C719" s="97"/>
      <c r="D719" s="97"/>
      <c r="E719" s="97"/>
      <c r="F719" s="97"/>
      <c r="G719" s="97"/>
      <c r="H719" s="97"/>
    </row>
    <row r="720" ht="15.75" customHeight="1">
      <c r="A720" s="97"/>
      <c r="B720" s="97"/>
      <c r="C720" s="97"/>
      <c r="D720" s="97"/>
      <c r="E720" s="97"/>
      <c r="F720" s="97"/>
      <c r="G720" s="97"/>
      <c r="H720" s="97"/>
    </row>
    <row r="721" ht="15.75" customHeight="1">
      <c r="A721" s="97"/>
      <c r="B721" s="97"/>
      <c r="C721" s="97"/>
      <c r="D721" s="97"/>
      <c r="E721" s="97"/>
      <c r="F721" s="97"/>
      <c r="G721" s="97"/>
      <c r="H721" s="97"/>
    </row>
    <row r="722" ht="15.75" customHeight="1">
      <c r="A722" s="97"/>
      <c r="B722" s="97"/>
      <c r="C722" s="97"/>
      <c r="D722" s="97"/>
      <c r="E722" s="97"/>
      <c r="F722" s="97"/>
      <c r="G722" s="97"/>
      <c r="H722" s="97"/>
    </row>
    <row r="723" ht="15.75" customHeight="1">
      <c r="A723" s="97"/>
      <c r="B723" s="97"/>
      <c r="C723" s="97"/>
      <c r="D723" s="97"/>
      <c r="E723" s="97"/>
      <c r="F723" s="97"/>
      <c r="G723" s="97"/>
      <c r="H723" s="97"/>
    </row>
    <row r="724" ht="15.75" customHeight="1">
      <c r="A724" s="97"/>
      <c r="B724" s="97"/>
      <c r="C724" s="97"/>
      <c r="D724" s="97"/>
      <c r="E724" s="97"/>
      <c r="F724" s="97"/>
      <c r="G724" s="97"/>
      <c r="H724" s="97"/>
    </row>
    <row r="725" ht="15.75" customHeight="1">
      <c r="A725" s="97"/>
      <c r="B725" s="97"/>
      <c r="C725" s="97"/>
      <c r="D725" s="97"/>
      <c r="E725" s="97"/>
      <c r="F725" s="97"/>
      <c r="G725" s="97"/>
      <c r="H725" s="97"/>
    </row>
    <row r="726" ht="15.75" customHeight="1">
      <c r="A726" s="97"/>
      <c r="B726" s="97"/>
      <c r="C726" s="97"/>
      <c r="D726" s="97"/>
      <c r="E726" s="97"/>
      <c r="F726" s="97"/>
      <c r="G726" s="97"/>
      <c r="H726" s="97"/>
    </row>
    <row r="727" ht="15.75" customHeight="1">
      <c r="A727" s="97"/>
      <c r="B727" s="97"/>
      <c r="C727" s="97"/>
      <c r="D727" s="97"/>
      <c r="E727" s="97"/>
      <c r="F727" s="97"/>
      <c r="G727" s="97"/>
      <c r="H727" s="97"/>
    </row>
    <row r="728" ht="15.75" customHeight="1">
      <c r="A728" s="97"/>
      <c r="B728" s="97"/>
      <c r="C728" s="97"/>
      <c r="D728" s="97"/>
      <c r="E728" s="97"/>
      <c r="F728" s="97"/>
      <c r="G728" s="97"/>
      <c r="H728" s="97"/>
    </row>
    <row r="729" ht="15.75" customHeight="1">
      <c r="A729" s="97"/>
      <c r="B729" s="97"/>
      <c r="C729" s="97"/>
      <c r="D729" s="97"/>
      <c r="E729" s="97"/>
      <c r="F729" s="97"/>
      <c r="G729" s="97"/>
      <c r="H729" s="97"/>
    </row>
    <row r="730" ht="15.75" customHeight="1">
      <c r="A730" s="97"/>
      <c r="B730" s="97"/>
      <c r="C730" s="97"/>
      <c r="D730" s="97"/>
      <c r="E730" s="97"/>
      <c r="F730" s="97"/>
      <c r="G730" s="97"/>
      <c r="H730" s="97"/>
    </row>
    <row r="731" ht="15.75" customHeight="1">
      <c r="A731" s="97"/>
      <c r="B731" s="97"/>
      <c r="C731" s="97"/>
      <c r="D731" s="97"/>
      <c r="E731" s="97"/>
      <c r="F731" s="97"/>
      <c r="G731" s="97"/>
      <c r="H731" s="97"/>
    </row>
    <row r="732" ht="15.75" customHeight="1">
      <c r="A732" s="97"/>
      <c r="B732" s="97"/>
      <c r="C732" s="97"/>
      <c r="D732" s="97"/>
      <c r="E732" s="97"/>
      <c r="F732" s="97"/>
      <c r="G732" s="97"/>
      <c r="H732" s="97"/>
    </row>
    <row r="733" ht="15.75" customHeight="1">
      <c r="A733" s="97"/>
      <c r="B733" s="97"/>
      <c r="C733" s="97"/>
      <c r="D733" s="97"/>
      <c r="E733" s="97"/>
      <c r="F733" s="97"/>
      <c r="G733" s="97"/>
      <c r="H733" s="97"/>
    </row>
    <row r="734" ht="15.75" customHeight="1">
      <c r="A734" s="97"/>
      <c r="B734" s="97"/>
      <c r="C734" s="97"/>
      <c r="D734" s="97"/>
      <c r="E734" s="97"/>
      <c r="F734" s="97"/>
      <c r="G734" s="97"/>
      <c r="H734" s="97"/>
    </row>
    <row r="735" ht="15.75" customHeight="1">
      <c r="A735" s="97"/>
      <c r="B735" s="97"/>
      <c r="C735" s="97"/>
      <c r="D735" s="97"/>
      <c r="E735" s="97"/>
      <c r="F735" s="97"/>
      <c r="G735" s="97"/>
      <c r="H735" s="97"/>
    </row>
    <row r="736" ht="15.75" customHeight="1">
      <c r="A736" s="97"/>
      <c r="B736" s="97"/>
      <c r="C736" s="97"/>
      <c r="D736" s="97"/>
      <c r="E736" s="97"/>
      <c r="F736" s="97"/>
      <c r="G736" s="97"/>
      <c r="H736" s="97"/>
    </row>
    <row r="737" ht="15.75" customHeight="1">
      <c r="A737" s="97"/>
      <c r="B737" s="97"/>
      <c r="C737" s="97"/>
      <c r="D737" s="97"/>
      <c r="E737" s="97"/>
      <c r="F737" s="97"/>
      <c r="G737" s="97"/>
      <c r="H737" s="97"/>
    </row>
    <row r="738" ht="15.75" customHeight="1">
      <c r="A738" s="97"/>
      <c r="B738" s="97"/>
      <c r="C738" s="97"/>
      <c r="D738" s="97"/>
      <c r="E738" s="97"/>
      <c r="F738" s="97"/>
      <c r="G738" s="97"/>
      <c r="H738" s="97"/>
    </row>
    <row r="739" ht="15.75" customHeight="1">
      <c r="A739" s="97"/>
      <c r="B739" s="97"/>
      <c r="C739" s="97"/>
      <c r="D739" s="97"/>
      <c r="E739" s="97"/>
      <c r="F739" s="97"/>
      <c r="G739" s="97"/>
      <c r="H739" s="97"/>
    </row>
    <row r="740" ht="15.75" customHeight="1">
      <c r="A740" s="97"/>
      <c r="B740" s="97"/>
      <c r="C740" s="97"/>
      <c r="D740" s="97"/>
      <c r="E740" s="97"/>
      <c r="F740" s="97"/>
      <c r="G740" s="97"/>
      <c r="H740" s="97"/>
    </row>
    <row r="741" ht="15.75" customHeight="1">
      <c r="A741" s="97"/>
      <c r="B741" s="97"/>
      <c r="C741" s="97"/>
      <c r="D741" s="97"/>
      <c r="E741" s="97"/>
      <c r="F741" s="97"/>
      <c r="G741" s="97"/>
      <c r="H741" s="97"/>
    </row>
    <row r="742" ht="15.75" customHeight="1">
      <c r="A742" s="97"/>
      <c r="B742" s="97"/>
      <c r="C742" s="97"/>
      <c r="D742" s="97"/>
      <c r="E742" s="97"/>
      <c r="F742" s="97"/>
      <c r="G742" s="97"/>
      <c r="H742" s="97"/>
    </row>
    <row r="743" ht="15.75" customHeight="1">
      <c r="A743" s="97"/>
      <c r="B743" s="97"/>
      <c r="C743" s="97"/>
      <c r="D743" s="97"/>
      <c r="E743" s="97"/>
      <c r="F743" s="97"/>
      <c r="G743" s="97"/>
      <c r="H743" s="97"/>
    </row>
    <row r="744" ht="15.75" customHeight="1">
      <c r="A744" s="97"/>
      <c r="B744" s="97"/>
      <c r="C744" s="97"/>
      <c r="D744" s="97"/>
      <c r="E744" s="97"/>
      <c r="F744" s="97"/>
      <c r="G744" s="97"/>
      <c r="H744" s="97"/>
    </row>
    <row r="745" ht="15.75" customHeight="1">
      <c r="A745" s="97"/>
      <c r="B745" s="97"/>
      <c r="C745" s="97"/>
      <c r="D745" s="97"/>
      <c r="E745" s="97"/>
      <c r="F745" s="97"/>
      <c r="G745" s="97"/>
      <c r="H745" s="97"/>
    </row>
    <row r="746" ht="15.75" customHeight="1">
      <c r="A746" s="97"/>
      <c r="B746" s="97"/>
      <c r="C746" s="97"/>
      <c r="D746" s="97"/>
      <c r="E746" s="97"/>
      <c r="F746" s="97"/>
      <c r="G746" s="97"/>
      <c r="H746" s="97"/>
    </row>
    <row r="747" ht="15.75" customHeight="1">
      <c r="A747" s="97"/>
      <c r="B747" s="97"/>
      <c r="C747" s="97"/>
      <c r="D747" s="97"/>
      <c r="E747" s="97"/>
      <c r="F747" s="97"/>
      <c r="G747" s="97"/>
      <c r="H747" s="97"/>
    </row>
    <row r="748" ht="15.75" customHeight="1">
      <c r="A748" s="97"/>
      <c r="B748" s="97"/>
      <c r="C748" s="97"/>
      <c r="D748" s="97"/>
      <c r="E748" s="97"/>
      <c r="F748" s="97"/>
      <c r="G748" s="97"/>
      <c r="H748" s="97"/>
    </row>
    <row r="749" ht="15.75" customHeight="1">
      <c r="A749" s="97"/>
      <c r="B749" s="97"/>
      <c r="C749" s="97"/>
      <c r="D749" s="97"/>
      <c r="E749" s="97"/>
      <c r="F749" s="97"/>
      <c r="G749" s="97"/>
      <c r="H749" s="97"/>
    </row>
    <row r="750" ht="15.75" customHeight="1">
      <c r="A750" s="97"/>
      <c r="B750" s="97"/>
      <c r="C750" s="97"/>
      <c r="D750" s="97"/>
      <c r="E750" s="97"/>
      <c r="F750" s="97"/>
      <c r="G750" s="97"/>
      <c r="H750" s="97"/>
    </row>
    <row r="751" ht="15.75" customHeight="1">
      <c r="A751" s="97"/>
      <c r="B751" s="97"/>
      <c r="C751" s="97"/>
      <c r="D751" s="97"/>
      <c r="E751" s="97"/>
      <c r="F751" s="97"/>
      <c r="G751" s="97"/>
      <c r="H751" s="97"/>
    </row>
    <row r="752" ht="15.75" customHeight="1">
      <c r="A752" s="97"/>
      <c r="B752" s="97"/>
      <c r="C752" s="97"/>
      <c r="D752" s="97"/>
      <c r="E752" s="97"/>
      <c r="F752" s="97"/>
      <c r="G752" s="97"/>
      <c r="H752" s="97"/>
    </row>
    <row r="753" ht="15.75" customHeight="1">
      <c r="A753" s="97"/>
      <c r="B753" s="97"/>
      <c r="C753" s="97"/>
      <c r="D753" s="97"/>
      <c r="E753" s="97"/>
      <c r="F753" s="97"/>
      <c r="G753" s="97"/>
      <c r="H753" s="97"/>
    </row>
    <row r="754" ht="15.75" customHeight="1">
      <c r="A754" s="97"/>
      <c r="B754" s="97"/>
      <c r="C754" s="97"/>
      <c r="D754" s="97"/>
      <c r="E754" s="97"/>
      <c r="F754" s="97"/>
      <c r="G754" s="97"/>
      <c r="H754" s="97"/>
    </row>
    <row r="755" ht="15.75" customHeight="1">
      <c r="A755" s="97"/>
      <c r="B755" s="97"/>
      <c r="C755" s="97"/>
      <c r="D755" s="97"/>
      <c r="E755" s="97"/>
      <c r="F755" s="97"/>
      <c r="G755" s="97"/>
      <c r="H755" s="97"/>
    </row>
    <row r="756" ht="15.75" customHeight="1">
      <c r="A756" s="97"/>
      <c r="B756" s="97"/>
      <c r="C756" s="97"/>
      <c r="D756" s="97"/>
      <c r="E756" s="97"/>
      <c r="F756" s="97"/>
      <c r="G756" s="97"/>
      <c r="H756" s="97"/>
    </row>
    <row r="757" ht="15.75" customHeight="1">
      <c r="A757" s="97"/>
      <c r="B757" s="97"/>
      <c r="C757" s="97"/>
      <c r="D757" s="97"/>
      <c r="E757" s="97"/>
      <c r="F757" s="97"/>
      <c r="G757" s="97"/>
      <c r="H757" s="97"/>
    </row>
    <row r="758" ht="15.75" customHeight="1">
      <c r="A758" s="97"/>
      <c r="B758" s="97"/>
      <c r="C758" s="97"/>
      <c r="D758" s="97"/>
      <c r="E758" s="97"/>
      <c r="F758" s="97"/>
      <c r="G758" s="97"/>
      <c r="H758" s="97"/>
    </row>
    <row r="759" ht="15.75" customHeight="1">
      <c r="A759" s="97"/>
      <c r="B759" s="97"/>
      <c r="C759" s="97"/>
      <c r="D759" s="97"/>
      <c r="E759" s="97"/>
      <c r="F759" s="97"/>
      <c r="G759" s="97"/>
      <c r="H759" s="97"/>
    </row>
    <row r="760" ht="15.75" customHeight="1">
      <c r="A760" s="97"/>
      <c r="B760" s="97"/>
      <c r="C760" s="97"/>
      <c r="D760" s="97"/>
      <c r="E760" s="97"/>
      <c r="F760" s="97"/>
      <c r="G760" s="97"/>
      <c r="H760" s="97"/>
    </row>
    <row r="761" ht="15.75" customHeight="1">
      <c r="A761" s="97"/>
      <c r="B761" s="97"/>
      <c r="C761" s="97"/>
      <c r="D761" s="97"/>
      <c r="E761" s="97"/>
      <c r="F761" s="97"/>
      <c r="G761" s="97"/>
      <c r="H761" s="97"/>
    </row>
    <row r="762" ht="15.75" customHeight="1">
      <c r="A762" s="97"/>
      <c r="B762" s="97"/>
      <c r="C762" s="97"/>
      <c r="D762" s="97"/>
      <c r="E762" s="97"/>
      <c r="F762" s="97"/>
      <c r="G762" s="97"/>
      <c r="H762" s="97"/>
    </row>
    <row r="763" ht="15.75" customHeight="1">
      <c r="A763" s="97"/>
      <c r="B763" s="97"/>
      <c r="C763" s="97"/>
      <c r="D763" s="97"/>
      <c r="E763" s="97"/>
      <c r="F763" s="97"/>
      <c r="G763" s="97"/>
      <c r="H763" s="97"/>
    </row>
    <row r="764" ht="15.75" customHeight="1">
      <c r="A764" s="97"/>
      <c r="B764" s="97"/>
      <c r="C764" s="97"/>
      <c r="D764" s="97"/>
      <c r="E764" s="97"/>
      <c r="F764" s="97"/>
      <c r="G764" s="97"/>
      <c r="H764" s="97"/>
    </row>
    <row r="765" ht="15.75" customHeight="1">
      <c r="A765" s="97"/>
      <c r="B765" s="97"/>
      <c r="C765" s="97"/>
      <c r="D765" s="97"/>
      <c r="E765" s="97"/>
      <c r="F765" s="97"/>
      <c r="G765" s="97"/>
      <c r="H765" s="97"/>
    </row>
    <row r="766" ht="15.75" customHeight="1">
      <c r="A766" s="97"/>
      <c r="B766" s="97"/>
      <c r="C766" s="97"/>
      <c r="D766" s="97"/>
      <c r="E766" s="97"/>
      <c r="F766" s="97"/>
      <c r="G766" s="97"/>
      <c r="H766" s="97"/>
    </row>
    <row r="767" ht="15.75" customHeight="1">
      <c r="A767" s="97"/>
      <c r="B767" s="97"/>
      <c r="C767" s="97"/>
      <c r="D767" s="97"/>
      <c r="E767" s="97"/>
      <c r="F767" s="97"/>
      <c r="G767" s="97"/>
      <c r="H767" s="97"/>
    </row>
    <row r="768" ht="15.75" customHeight="1">
      <c r="A768" s="97"/>
      <c r="B768" s="97"/>
      <c r="C768" s="97"/>
      <c r="D768" s="97"/>
      <c r="E768" s="97"/>
      <c r="F768" s="97"/>
      <c r="G768" s="97"/>
      <c r="H768" s="97"/>
    </row>
    <row r="769" ht="15.75" customHeight="1">
      <c r="A769" s="97"/>
      <c r="B769" s="97"/>
      <c r="C769" s="97"/>
      <c r="D769" s="97"/>
      <c r="E769" s="97"/>
      <c r="F769" s="97"/>
      <c r="G769" s="97"/>
      <c r="H769" s="97"/>
    </row>
    <row r="770" ht="15.75" customHeight="1">
      <c r="A770" s="97"/>
      <c r="B770" s="97"/>
      <c r="C770" s="97"/>
      <c r="D770" s="97"/>
      <c r="E770" s="97"/>
      <c r="F770" s="97"/>
      <c r="G770" s="97"/>
      <c r="H770" s="97"/>
    </row>
    <row r="771" ht="15.75" customHeight="1">
      <c r="A771" s="97"/>
      <c r="B771" s="97"/>
      <c r="C771" s="97"/>
      <c r="D771" s="97"/>
      <c r="E771" s="97"/>
      <c r="F771" s="97"/>
      <c r="G771" s="97"/>
      <c r="H771" s="97"/>
    </row>
    <row r="772" ht="15.75" customHeight="1">
      <c r="A772" s="97"/>
      <c r="B772" s="97"/>
      <c r="C772" s="97"/>
      <c r="D772" s="97"/>
      <c r="E772" s="97"/>
      <c r="F772" s="97"/>
      <c r="G772" s="97"/>
      <c r="H772" s="97"/>
    </row>
    <row r="773" ht="15.75" customHeight="1">
      <c r="A773" s="97"/>
      <c r="B773" s="97"/>
      <c r="C773" s="97"/>
      <c r="D773" s="97"/>
      <c r="E773" s="97"/>
      <c r="F773" s="97"/>
      <c r="G773" s="97"/>
      <c r="H773" s="97"/>
    </row>
    <row r="774" ht="15.75" customHeight="1">
      <c r="A774" s="97"/>
      <c r="B774" s="97"/>
      <c r="C774" s="97"/>
      <c r="D774" s="97"/>
      <c r="E774" s="97"/>
      <c r="F774" s="97"/>
      <c r="G774" s="97"/>
      <c r="H774" s="97"/>
    </row>
    <row r="775" ht="15.75" customHeight="1">
      <c r="A775" s="97"/>
      <c r="B775" s="97"/>
      <c r="C775" s="97"/>
      <c r="D775" s="97"/>
      <c r="E775" s="97"/>
      <c r="F775" s="97"/>
      <c r="G775" s="97"/>
      <c r="H775" s="97"/>
    </row>
    <row r="776" ht="15.75" customHeight="1">
      <c r="A776" s="97"/>
      <c r="B776" s="97"/>
      <c r="C776" s="97"/>
      <c r="D776" s="97"/>
      <c r="E776" s="97"/>
      <c r="F776" s="97"/>
      <c r="G776" s="97"/>
      <c r="H776" s="97"/>
    </row>
    <row r="777" ht="15.75" customHeight="1">
      <c r="A777" s="97"/>
      <c r="B777" s="97"/>
      <c r="C777" s="97"/>
      <c r="D777" s="97"/>
      <c r="E777" s="97"/>
      <c r="F777" s="97"/>
      <c r="G777" s="97"/>
      <c r="H777" s="97"/>
    </row>
    <row r="778" ht="15.75" customHeight="1">
      <c r="A778" s="97"/>
      <c r="B778" s="97"/>
      <c r="C778" s="97"/>
      <c r="D778" s="97"/>
      <c r="E778" s="97"/>
      <c r="F778" s="97"/>
      <c r="G778" s="97"/>
      <c r="H778" s="97"/>
    </row>
    <row r="779" ht="15.75" customHeight="1">
      <c r="A779" s="97"/>
      <c r="B779" s="97"/>
      <c r="C779" s="97"/>
      <c r="D779" s="97"/>
      <c r="E779" s="97"/>
      <c r="F779" s="97"/>
      <c r="G779" s="97"/>
      <c r="H779" s="97"/>
    </row>
    <row r="780" ht="15.75" customHeight="1">
      <c r="A780" s="97"/>
      <c r="B780" s="97"/>
      <c r="C780" s="97"/>
      <c r="D780" s="97"/>
      <c r="E780" s="97"/>
      <c r="F780" s="97"/>
      <c r="G780" s="97"/>
      <c r="H780" s="97"/>
    </row>
    <row r="781" ht="15.75" customHeight="1">
      <c r="A781" s="97"/>
      <c r="B781" s="97"/>
      <c r="C781" s="97"/>
      <c r="D781" s="97"/>
      <c r="E781" s="97"/>
      <c r="F781" s="97"/>
      <c r="G781" s="97"/>
      <c r="H781" s="97"/>
    </row>
    <row r="782" ht="15.75" customHeight="1">
      <c r="A782" s="97"/>
      <c r="B782" s="97"/>
      <c r="C782" s="97"/>
      <c r="D782" s="97"/>
      <c r="E782" s="97"/>
      <c r="F782" s="97"/>
      <c r="G782" s="97"/>
      <c r="H782" s="97"/>
    </row>
    <row r="783" ht="15.75" customHeight="1">
      <c r="A783" s="97"/>
      <c r="B783" s="97"/>
      <c r="C783" s="97"/>
      <c r="D783" s="97"/>
      <c r="E783" s="97"/>
      <c r="F783" s="97"/>
      <c r="G783" s="97"/>
      <c r="H783" s="97"/>
    </row>
    <row r="784" ht="15.75" customHeight="1">
      <c r="A784" s="97"/>
      <c r="B784" s="97"/>
      <c r="C784" s="97"/>
      <c r="D784" s="97"/>
      <c r="E784" s="97"/>
      <c r="F784" s="97"/>
      <c r="G784" s="97"/>
      <c r="H784" s="97"/>
    </row>
    <row r="785" ht="15.75" customHeight="1">
      <c r="A785" s="97"/>
      <c r="B785" s="97"/>
      <c r="C785" s="97"/>
      <c r="D785" s="97"/>
      <c r="E785" s="97"/>
      <c r="F785" s="97"/>
      <c r="G785" s="97"/>
      <c r="H785" s="97"/>
    </row>
    <row r="786" ht="15.75" customHeight="1">
      <c r="A786" s="97"/>
      <c r="B786" s="97"/>
      <c r="C786" s="97"/>
      <c r="D786" s="97"/>
      <c r="E786" s="97"/>
      <c r="F786" s="97"/>
      <c r="G786" s="97"/>
      <c r="H786" s="97"/>
    </row>
    <row r="787" ht="15.75" customHeight="1">
      <c r="A787" s="97"/>
      <c r="B787" s="97"/>
      <c r="C787" s="97"/>
      <c r="D787" s="97"/>
      <c r="E787" s="97"/>
      <c r="F787" s="97"/>
      <c r="G787" s="97"/>
      <c r="H787" s="97"/>
    </row>
    <row r="788" ht="15.75" customHeight="1">
      <c r="A788" s="97"/>
      <c r="B788" s="97"/>
      <c r="C788" s="97"/>
      <c r="D788" s="97"/>
      <c r="E788" s="97"/>
      <c r="F788" s="97"/>
      <c r="G788" s="97"/>
      <c r="H788" s="97"/>
    </row>
    <row r="789" ht="15.75" customHeight="1">
      <c r="A789" s="97"/>
      <c r="B789" s="97"/>
      <c r="C789" s="97"/>
      <c r="D789" s="97"/>
      <c r="E789" s="97"/>
      <c r="F789" s="97"/>
      <c r="G789" s="97"/>
      <c r="H789" s="97"/>
    </row>
    <row r="790" ht="15.75" customHeight="1">
      <c r="A790" s="97"/>
      <c r="B790" s="97"/>
      <c r="C790" s="97"/>
      <c r="D790" s="97"/>
      <c r="E790" s="97"/>
      <c r="F790" s="97"/>
      <c r="G790" s="97"/>
      <c r="H790" s="97"/>
    </row>
    <row r="791" ht="15.75" customHeight="1">
      <c r="A791" s="97"/>
      <c r="B791" s="97"/>
      <c r="C791" s="97"/>
      <c r="D791" s="97"/>
      <c r="E791" s="97"/>
      <c r="F791" s="97"/>
      <c r="G791" s="97"/>
      <c r="H791" s="97"/>
    </row>
    <row r="792" ht="15.75" customHeight="1">
      <c r="A792" s="97"/>
      <c r="B792" s="97"/>
      <c r="C792" s="97"/>
      <c r="D792" s="97"/>
      <c r="E792" s="97"/>
      <c r="F792" s="97"/>
      <c r="G792" s="97"/>
      <c r="H792" s="97"/>
    </row>
    <row r="793" ht="15.75" customHeight="1">
      <c r="A793" s="97"/>
      <c r="B793" s="97"/>
      <c r="C793" s="97"/>
      <c r="D793" s="97"/>
      <c r="E793" s="97"/>
      <c r="F793" s="97"/>
      <c r="G793" s="97"/>
      <c r="H793" s="97"/>
    </row>
    <row r="794" ht="15.75" customHeight="1">
      <c r="A794" s="97"/>
      <c r="B794" s="97"/>
      <c r="C794" s="97"/>
      <c r="D794" s="97"/>
      <c r="E794" s="97"/>
      <c r="F794" s="97"/>
      <c r="G794" s="97"/>
      <c r="H794" s="97"/>
    </row>
    <row r="795" ht="15.75" customHeight="1">
      <c r="A795" s="97"/>
      <c r="B795" s="97"/>
      <c r="C795" s="97"/>
      <c r="D795" s="97"/>
      <c r="E795" s="97"/>
      <c r="F795" s="97"/>
      <c r="G795" s="97"/>
      <c r="H795" s="97"/>
    </row>
    <row r="796" ht="15.75" customHeight="1">
      <c r="A796" s="97"/>
      <c r="B796" s="97"/>
      <c r="C796" s="97"/>
      <c r="D796" s="97"/>
      <c r="E796" s="97"/>
      <c r="F796" s="97"/>
      <c r="G796" s="97"/>
      <c r="H796" s="97"/>
    </row>
    <row r="797" ht="15.75" customHeight="1">
      <c r="A797" s="97"/>
      <c r="B797" s="97"/>
      <c r="C797" s="97"/>
      <c r="D797" s="97"/>
      <c r="E797" s="97"/>
      <c r="F797" s="97"/>
      <c r="G797" s="97"/>
      <c r="H797" s="97"/>
    </row>
    <row r="798" ht="15.75" customHeight="1">
      <c r="A798" s="97"/>
      <c r="B798" s="97"/>
      <c r="C798" s="97"/>
      <c r="D798" s="97"/>
      <c r="E798" s="97"/>
      <c r="F798" s="97"/>
      <c r="G798" s="97"/>
      <c r="H798" s="97"/>
    </row>
    <row r="799" ht="15.75" customHeight="1">
      <c r="A799" s="97"/>
      <c r="B799" s="97"/>
      <c r="C799" s="97"/>
      <c r="D799" s="97"/>
      <c r="E799" s="97"/>
      <c r="F799" s="97"/>
      <c r="G799" s="97"/>
      <c r="H799" s="97"/>
    </row>
    <row r="800" ht="15.75" customHeight="1">
      <c r="A800" s="97"/>
      <c r="B800" s="97"/>
      <c r="C800" s="97"/>
      <c r="D800" s="97"/>
      <c r="E800" s="97"/>
      <c r="F800" s="97"/>
      <c r="G800" s="97"/>
      <c r="H800" s="97"/>
    </row>
    <row r="801" ht="15.75" customHeight="1">
      <c r="A801" s="97"/>
      <c r="B801" s="97"/>
      <c r="C801" s="97"/>
      <c r="D801" s="97"/>
      <c r="E801" s="97"/>
      <c r="F801" s="97"/>
      <c r="G801" s="97"/>
      <c r="H801" s="97"/>
    </row>
    <row r="802" ht="15.75" customHeight="1">
      <c r="A802" s="97"/>
      <c r="B802" s="97"/>
      <c r="C802" s="97"/>
      <c r="D802" s="97"/>
      <c r="E802" s="97"/>
      <c r="F802" s="97"/>
      <c r="G802" s="97"/>
      <c r="H802" s="97"/>
    </row>
    <row r="803" ht="15.75" customHeight="1">
      <c r="A803" s="97"/>
      <c r="B803" s="97"/>
      <c r="C803" s="97"/>
      <c r="D803" s="97"/>
      <c r="E803" s="97"/>
      <c r="F803" s="97"/>
      <c r="G803" s="97"/>
      <c r="H803" s="97"/>
    </row>
    <row r="804" ht="15.75" customHeight="1">
      <c r="A804" s="97"/>
      <c r="B804" s="97"/>
      <c r="C804" s="97"/>
      <c r="D804" s="97"/>
      <c r="E804" s="97"/>
      <c r="F804" s="97"/>
      <c r="G804" s="97"/>
      <c r="H804" s="97"/>
    </row>
    <row r="805" ht="15.75" customHeight="1">
      <c r="A805" s="97"/>
      <c r="B805" s="97"/>
      <c r="C805" s="97"/>
      <c r="D805" s="97"/>
      <c r="E805" s="97"/>
      <c r="F805" s="97"/>
      <c r="G805" s="97"/>
      <c r="H805" s="97"/>
    </row>
    <row r="806" ht="15.75" customHeight="1">
      <c r="A806" s="97"/>
      <c r="B806" s="97"/>
      <c r="C806" s="97"/>
      <c r="D806" s="97"/>
      <c r="E806" s="97"/>
      <c r="F806" s="97"/>
      <c r="G806" s="97"/>
      <c r="H806" s="97"/>
    </row>
    <row r="807" ht="15.75" customHeight="1">
      <c r="A807" s="97"/>
      <c r="B807" s="97"/>
      <c r="C807" s="97"/>
      <c r="D807" s="97"/>
      <c r="E807" s="97"/>
      <c r="F807" s="97"/>
      <c r="G807" s="97"/>
      <c r="H807" s="97"/>
    </row>
    <row r="808" ht="15.75" customHeight="1">
      <c r="A808" s="97"/>
      <c r="B808" s="97"/>
      <c r="C808" s="97"/>
      <c r="D808" s="97"/>
      <c r="E808" s="97"/>
      <c r="F808" s="97"/>
      <c r="G808" s="97"/>
      <c r="H808" s="97"/>
    </row>
    <row r="809" ht="15.75" customHeight="1">
      <c r="A809" s="97"/>
      <c r="B809" s="97"/>
      <c r="C809" s="97"/>
      <c r="D809" s="97"/>
      <c r="E809" s="97"/>
      <c r="F809" s="97"/>
      <c r="G809" s="97"/>
      <c r="H809" s="97"/>
    </row>
    <row r="810" ht="15.75" customHeight="1">
      <c r="A810" s="97"/>
      <c r="B810" s="97"/>
      <c r="C810" s="97"/>
      <c r="D810" s="97"/>
      <c r="E810" s="97"/>
      <c r="F810" s="97"/>
      <c r="G810" s="97"/>
      <c r="H810" s="97"/>
    </row>
    <row r="811" ht="15.75" customHeight="1">
      <c r="A811" s="97"/>
      <c r="B811" s="97"/>
      <c r="C811" s="97"/>
      <c r="D811" s="97"/>
      <c r="E811" s="97"/>
      <c r="F811" s="97"/>
      <c r="G811" s="97"/>
      <c r="H811" s="97"/>
    </row>
    <row r="812" ht="15.75" customHeight="1">
      <c r="A812" s="97"/>
      <c r="B812" s="97"/>
      <c r="C812" s="97"/>
      <c r="D812" s="97"/>
      <c r="E812" s="97"/>
      <c r="F812" s="97"/>
      <c r="G812" s="97"/>
      <c r="H812" s="97"/>
    </row>
    <row r="813" ht="15.75" customHeight="1">
      <c r="A813" s="97"/>
      <c r="B813" s="97"/>
      <c r="C813" s="97"/>
      <c r="D813" s="97"/>
      <c r="E813" s="97"/>
      <c r="F813" s="97"/>
      <c r="G813" s="97"/>
      <c r="H813" s="97"/>
    </row>
    <row r="814" ht="15.75" customHeight="1">
      <c r="A814" s="97"/>
      <c r="B814" s="97"/>
      <c r="C814" s="97"/>
      <c r="D814" s="97"/>
      <c r="E814" s="97"/>
      <c r="F814" s="97"/>
      <c r="G814" s="97"/>
      <c r="H814" s="97"/>
    </row>
    <row r="815" ht="15.75" customHeight="1">
      <c r="A815" s="97"/>
      <c r="B815" s="97"/>
      <c r="C815" s="97"/>
      <c r="D815" s="97"/>
      <c r="E815" s="97"/>
      <c r="F815" s="97"/>
      <c r="G815" s="97"/>
      <c r="H815" s="97"/>
    </row>
    <row r="816" ht="15.75" customHeight="1">
      <c r="A816" s="97"/>
      <c r="B816" s="97"/>
      <c r="C816" s="97"/>
      <c r="D816" s="97"/>
      <c r="E816" s="97"/>
      <c r="F816" s="97"/>
      <c r="G816" s="97"/>
      <c r="H816" s="97"/>
    </row>
    <row r="817" ht="15.75" customHeight="1">
      <c r="A817" s="97"/>
      <c r="B817" s="97"/>
      <c r="C817" s="97"/>
      <c r="D817" s="97"/>
      <c r="E817" s="97"/>
      <c r="F817" s="97"/>
      <c r="G817" s="97"/>
      <c r="H817" s="97"/>
    </row>
    <row r="818" ht="15.75" customHeight="1">
      <c r="A818" s="97"/>
      <c r="B818" s="97"/>
      <c r="C818" s="97"/>
      <c r="D818" s="97"/>
      <c r="E818" s="97"/>
      <c r="F818" s="97"/>
      <c r="G818" s="97"/>
      <c r="H818" s="97"/>
    </row>
    <row r="819" ht="15.75" customHeight="1">
      <c r="A819" s="97"/>
      <c r="B819" s="97"/>
      <c r="C819" s="97"/>
      <c r="D819" s="97"/>
      <c r="E819" s="97"/>
      <c r="F819" s="97"/>
      <c r="G819" s="97"/>
      <c r="H819" s="97"/>
    </row>
    <row r="820" ht="15.75" customHeight="1">
      <c r="A820" s="97"/>
      <c r="B820" s="97"/>
      <c r="C820" s="97"/>
      <c r="D820" s="97"/>
      <c r="E820" s="97"/>
      <c r="F820" s="97"/>
      <c r="G820" s="97"/>
      <c r="H820" s="97"/>
    </row>
    <row r="821" ht="15.75" customHeight="1">
      <c r="A821" s="97"/>
      <c r="B821" s="97"/>
      <c r="C821" s="97"/>
      <c r="D821" s="97"/>
      <c r="E821" s="97"/>
      <c r="F821" s="97"/>
      <c r="G821" s="97"/>
      <c r="H821" s="97"/>
    </row>
    <row r="822" ht="15.75" customHeight="1">
      <c r="A822" s="97"/>
      <c r="B822" s="97"/>
      <c r="C822" s="97"/>
      <c r="D822" s="97"/>
      <c r="E822" s="97"/>
      <c r="F822" s="97"/>
      <c r="G822" s="97"/>
      <c r="H822" s="97"/>
    </row>
    <row r="823" ht="15.75" customHeight="1">
      <c r="A823" s="97"/>
      <c r="B823" s="97"/>
      <c r="C823" s="97"/>
      <c r="D823" s="97"/>
      <c r="E823" s="97"/>
      <c r="F823" s="97"/>
      <c r="G823" s="97"/>
      <c r="H823" s="97"/>
    </row>
    <row r="824" ht="15.75" customHeight="1">
      <c r="A824" s="97"/>
      <c r="B824" s="97"/>
      <c r="C824" s="97"/>
      <c r="D824" s="97"/>
      <c r="E824" s="97"/>
      <c r="F824" s="97"/>
      <c r="G824" s="97"/>
      <c r="H824" s="97"/>
    </row>
    <row r="825" ht="15.75" customHeight="1">
      <c r="A825" s="97"/>
      <c r="B825" s="97"/>
      <c r="C825" s="97"/>
      <c r="D825" s="97"/>
      <c r="E825" s="97"/>
      <c r="F825" s="97"/>
      <c r="G825" s="97"/>
      <c r="H825" s="97"/>
    </row>
    <row r="826" ht="15.75" customHeight="1">
      <c r="A826" s="97"/>
      <c r="B826" s="97"/>
      <c r="C826" s="97"/>
      <c r="D826" s="97"/>
      <c r="E826" s="97"/>
      <c r="F826" s="97"/>
      <c r="G826" s="97"/>
      <c r="H826" s="97"/>
    </row>
    <row r="827" ht="15.75" customHeight="1">
      <c r="A827" s="97"/>
      <c r="B827" s="97"/>
      <c r="C827" s="97"/>
      <c r="D827" s="97"/>
      <c r="E827" s="97"/>
      <c r="F827" s="97"/>
      <c r="G827" s="97"/>
      <c r="H827" s="97"/>
    </row>
    <row r="828" ht="15.75" customHeight="1">
      <c r="A828" s="97"/>
      <c r="B828" s="97"/>
      <c r="C828" s="97"/>
      <c r="D828" s="97"/>
      <c r="E828" s="97"/>
      <c r="F828" s="97"/>
      <c r="G828" s="97"/>
      <c r="H828" s="97"/>
    </row>
    <row r="829" ht="15.75" customHeight="1">
      <c r="A829" s="97"/>
      <c r="B829" s="97"/>
      <c r="C829" s="97"/>
      <c r="D829" s="97"/>
      <c r="E829" s="97"/>
      <c r="F829" s="97"/>
      <c r="G829" s="97"/>
      <c r="H829" s="97"/>
    </row>
    <row r="830" ht="15.75" customHeight="1">
      <c r="A830" s="97"/>
      <c r="B830" s="97"/>
      <c r="C830" s="97"/>
      <c r="D830" s="97"/>
      <c r="E830" s="97"/>
      <c r="F830" s="97"/>
      <c r="G830" s="97"/>
      <c r="H830" s="97"/>
    </row>
    <row r="831" ht="15.75" customHeight="1">
      <c r="A831" s="97"/>
      <c r="B831" s="97"/>
      <c r="C831" s="97"/>
      <c r="D831" s="97"/>
      <c r="E831" s="97"/>
      <c r="F831" s="97"/>
      <c r="G831" s="97"/>
      <c r="H831" s="97"/>
    </row>
    <row r="832" ht="15.75" customHeight="1">
      <c r="A832" s="97"/>
      <c r="B832" s="97"/>
      <c r="C832" s="97"/>
      <c r="D832" s="97"/>
      <c r="E832" s="97"/>
      <c r="F832" s="97"/>
      <c r="G832" s="97"/>
      <c r="H832" s="97"/>
    </row>
    <row r="833" ht="15.75" customHeight="1">
      <c r="A833" s="97"/>
      <c r="B833" s="97"/>
      <c r="C833" s="97"/>
      <c r="D833" s="97"/>
      <c r="E833" s="97"/>
      <c r="F833" s="97"/>
      <c r="G833" s="97"/>
      <c r="H833" s="97"/>
    </row>
    <row r="834" ht="15.75" customHeight="1">
      <c r="A834" s="97"/>
      <c r="B834" s="97"/>
      <c r="C834" s="97"/>
      <c r="D834" s="97"/>
      <c r="E834" s="97"/>
      <c r="F834" s="97"/>
      <c r="G834" s="97"/>
      <c r="H834" s="97"/>
    </row>
    <row r="835" ht="15.75" customHeight="1">
      <c r="A835" s="97"/>
      <c r="B835" s="97"/>
      <c r="C835" s="97"/>
      <c r="D835" s="97"/>
      <c r="E835" s="97"/>
      <c r="F835" s="97"/>
      <c r="G835" s="97"/>
      <c r="H835" s="97"/>
    </row>
    <row r="836" ht="15.75" customHeight="1">
      <c r="A836" s="97"/>
      <c r="B836" s="97"/>
      <c r="C836" s="97"/>
      <c r="D836" s="97"/>
      <c r="E836" s="97"/>
      <c r="F836" s="97"/>
      <c r="G836" s="97"/>
      <c r="H836" s="97"/>
    </row>
    <row r="837" ht="15.75" customHeight="1">
      <c r="A837" s="97"/>
      <c r="B837" s="97"/>
      <c r="C837" s="97"/>
      <c r="D837" s="97"/>
      <c r="E837" s="97"/>
      <c r="F837" s="97"/>
      <c r="G837" s="97"/>
      <c r="H837" s="97"/>
    </row>
    <row r="838" ht="15.75" customHeight="1">
      <c r="A838" s="97"/>
      <c r="B838" s="97"/>
      <c r="C838" s="97"/>
      <c r="D838" s="97"/>
      <c r="E838" s="97"/>
      <c r="F838" s="97"/>
      <c r="G838" s="97"/>
      <c r="H838" s="97"/>
    </row>
    <row r="839" ht="15.75" customHeight="1">
      <c r="A839" s="97"/>
      <c r="B839" s="97"/>
      <c r="C839" s="97"/>
      <c r="D839" s="97"/>
      <c r="E839" s="97"/>
      <c r="F839" s="97"/>
      <c r="G839" s="97"/>
      <c r="H839" s="97"/>
    </row>
    <row r="840" ht="15.75" customHeight="1">
      <c r="A840" s="97"/>
      <c r="B840" s="97"/>
      <c r="C840" s="97"/>
      <c r="D840" s="97"/>
      <c r="E840" s="97"/>
      <c r="F840" s="97"/>
      <c r="G840" s="97"/>
      <c r="H840" s="97"/>
    </row>
    <row r="841" ht="15.75" customHeight="1">
      <c r="A841" s="97"/>
      <c r="B841" s="97"/>
      <c r="C841" s="97"/>
      <c r="D841" s="97"/>
      <c r="E841" s="97"/>
      <c r="F841" s="97"/>
      <c r="G841" s="97"/>
      <c r="H841" s="97"/>
    </row>
    <row r="842" ht="15.75" customHeight="1">
      <c r="A842" s="97"/>
      <c r="B842" s="97"/>
      <c r="C842" s="97"/>
      <c r="D842" s="97"/>
      <c r="E842" s="97"/>
      <c r="F842" s="97"/>
      <c r="G842" s="97"/>
      <c r="H842" s="97"/>
    </row>
    <row r="843" ht="15.75" customHeight="1">
      <c r="A843" s="97"/>
      <c r="B843" s="97"/>
      <c r="C843" s="97"/>
      <c r="D843" s="97"/>
      <c r="E843" s="97"/>
      <c r="F843" s="97"/>
      <c r="G843" s="97"/>
      <c r="H843" s="97"/>
    </row>
    <row r="844" ht="15.75" customHeight="1">
      <c r="A844" s="97"/>
      <c r="B844" s="97"/>
      <c r="C844" s="97"/>
      <c r="D844" s="97"/>
      <c r="E844" s="97"/>
      <c r="F844" s="97"/>
      <c r="G844" s="97"/>
      <c r="H844" s="97"/>
    </row>
    <row r="845" ht="15.75" customHeight="1">
      <c r="A845" s="97"/>
      <c r="B845" s="97"/>
      <c r="C845" s="97"/>
      <c r="D845" s="97"/>
      <c r="E845" s="97"/>
      <c r="F845" s="97"/>
      <c r="G845" s="97"/>
      <c r="H845" s="97"/>
    </row>
    <row r="846" ht="15.75" customHeight="1">
      <c r="A846" s="97"/>
      <c r="B846" s="97"/>
      <c r="C846" s="97"/>
      <c r="D846" s="97"/>
      <c r="E846" s="97"/>
      <c r="F846" s="97"/>
      <c r="G846" s="97"/>
      <c r="H846" s="97"/>
    </row>
    <row r="847" ht="15.75" customHeight="1">
      <c r="A847" s="97"/>
      <c r="B847" s="97"/>
      <c r="C847" s="97"/>
      <c r="D847" s="97"/>
      <c r="E847" s="97"/>
      <c r="F847" s="97"/>
      <c r="G847" s="97"/>
      <c r="H847" s="97"/>
    </row>
    <row r="848" ht="15.75" customHeight="1">
      <c r="A848" s="97"/>
      <c r="B848" s="97"/>
      <c r="C848" s="97"/>
      <c r="D848" s="97"/>
      <c r="E848" s="97"/>
      <c r="F848" s="97"/>
      <c r="G848" s="97"/>
      <c r="H848" s="97"/>
    </row>
    <row r="849" ht="15.75" customHeight="1">
      <c r="A849" s="97"/>
      <c r="B849" s="97"/>
      <c r="C849" s="97"/>
      <c r="D849" s="97"/>
      <c r="E849" s="97"/>
      <c r="F849" s="97"/>
      <c r="G849" s="97"/>
      <c r="H849" s="97"/>
    </row>
    <row r="850" ht="15.75" customHeight="1">
      <c r="A850" s="97"/>
      <c r="B850" s="97"/>
      <c r="C850" s="97"/>
      <c r="D850" s="97"/>
      <c r="E850" s="97"/>
      <c r="F850" s="97"/>
      <c r="G850" s="97"/>
      <c r="H850" s="97"/>
    </row>
    <row r="851" ht="15.75" customHeight="1">
      <c r="A851" s="97"/>
      <c r="B851" s="97"/>
      <c r="C851" s="97"/>
      <c r="D851" s="97"/>
      <c r="E851" s="97"/>
      <c r="F851" s="97"/>
      <c r="G851" s="97"/>
      <c r="H851" s="97"/>
    </row>
    <row r="852" ht="15.75" customHeight="1">
      <c r="A852" s="97"/>
      <c r="B852" s="97"/>
      <c r="C852" s="97"/>
      <c r="D852" s="97"/>
      <c r="E852" s="97"/>
      <c r="F852" s="97"/>
      <c r="G852" s="97"/>
      <c r="H852" s="97"/>
    </row>
    <row r="853" ht="15.75" customHeight="1">
      <c r="A853" s="97"/>
      <c r="B853" s="97"/>
      <c r="C853" s="97"/>
      <c r="D853" s="97"/>
      <c r="E853" s="97"/>
      <c r="F853" s="97"/>
      <c r="G853" s="97"/>
      <c r="H853" s="97"/>
    </row>
    <row r="854" ht="15.75" customHeight="1">
      <c r="A854" s="97"/>
      <c r="B854" s="97"/>
      <c r="C854" s="97"/>
      <c r="D854" s="97"/>
      <c r="E854" s="97"/>
      <c r="F854" s="97"/>
      <c r="G854" s="97"/>
      <c r="H854" s="97"/>
    </row>
    <row r="855" ht="15.75" customHeight="1">
      <c r="A855" s="97"/>
      <c r="B855" s="97"/>
      <c r="C855" s="97"/>
      <c r="D855" s="97"/>
      <c r="E855" s="97"/>
      <c r="F855" s="97"/>
      <c r="G855" s="97"/>
      <c r="H855" s="97"/>
    </row>
    <row r="856" ht="15.75" customHeight="1">
      <c r="A856" s="97"/>
      <c r="B856" s="97"/>
      <c r="C856" s="97"/>
      <c r="D856" s="97"/>
      <c r="E856" s="97"/>
      <c r="F856" s="97"/>
      <c r="G856" s="97"/>
      <c r="H856" s="97"/>
    </row>
    <row r="857" ht="15.75" customHeight="1">
      <c r="A857" s="97"/>
      <c r="B857" s="97"/>
      <c r="C857" s="97"/>
      <c r="D857" s="97"/>
      <c r="E857" s="97"/>
      <c r="F857" s="97"/>
      <c r="G857" s="97"/>
      <c r="H857" s="97"/>
    </row>
    <row r="858" ht="15.75" customHeight="1">
      <c r="A858" s="97"/>
      <c r="B858" s="97"/>
      <c r="C858" s="97"/>
      <c r="D858" s="97"/>
      <c r="E858" s="97"/>
      <c r="F858" s="97"/>
      <c r="G858" s="97"/>
      <c r="H858" s="97"/>
    </row>
    <row r="859" ht="15.75" customHeight="1">
      <c r="A859" s="97"/>
      <c r="B859" s="97"/>
      <c r="C859" s="97"/>
      <c r="D859" s="97"/>
      <c r="E859" s="97"/>
      <c r="F859" s="97"/>
      <c r="G859" s="97"/>
      <c r="H859" s="97"/>
    </row>
    <row r="860" ht="15.75" customHeight="1">
      <c r="A860" s="97"/>
      <c r="B860" s="97"/>
      <c r="C860" s="97"/>
      <c r="D860" s="97"/>
      <c r="E860" s="97"/>
      <c r="F860" s="97"/>
      <c r="G860" s="97"/>
      <c r="H860" s="97"/>
    </row>
    <row r="861" ht="15.75" customHeight="1">
      <c r="A861" s="97"/>
      <c r="B861" s="97"/>
      <c r="C861" s="97"/>
      <c r="D861" s="97"/>
      <c r="E861" s="97"/>
      <c r="F861" s="97"/>
      <c r="G861" s="97"/>
      <c r="H861" s="97"/>
    </row>
    <row r="862" ht="15.75" customHeight="1">
      <c r="A862" s="97"/>
      <c r="B862" s="97"/>
      <c r="C862" s="97"/>
      <c r="D862" s="97"/>
      <c r="E862" s="97"/>
      <c r="F862" s="97"/>
      <c r="G862" s="97"/>
      <c r="H862" s="97"/>
    </row>
    <row r="863" ht="15.75" customHeight="1">
      <c r="A863" s="97"/>
      <c r="B863" s="97"/>
      <c r="C863" s="97"/>
      <c r="D863" s="97"/>
      <c r="E863" s="97"/>
      <c r="F863" s="97"/>
      <c r="G863" s="97"/>
      <c r="H863" s="97"/>
    </row>
    <row r="864" ht="15.75" customHeight="1">
      <c r="A864" s="97"/>
      <c r="B864" s="97"/>
      <c r="C864" s="97"/>
      <c r="D864" s="97"/>
      <c r="E864" s="97"/>
      <c r="F864" s="97"/>
      <c r="G864" s="97"/>
      <c r="H864" s="97"/>
    </row>
    <row r="865" ht="15.75" customHeight="1">
      <c r="A865" s="97"/>
      <c r="B865" s="97"/>
      <c r="C865" s="97"/>
      <c r="D865" s="97"/>
      <c r="E865" s="97"/>
      <c r="F865" s="97"/>
      <c r="G865" s="97"/>
      <c r="H865" s="97"/>
    </row>
    <row r="866" ht="15.75" customHeight="1">
      <c r="A866" s="97"/>
      <c r="B866" s="97"/>
      <c r="C866" s="97"/>
      <c r="D866" s="97"/>
      <c r="E866" s="97"/>
      <c r="F866" s="97"/>
      <c r="G866" s="97"/>
      <c r="H866" s="97"/>
    </row>
    <row r="867" ht="15.75" customHeight="1">
      <c r="A867" s="97"/>
      <c r="B867" s="97"/>
      <c r="C867" s="97"/>
      <c r="D867" s="97"/>
      <c r="E867" s="97"/>
      <c r="F867" s="97"/>
      <c r="G867" s="97"/>
      <c r="H867" s="97"/>
    </row>
    <row r="868" ht="15.75" customHeight="1">
      <c r="A868" s="97"/>
      <c r="B868" s="97"/>
      <c r="C868" s="97"/>
      <c r="D868" s="97"/>
      <c r="E868" s="97"/>
      <c r="F868" s="97"/>
      <c r="G868" s="97"/>
      <c r="H868" s="97"/>
    </row>
    <row r="869" ht="15.75" customHeight="1">
      <c r="A869" s="97"/>
      <c r="B869" s="97"/>
      <c r="C869" s="97"/>
      <c r="D869" s="97"/>
      <c r="E869" s="97"/>
      <c r="F869" s="97"/>
      <c r="G869" s="97"/>
      <c r="H869" s="97"/>
    </row>
    <row r="870" ht="15.75" customHeight="1">
      <c r="A870" s="97"/>
      <c r="B870" s="97"/>
      <c r="C870" s="97"/>
      <c r="D870" s="97"/>
      <c r="E870" s="97"/>
      <c r="F870" s="97"/>
      <c r="G870" s="97"/>
      <c r="H870" s="97"/>
    </row>
    <row r="871" ht="15.75" customHeight="1">
      <c r="A871" s="97"/>
      <c r="B871" s="97"/>
      <c r="C871" s="97"/>
      <c r="D871" s="97"/>
      <c r="E871" s="97"/>
      <c r="F871" s="97"/>
      <c r="G871" s="97"/>
      <c r="H871" s="97"/>
    </row>
    <row r="872" ht="15.75" customHeight="1">
      <c r="A872" s="97"/>
      <c r="B872" s="97"/>
      <c r="C872" s="97"/>
      <c r="D872" s="97"/>
      <c r="E872" s="97"/>
      <c r="F872" s="97"/>
      <c r="G872" s="97"/>
      <c r="H872" s="97"/>
    </row>
    <row r="873" ht="15.75" customHeight="1">
      <c r="A873" s="97"/>
      <c r="B873" s="97"/>
      <c r="C873" s="97"/>
      <c r="D873" s="97"/>
      <c r="E873" s="97"/>
      <c r="F873" s="97"/>
      <c r="G873" s="97"/>
      <c r="H873" s="97"/>
    </row>
    <row r="874" ht="15.75" customHeight="1">
      <c r="A874" s="97"/>
      <c r="B874" s="97"/>
      <c r="C874" s="97"/>
      <c r="D874" s="97"/>
      <c r="E874" s="97"/>
      <c r="F874" s="97"/>
      <c r="G874" s="97"/>
      <c r="H874" s="97"/>
    </row>
    <row r="875" ht="15.75" customHeight="1">
      <c r="A875" s="97"/>
      <c r="B875" s="97"/>
      <c r="C875" s="97"/>
      <c r="D875" s="97"/>
      <c r="E875" s="97"/>
      <c r="F875" s="97"/>
      <c r="G875" s="97"/>
      <c r="H875" s="97"/>
    </row>
    <row r="876" ht="15.75" customHeight="1">
      <c r="A876" s="97"/>
      <c r="B876" s="97"/>
      <c r="C876" s="97"/>
      <c r="D876" s="97"/>
      <c r="E876" s="97"/>
      <c r="F876" s="97"/>
      <c r="G876" s="97"/>
      <c r="H876" s="97"/>
    </row>
    <row r="877" ht="15.75" customHeight="1">
      <c r="A877" s="97"/>
      <c r="B877" s="97"/>
      <c r="C877" s="97"/>
      <c r="D877" s="97"/>
      <c r="E877" s="97"/>
      <c r="F877" s="97"/>
      <c r="G877" s="97"/>
      <c r="H877" s="97"/>
    </row>
    <row r="878" ht="15.75" customHeight="1">
      <c r="A878" s="97"/>
      <c r="B878" s="97"/>
      <c r="C878" s="97"/>
      <c r="D878" s="97"/>
      <c r="E878" s="97"/>
      <c r="F878" s="97"/>
      <c r="G878" s="97"/>
      <c r="H878" s="97"/>
    </row>
    <row r="879" ht="15.75" customHeight="1">
      <c r="A879" s="97"/>
      <c r="B879" s="97"/>
      <c r="C879" s="97"/>
      <c r="D879" s="97"/>
      <c r="E879" s="97"/>
      <c r="F879" s="97"/>
      <c r="G879" s="97"/>
      <c r="H879" s="97"/>
    </row>
    <row r="880" ht="15.75" customHeight="1">
      <c r="A880" s="97"/>
      <c r="B880" s="97"/>
      <c r="C880" s="97"/>
      <c r="D880" s="97"/>
      <c r="E880" s="97"/>
      <c r="F880" s="97"/>
      <c r="G880" s="97"/>
      <c r="H880" s="97"/>
    </row>
    <row r="881" ht="15.75" customHeight="1">
      <c r="A881" s="97"/>
      <c r="B881" s="97"/>
      <c r="C881" s="97"/>
      <c r="D881" s="97"/>
      <c r="E881" s="97"/>
      <c r="F881" s="97"/>
      <c r="G881" s="97"/>
      <c r="H881" s="97"/>
    </row>
    <row r="882" ht="15.75" customHeight="1">
      <c r="A882" s="97"/>
      <c r="B882" s="97"/>
      <c r="C882" s="97"/>
      <c r="D882" s="97"/>
      <c r="E882" s="97"/>
      <c r="F882" s="97"/>
      <c r="G882" s="97"/>
      <c r="H882" s="97"/>
    </row>
    <row r="883" ht="15.75" customHeight="1">
      <c r="A883" s="97"/>
      <c r="B883" s="97"/>
      <c r="C883" s="97"/>
      <c r="D883" s="97"/>
      <c r="E883" s="97"/>
      <c r="F883" s="97"/>
      <c r="G883" s="97"/>
      <c r="H883" s="97"/>
    </row>
    <row r="884" ht="15.75" customHeight="1">
      <c r="A884" s="97"/>
      <c r="B884" s="97"/>
      <c r="C884" s="97"/>
      <c r="D884" s="97"/>
      <c r="E884" s="97"/>
      <c r="F884" s="97"/>
      <c r="G884" s="97"/>
      <c r="H884" s="97"/>
    </row>
    <row r="885" ht="15.75" customHeight="1">
      <c r="A885" s="97"/>
      <c r="B885" s="97"/>
      <c r="C885" s="97"/>
      <c r="D885" s="97"/>
      <c r="E885" s="97"/>
      <c r="F885" s="97"/>
      <c r="G885" s="97"/>
      <c r="H885" s="97"/>
    </row>
    <row r="886" ht="15.75" customHeight="1">
      <c r="A886" s="97"/>
      <c r="B886" s="97"/>
      <c r="C886" s="97"/>
      <c r="D886" s="97"/>
      <c r="E886" s="97"/>
      <c r="F886" s="97"/>
      <c r="G886" s="97"/>
      <c r="H886" s="97"/>
    </row>
    <row r="887" ht="15.75" customHeight="1">
      <c r="A887" s="97"/>
      <c r="B887" s="97"/>
      <c r="C887" s="97"/>
      <c r="D887" s="97"/>
      <c r="E887" s="97"/>
      <c r="F887" s="97"/>
      <c r="G887" s="97"/>
      <c r="H887" s="97"/>
    </row>
    <row r="888" ht="15.75" customHeight="1">
      <c r="A888" s="97"/>
      <c r="B888" s="97"/>
      <c r="C888" s="97"/>
      <c r="D888" s="97"/>
      <c r="E888" s="97"/>
      <c r="F888" s="97"/>
      <c r="G888" s="97"/>
      <c r="H888" s="97"/>
    </row>
    <row r="889" ht="15.75" customHeight="1">
      <c r="A889" s="97"/>
      <c r="B889" s="97"/>
      <c r="C889" s="97"/>
      <c r="D889" s="97"/>
      <c r="E889" s="97"/>
      <c r="F889" s="97"/>
      <c r="G889" s="97"/>
      <c r="H889" s="97"/>
    </row>
    <row r="890" ht="15.75" customHeight="1">
      <c r="A890" s="97"/>
      <c r="B890" s="97"/>
      <c r="C890" s="97"/>
      <c r="D890" s="97"/>
      <c r="E890" s="97"/>
      <c r="F890" s="97"/>
      <c r="G890" s="97"/>
      <c r="H890" s="97"/>
    </row>
    <row r="891" ht="15.75" customHeight="1">
      <c r="A891" s="97"/>
      <c r="B891" s="97"/>
      <c r="C891" s="97"/>
      <c r="D891" s="97"/>
      <c r="E891" s="97"/>
      <c r="F891" s="97"/>
      <c r="G891" s="97"/>
      <c r="H891" s="97"/>
    </row>
    <row r="892" ht="15.75" customHeight="1">
      <c r="A892" s="97"/>
      <c r="B892" s="97"/>
      <c r="C892" s="97"/>
      <c r="D892" s="97"/>
      <c r="E892" s="97"/>
      <c r="F892" s="97"/>
      <c r="G892" s="97"/>
      <c r="H892" s="97"/>
    </row>
    <row r="893" ht="15.75" customHeight="1">
      <c r="A893" s="97"/>
      <c r="B893" s="97"/>
      <c r="C893" s="97"/>
      <c r="D893" s="97"/>
      <c r="E893" s="97"/>
      <c r="F893" s="97"/>
      <c r="G893" s="97"/>
      <c r="H893" s="97"/>
    </row>
    <row r="894" ht="15.75" customHeight="1">
      <c r="A894" s="97"/>
      <c r="B894" s="97"/>
      <c r="C894" s="97"/>
      <c r="D894" s="97"/>
      <c r="E894" s="97"/>
      <c r="F894" s="97"/>
      <c r="G894" s="97"/>
      <c r="H894" s="97"/>
    </row>
    <row r="895" ht="15.75" customHeight="1">
      <c r="A895" s="97"/>
      <c r="B895" s="97"/>
      <c r="C895" s="97"/>
      <c r="D895" s="97"/>
      <c r="E895" s="97"/>
      <c r="F895" s="97"/>
      <c r="G895" s="97"/>
      <c r="H895" s="97"/>
    </row>
    <row r="896" ht="15.75" customHeight="1">
      <c r="A896" s="97"/>
      <c r="B896" s="97"/>
      <c r="C896" s="97"/>
      <c r="D896" s="97"/>
      <c r="E896" s="97"/>
      <c r="F896" s="97"/>
      <c r="G896" s="97"/>
      <c r="H896" s="97"/>
    </row>
    <row r="897" ht="15.75" customHeight="1">
      <c r="A897" s="97"/>
      <c r="B897" s="97"/>
      <c r="C897" s="97"/>
      <c r="D897" s="97"/>
      <c r="E897" s="97"/>
      <c r="F897" s="97"/>
      <c r="G897" s="97"/>
      <c r="H897" s="97"/>
    </row>
    <row r="898" ht="15.75" customHeight="1">
      <c r="A898" s="97"/>
      <c r="B898" s="97"/>
      <c r="C898" s="97"/>
      <c r="D898" s="97"/>
      <c r="E898" s="97"/>
      <c r="F898" s="97"/>
      <c r="G898" s="97"/>
      <c r="H898" s="97"/>
    </row>
    <row r="899" ht="15.75" customHeight="1">
      <c r="A899" s="97"/>
      <c r="B899" s="97"/>
      <c r="C899" s="97"/>
      <c r="D899" s="97"/>
      <c r="E899" s="97"/>
      <c r="F899" s="97"/>
      <c r="G899" s="97"/>
      <c r="H899" s="97"/>
    </row>
    <row r="900" ht="15.75" customHeight="1">
      <c r="A900" s="97"/>
      <c r="B900" s="97"/>
      <c r="C900" s="97"/>
      <c r="D900" s="97"/>
      <c r="E900" s="97"/>
      <c r="F900" s="97"/>
      <c r="G900" s="97"/>
      <c r="H900" s="97"/>
    </row>
    <row r="901" ht="15.75" customHeight="1">
      <c r="A901" s="97"/>
      <c r="B901" s="97"/>
      <c r="C901" s="97"/>
      <c r="D901" s="97"/>
      <c r="E901" s="97"/>
      <c r="F901" s="97"/>
      <c r="G901" s="97"/>
      <c r="H901" s="97"/>
    </row>
    <row r="902" ht="15.75" customHeight="1">
      <c r="A902" s="97"/>
      <c r="B902" s="97"/>
      <c r="C902" s="97"/>
      <c r="D902" s="97"/>
      <c r="E902" s="97"/>
      <c r="F902" s="97"/>
      <c r="G902" s="97"/>
      <c r="H902" s="97"/>
    </row>
    <row r="903" ht="15.75" customHeight="1">
      <c r="A903" s="97"/>
      <c r="B903" s="97"/>
      <c r="C903" s="97"/>
      <c r="D903" s="97"/>
      <c r="E903" s="97"/>
      <c r="F903" s="97"/>
      <c r="G903" s="97"/>
      <c r="H903" s="97"/>
    </row>
    <row r="904" ht="15.75" customHeight="1">
      <c r="A904" s="97"/>
      <c r="B904" s="97"/>
      <c r="C904" s="97"/>
      <c r="D904" s="97"/>
      <c r="E904" s="97"/>
      <c r="F904" s="97"/>
      <c r="G904" s="97"/>
      <c r="H904" s="97"/>
    </row>
    <row r="905" ht="15.75" customHeight="1">
      <c r="A905" s="97"/>
      <c r="B905" s="97"/>
      <c r="C905" s="97"/>
      <c r="D905" s="97"/>
      <c r="E905" s="97"/>
      <c r="F905" s="97"/>
      <c r="G905" s="97"/>
      <c r="H905" s="97"/>
    </row>
    <row r="906" ht="15.75" customHeight="1">
      <c r="A906" s="97"/>
      <c r="B906" s="97"/>
      <c r="C906" s="97"/>
      <c r="D906" s="97"/>
      <c r="E906" s="97"/>
      <c r="F906" s="97"/>
      <c r="G906" s="97"/>
      <c r="H906" s="97"/>
    </row>
    <row r="907" ht="15.75" customHeight="1">
      <c r="A907" s="97"/>
      <c r="B907" s="97"/>
      <c r="C907" s="97"/>
      <c r="D907" s="97"/>
      <c r="E907" s="97"/>
      <c r="F907" s="97"/>
      <c r="G907" s="97"/>
      <c r="H907" s="97"/>
    </row>
    <row r="908" ht="15.75" customHeight="1">
      <c r="A908" s="97"/>
      <c r="B908" s="97"/>
      <c r="C908" s="97"/>
      <c r="D908" s="97"/>
      <c r="E908" s="97"/>
      <c r="F908" s="97"/>
      <c r="G908" s="97"/>
      <c r="H908" s="97"/>
    </row>
    <row r="909" ht="15.75" customHeight="1">
      <c r="A909" s="97"/>
      <c r="B909" s="97"/>
      <c r="C909" s="97"/>
      <c r="D909" s="97"/>
      <c r="E909" s="97"/>
      <c r="F909" s="97"/>
      <c r="G909" s="97"/>
      <c r="H909" s="97"/>
    </row>
    <row r="910" ht="15.75" customHeight="1">
      <c r="A910" s="97"/>
      <c r="B910" s="97"/>
      <c r="C910" s="97"/>
      <c r="D910" s="97"/>
      <c r="E910" s="97"/>
      <c r="F910" s="97"/>
      <c r="G910" s="97"/>
      <c r="H910" s="97"/>
    </row>
    <row r="911" ht="15.75" customHeight="1">
      <c r="A911" s="97"/>
      <c r="B911" s="97"/>
      <c r="C911" s="97"/>
      <c r="D911" s="97"/>
      <c r="E911" s="97"/>
      <c r="F911" s="97"/>
      <c r="G911" s="97"/>
      <c r="H911" s="97"/>
    </row>
    <row r="912" ht="15.75" customHeight="1">
      <c r="A912" s="97"/>
      <c r="B912" s="97"/>
      <c r="C912" s="97"/>
      <c r="D912" s="97"/>
      <c r="E912" s="97"/>
      <c r="F912" s="97"/>
      <c r="G912" s="97"/>
      <c r="H912" s="97"/>
    </row>
    <row r="913" ht="15.75" customHeight="1">
      <c r="A913" s="97"/>
      <c r="B913" s="97"/>
      <c r="C913" s="97"/>
      <c r="D913" s="97"/>
      <c r="E913" s="97"/>
      <c r="F913" s="97"/>
      <c r="G913" s="97"/>
      <c r="H913" s="97"/>
    </row>
    <row r="914" ht="15.75" customHeight="1">
      <c r="A914" s="97"/>
      <c r="B914" s="97"/>
      <c r="C914" s="97"/>
      <c r="D914" s="97"/>
      <c r="E914" s="97"/>
      <c r="F914" s="97"/>
      <c r="G914" s="97"/>
      <c r="H914" s="97"/>
    </row>
    <row r="915" ht="15.75" customHeight="1">
      <c r="A915" s="97"/>
      <c r="B915" s="97"/>
      <c r="C915" s="97"/>
      <c r="D915" s="97"/>
      <c r="E915" s="97"/>
      <c r="F915" s="97"/>
      <c r="G915" s="97"/>
      <c r="H915" s="97"/>
    </row>
    <row r="916" ht="15.75" customHeight="1">
      <c r="A916" s="97"/>
      <c r="B916" s="97"/>
      <c r="C916" s="97"/>
      <c r="D916" s="97"/>
      <c r="E916" s="97"/>
      <c r="F916" s="97"/>
      <c r="G916" s="97"/>
      <c r="H916" s="97"/>
    </row>
    <row r="917" ht="15.75" customHeight="1">
      <c r="A917" s="97"/>
      <c r="B917" s="97"/>
      <c r="C917" s="97"/>
      <c r="D917" s="97"/>
      <c r="E917" s="97"/>
      <c r="F917" s="97"/>
      <c r="G917" s="97"/>
      <c r="H917" s="97"/>
    </row>
    <row r="918" ht="15.75" customHeight="1">
      <c r="A918" s="97"/>
      <c r="B918" s="97"/>
      <c r="C918" s="97"/>
      <c r="D918" s="97"/>
      <c r="E918" s="97"/>
      <c r="F918" s="97"/>
      <c r="G918" s="97"/>
      <c r="H918" s="97"/>
    </row>
    <row r="919" ht="15.75" customHeight="1">
      <c r="A919" s="97"/>
      <c r="B919" s="97"/>
      <c r="C919" s="97"/>
      <c r="D919" s="97"/>
      <c r="E919" s="97"/>
      <c r="F919" s="97"/>
      <c r="G919" s="97"/>
      <c r="H919" s="97"/>
    </row>
    <row r="920" ht="15.75" customHeight="1">
      <c r="A920" s="97"/>
      <c r="B920" s="97"/>
      <c r="C920" s="97"/>
      <c r="D920" s="97"/>
      <c r="E920" s="97"/>
      <c r="F920" s="97"/>
      <c r="G920" s="97"/>
      <c r="H920" s="97"/>
    </row>
    <row r="921" ht="15.75" customHeight="1">
      <c r="A921" s="97"/>
      <c r="B921" s="97"/>
      <c r="C921" s="97"/>
      <c r="D921" s="97"/>
      <c r="E921" s="97"/>
      <c r="F921" s="97"/>
      <c r="G921" s="97"/>
      <c r="H921" s="97"/>
    </row>
    <row r="922" ht="15.75" customHeight="1">
      <c r="A922" s="97"/>
      <c r="B922" s="97"/>
      <c r="C922" s="97"/>
      <c r="D922" s="97"/>
      <c r="E922" s="97"/>
      <c r="F922" s="97"/>
      <c r="G922" s="97"/>
      <c r="H922" s="97"/>
    </row>
    <row r="923" ht="15.75" customHeight="1">
      <c r="A923" s="97"/>
      <c r="B923" s="97"/>
      <c r="C923" s="97"/>
      <c r="D923" s="97"/>
      <c r="E923" s="97"/>
      <c r="F923" s="97"/>
      <c r="G923" s="97"/>
      <c r="H923" s="97"/>
    </row>
    <row r="924" ht="15.75" customHeight="1">
      <c r="A924" s="97"/>
      <c r="B924" s="97"/>
      <c r="C924" s="97"/>
      <c r="D924" s="97"/>
      <c r="E924" s="97"/>
      <c r="F924" s="97"/>
      <c r="G924" s="97"/>
      <c r="H924" s="97"/>
    </row>
    <row r="925" ht="15.75" customHeight="1">
      <c r="A925" s="97"/>
      <c r="B925" s="97"/>
      <c r="C925" s="97"/>
      <c r="D925" s="97"/>
      <c r="E925" s="97"/>
      <c r="F925" s="97"/>
      <c r="G925" s="97"/>
      <c r="H925" s="97"/>
    </row>
    <row r="926" ht="15.75" customHeight="1">
      <c r="A926" s="97"/>
      <c r="B926" s="97"/>
      <c r="C926" s="97"/>
      <c r="D926" s="97"/>
      <c r="E926" s="97"/>
      <c r="F926" s="97"/>
      <c r="G926" s="97"/>
      <c r="H926" s="97"/>
    </row>
    <row r="927" ht="15.75" customHeight="1">
      <c r="A927" s="97"/>
      <c r="B927" s="97"/>
      <c r="C927" s="97"/>
      <c r="D927" s="97"/>
      <c r="E927" s="97"/>
      <c r="F927" s="97"/>
      <c r="G927" s="97"/>
      <c r="H927" s="97"/>
    </row>
    <row r="928" ht="15.75" customHeight="1">
      <c r="A928" s="97"/>
      <c r="B928" s="97"/>
      <c r="C928" s="97"/>
      <c r="D928" s="97"/>
      <c r="E928" s="97"/>
      <c r="F928" s="97"/>
      <c r="G928" s="97"/>
      <c r="H928" s="97"/>
    </row>
    <row r="929" ht="15.75" customHeight="1">
      <c r="A929" s="97"/>
      <c r="B929" s="97"/>
      <c r="C929" s="97"/>
      <c r="D929" s="97"/>
      <c r="E929" s="97"/>
      <c r="F929" s="97"/>
      <c r="G929" s="97"/>
      <c r="H929" s="97"/>
    </row>
    <row r="930" ht="15.75" customHeight="1">
      <c r="A930" s="97"/>
      <c r="B930" s="97"/>
      <c r="C930" s="97"/>
      <c r="D930" s="97"/>
      <c r="E930" s="97"/>
      <c r="F930" s="97"/>
      <c r="G930" s="97"/>
      <c r="H930" s="97"/>
    </row>
    <row r="931" ht="15.75" customHeight="1">
      <c r="A931" s="97"/>
      <c r="B931" s="97"/>
      <c r="C931" s="97"/>
      <c r="D931" s="97"/>
      <c r="E931" s="97"/>
      <c r="F931" s="97"/>
      <c r="G931" s="97"/>
      <c r="H931" s="97"/>
    </row>
    <row r="932" ht="15.75" customHeight="1">
      <c r="A932" s="97"/>
      <c r="B932" s="97"/>
      <c r="C932" s="97"/>
      <c r="D932" s="97"/>
      <c r="E932" s="97"/>
      <c r="F932" s="97"/>
      <c r="G932" s="97"/>
      <c r="H932" s="97"/>
    </row>
    <row r="933" ht="15.75" customHeight="1">
      <c r="A933" s="97"/>
      <c r="B933" s="97"/>
      <c r="C933" s="97"/>
      <c r="D933" s="97"/>
      <c r="E933" s="97"/>
      <c r="F933" s="97"/>
      <c r="G933" s="97"/>
      <c r="H933" s="97"/>
    </row>
    <row r="934" ht="15.75" customHeight="1">
      <c r="A934" s="97"/>
      <c r="B934" s="97"/>
      <c r="C934" s="97"/>
      <c r="D934" s="97"/>
      <c r="E934" s="97"/>
      <c r="F934" s="97"/>
      <c r="G934" s="97"/>
      <c r="H934" s="97"/>
    </row>
    <row r="935" ht="15.75" customHeight="1">
      <c r="A935" s="97"/>
      <c r="B935" s="97"/>
      <c r="C935" s="97"/>
      <c r="D935" s="97"/>
      <c r="E935" s="97"/>
      <c r="F935" s="97"/>
      <c r="G935" s="97"/>
      <c r="H935" s="97"/>
    </row>
    <row r="936" ht="15.75" customHeight="1">
      <c r="A936" s="97"/>
      <c r="B936" s="97"/>
      <c r="C936" s="97"/>
      <c r="D936" s="97"/>
      <c r="E936" s="97"/>
      <c r="F936" s="97"/>
      <c r="G936" s="97"/>
      <c r="H936" s="97"/>
    </row>
    <row r="937" ht="15.75" customHeight="1">
      <c r="A937" s="97"/>
      <c r="B937" s="97"/>
      <c r="C937" s="97"/>
      <c r="D937" s="97"/>
      <c r="E937" s="97"/>
      <c r="F937" s="97"/>
      <c r="G937" s="97"/>
      <c r="H937" s="97"/>
    </row>
    <row r="938" ht="15.75" customHeight="1">
      <c r="A938" s="97"/>
      <c r="B938" s="97"/>
      <c r="C938" s="97"/>
      <c r="D938" s="97"/>
      <c r="E938" s="97"/>
      <c r="F938" s="97"/>
      <c r="G938" s="97"/>
      <c r="H938" s="97"/>
    </row>
    <row r="939" ht="15.75" customHeight="1">
      <c r="A939" s="97"/>
      <c r="B939" s="97"/>
      <c r="C939" s="97"/>
      <c r="D939" s="97"/>
      <c r="E939" s="97"/>
      <c r="F939" s="97"/>
      <c r="G939" s="97"/>
      <c r="H939" s="97"/>
    </row>
    <row r="940" ht="15.75" customHeight="1">
      <c r="A940" s="97"/>
      <c r="B940" s="97"/>
      <c r="C940" s="97"/>
      <c r="D940" s="97"/>
      <c r="E940" s="97"/>
      <c r="F940" s="97"/>
      <c r="G940" s="97"/>
      <c r="H940" s="97"/>
    </row>
    <row r="941" ht="15.75" customHeight="1">
      <c r="A941" s="97"/>
      <c r="B941" s="97"/>
      <c r="C941" s="97"/>
      <c r="D941" s="97"/>
      <c r="E941" s="97"/>
      <c r="F941" s="97"/>
      <c r="G941" s="97"/>
      <c r="H941" s="97"/>
    </row>
    <row r="942" ht="15.75" customHeight="1">
      <c r="A942" s="97"/>
      <c r="B942" s="97"/>
      <c r="C942" s="97"/>
      <c r="D942" s="97"/>
      <c r="E942" s="97"/>
      <c r="F942" s="97"/>
      <c r="G942" s="97"/>
      <c r="H942" s="97"/>
    </row>
    <row r="943" ht="15.75" customHeight="1">
      <c r="A943" s="97"/>
      <c r="B943" s="97"/>
      <c r="C943" s="97"/>
      <c r="D943" s="97"/>
      <c r="E943" s="97"/>
      <c r="F943" s="97"/>
      <c r="G943" s="97"/>
      <c r="H943" s="97"/>
    </row>
    <row r="944" ht="15.75" customHeight="1">
      <c r="A944" s="97"/>
      <c r="B944" s="97"/>
      <c r="C944" s="97"/>
      <c r="D944" s="97"/>
      <c r="E944" s="97"/>
      <c r="F944" s="97"/>
      <c r="G944" s="97"/>
      <c r="H944" s="97"/>
    </row>
    <row r="945" ht="15.75" customHeight="1">
      <c r="A945" s="97"/>
      <c r="B945" s="97"/>
      <c r="C945" s="97"/>
      <c r="D945" s="97"/>
      <c r="E945" s="97"/>
      <c r="F945" s="97"/>
      <c r="G945" s="97"/>
      <c r="H945" s="97"/>
    </row>
    <row r="946" ht="15.75" customHeight="1">
      <c r="A946" s="97"/>
      <c r="B946" s="97"/>
      <c r="C946" s="97"/>
      <c r="D946" s="97"/>
      <c r="E946" s="97"/>
      <c r="F946" s="97"/>
      <c r="G946" s="97"/>
      <c r="H946" s="97"/>
    </row>
    <row r="947" ht="15.75" customHeight="1">
      <c r="A947" s="97"/>
      <c r="B947" s="97"/>
      <c r="C947" s="97"/>
      <c r="D947" s="97"/>
      <c r="E947" s="97"/>
      <c r="F947" s="97"/>
      <c r="G947" s="97"/>
      <c r="H947" s="97"/>
    </row>
    <row r="948" ht="15.75" customHeight="1">
      <c r="A948" s="97"/>
      <c r="B948" s="97"/>
      <c r="C948" s="97"/>
      <c r="D948" s="97"/>
      <c r="E948" s="97"/>
      <c r="F948" s="97"/>
      <c r="G948" s="97"/>
      <c r="H948" s="97"/>
    </row>
    <row r="949" ht="15.75" customHeight="1">
      <c r="A949" s="97"/>
      <c r="B949" s="97"/>
      <c r="C949" s="97"/>
      <c r="D949" s="97"/>
      <c r="E949" s="97"/>
      <c r="F949" s="97"/>
      <c r="G949" s="97"/>
      <c r="H949" s="97"/>
    </row>
    <row r="950" ht="15.75" customHeight="1">
      <c r="A950" s="97"/>
      <c r="B950" s="97"/>
      <c r="C950" s="97"/>
      <c r="D950" s="97"/>
      <c r="E950" s="97"/>
      <c r="F950" s="97"/>
      <c r="G950" s="97"/>
      <c r="H950" s="97"/>
    </row>
    <row r="951" ht="15.75" customHeight="1">
      <c r="A951" s="97"/>
      <c r="B951" s="97"/>
      <c r="C951" s="97"/>
      <c r="D951" s="97"/>
      <c r="E951" s="97"/>
      <c r="F951" s="97"/>
      <c r="G951" s="97"/>
      <c r="H951" s="97"/>
    </row>
    <row r="952" ht="15.75" customHeight="1">
      <c r="A952" s="97"/>
      <c r="B952" s="97"/>
      <c r="C952" s="97"/>
      <c r="D952" s="97"/>
      <c r="E952" s="97"/>
      <c r="F952" s="97"/>
      <c r="G952" s="97"/>
      <c r="H952" s="97"/>
    </row>
    <row r="953" ht="15.75" customHeight="1">
      <c r="A953" s="97"/>
      <c r="B953" s="97"/>
      <c r="C953" s="97"/>
      <c r="D953" s="97"/>
      <c r="E953" s="97"/>
      <c r="F953" s="97"/>
      <c r="G953" s="97"/>
      <c r="H953" s="97"/>
    </row>
    <row r="954" ht="15.75" customHeight="1">
      <c r="A954" s="97"/>
      <c r="B954" s="97"/>
      <c r="C954" s="97"/>
      <c r="D954" s="97"/>
      <c r="E954" s="97"/>
      <c r="F954" s="97"/>
      <c r="G954" s="97"/>
      <c r="H954" s="97"/>
    </row>
    <row r="955" ht="15.75" customHeight="1">
      <c r="A955" s="97"/>
      <c r="B955" s="97"/>
      <c r="C955" s="97"/>
      <c r="D955" s="97"/>
      <c r="E955" s="97"/>
      <c r="F955" s="97"/>
      <c r="G955" s="97"/>
      <c r="H955" s="97"/>
    </row>
    <row r="956" ht="15.75" customHeight="1">
      <c r="A956" s="97"/>
      <c r="B956" s="97"/>
      <c r="C956" s="97"/>
      <c r="D956" s="97"/>
      <c r="E956" s="97"/>
      <c r="F956" s="97"/>
      <c r="G956" s="97"/>
      <c r="H956" s="97"/>
    </row>
    <row r="957" ht="15.75" customHeight="1">
      <c r="A957" s="97"/>
      <c r="B957" s="97"/>
      <c r="C957" s="97"/>
      <c r="D957" s="97"/>
      <c r="E957" s="97"/>
      <c r="F957" s="97"/>
      <c r="G957" s="97"/>
      <c r="H957" s="97"/>
    </row>
    <row r="958" ht="15.75" customHeight="1">
      <c r="A958" s="97"/>
      <c r="B958" s="97"/>
      <c r="C958" s="97"/>
      <c r="D958" s="97"/>
      <c r="E958" s="97"/>
      <c r="F958" s="97"/>
      <c r="G958" s="97"/>
      <c r="H958" s="97"/>
    </row>
    <row r="959" ht="15.75" customHeight="1">
      <c r="A959" s="97"/>
      <c r="B959" s="97"/>
      <c r="C959" s="97"/>
      <c r="D959" s="97"/>
      <c r="E959" s="97"/>
      <c r="F959" s="97"/>
      <c r="G959" s="97"/>
      <c r="H959" s="97"/>
    </row>
    <row r="960" ht="15.75" customHeight="1">
      <c r="A960" s="97"/>
      <c r="B960" s="97"/>
      <c r="C960" s="97"/>
      <c r="D960" s="97"/>
      <c r="E960" s="97"/>
      <c r="F960" s="97"/>
      <c r="G960" s="97"/>
      <c r="H960" s="97"/>
    </row>
    <row r="961" ht="15.75" customHeight="1">
      <c r="A961" s="97"/>
      <c r="B961" s="97"/>
      <c r="C961" s="97"/>
      <c r="D961" s="97"/>
      <c r="E961" s="97"/>
      <c r="F961" s="97"/>
      <c r="G961" s="97"/>
      <c r="H961" s="97"/>
    </row>
    <row r="962" ht="15.75" customHeight="1">
      <c r="A962" s="97"/>
      <c r="B962" s="97"/>
      <c r="C962" s="97"/>
      <c r="D962" s="97"/>
      <c r="E962" s="97"/>
      <c r="F962" s="97"/>
      <c r="G962" s="97"/>
      <c r="H962" s="97"/>
    </row>
    <row r="963" ht="15.75" customHeight="1">
      <c r="A963" s="97"/>
      <c r="B963" s="97"/>
      <c r="C963" s="97"/>
      <c r="D963" s="97"/>
      <c r="E963" s="97"/>
      <c r="F963" s="97"/>
      <c r="G963" s="97"/>
      <c r="H963" s="97"/>
    </row>
    <row r="964" ht="15.75" customHeight="1">
      <c r="A964" s="97"/>
      <c r="B964" s="97"/>
      <c r="C964" s="97"/>
      <c r="D964" s="97"/>
      <c r="E964" s="97"/>
      <c r="F964" s="97"/>
      <c r="G964" s="97"/>
      <c r="H964" s="97"/>
    </row>
    <row r="965" ht="15.75" customHeight="1">
      <c r="A965" s="97"/>
      <c r="B965" s="97"/>
      <c r="C965" s="97"/>
      <c r="D965" s="97"/>
      <c r="E965" s="97"/>
      <c r="F965" s="97"/>
      <c r="G965" s="97"/>
      <c r="H965" s="97"/>
    </row>
    <row r="966" ht="15.75" customHeight="1">
      <c r="A966" s="97"/>
      <c r="B966" s="97"/>
      <c r="C966" s="97"/>
      <c r="D966" s="97"/>
      <c r="E966" s="97"/>
      <c r="F966" s="97"/>
      <c r="G966" s="97"/>
      <c r="H966" s="97"/>
    </row>
    <row r="967" ht="15.75" customHeight="1">
      <c r="A967" s="97"/>
      <c r="B967" s="97"/>
      <c r="C967" s="97"/>
      <c r="D967" s="97"/>
      <c r="E967" s="97"/>
      <c r="F967" s="97"/>
      <c r="G967" s="97"/>
      <c r="H967" s="97"/>
    </row>
    <row r="968" ht="15.75" customHeight="1">
      <c r="A968" s="97"/>
      <c r="B968" s="97"/>
      <c r="C968" s="97"/>
      <c r="D968" s="97"/>
      <c r="E968" s="97"/>
      <c r="F968" s="97"/>
      <c r="G968" s="97"/>
      <c r="H968" s="97"/>
    </row>
    <row r="969" ht="15.75" customHeight="1">
      <c r="A969" s="97"/>
      <c r="B969" s="97"/>
      <c r="C969" s="97"/>
      <c r="D969" s="97"/>
      <c r="E969" s="97"/>
      <c r="F969" s="97"/>
      <c r="G969" s="97"/>
      <c r="H969" s="97"/>
    </row>
    <row r="970" ht="15.75" customHeight="1">
      <c r="A970" s="97"/>
      <c r="B970" s="97"/>
      <c r="C970" s="97"/>
      <c r="D970" s="97"/>
      <c r="E970" s="97"/>
      <c r="F970" s="97"/>
      <c r="G970" s="97"/>
      <c r="H970" s="97"/>
    </row>
    <row r="971" ht="15.75" customHeight="1">
      <c r="A971" s="97"/>
      <c r="B971" s="97"/>
      <c r="C971" s="97"/>
      <c r="D971" s="97"/>
      <c r="E971" s="97"/>
      <c r="F971" s="97"/>
      <c r="G971" s="97"/>
      <c r="H971" s="97"/>
    </row>
    <row r="972" ht="15.75" customHeight="1">
      <c r="A972" s="97"/>
      <c r="B972" s="97"/>
      <c r="C972" s="97"/>
      <c r="D972" s="97"/>
      <c r="E972" s="97"/>
      <c r="F972" s="97"/>
      <c r="G972" s="97"/>
      <c r="H972" s="97"/>
    </row>
    <row r="973" ht="15.75" customHeight="1">
      <c r="A973" s="97"/>
      <c r="B973" s="97"/>
      <c r="C973" s="97"/>
      <c r="D973" s="97"/>
      <c r="E973" s="97"/>
      <c r="F973" s="97"/>
      <c r="G973" s="97"/>
      <c r="H973" s="97"/>
    </row>
    <row r="974" ht="15.75" customHeight="1">
      <c r="A974" s="97"/>
      <c r="B974" s="97"/>
      <c r="C974" s="97"/>
      <c r="D974" s="97"/>
      <c r="E974" s="97"/>
      <c r="F974" s="97"/>
      <c r="G974" s="97"/>
      <c r="H974" s="97"/>
    </row>
    <row r="975" ht="15.75" customHeight="1">
      <c r="A975" s="97"/>
      <c r="B975" s="97"/>
      <c r="C975" s="97"/>
      <c r="D975" s="97"/>
      <c r="E975" s="97"/>
      <c r="F975" s="97"/>
      <c r="G975" s="97"/>
      <c r="H975" s="97"/>
    </row>
    <row r="976" ht="15.75" customHeight="1">
      <c r="A976" s="97"/>
      <c r="B976" s="97"/>
      <c r="C976" s="97"/>
      <c r="D976" s="97"/>
      <c r="E976" s="97"/>
      <c r="F976" s="97"/>
      <c r="G976" s="97"/>
      <c r="H976" s="97"/>
    </row>
    <row r="977" ht="15.75" customHeight="1">
      <c r="A977" s="97"/>
      <c r="B977" s="97"/>
      <c r="C977" s="97"/>
      <c r="D977" s="97"/>
      <c r="E977" s="97"/>
      <c r="F977" s="97"/>
      <c r="G977" s="97"/>
      <c r="H977" s="97"/>
    </row>
    <row r="978" ht="15.75" customHeight="1">
      <c r="A978" s="97"/>
      <c r="B978" s="97"/>
      <c r="C978" s="97"/>
      <c r="D978" s="97"/>
      <c r="E978" s="97"/>
      <c r="F978" s="97"/>
      <c r="G978" s="97"/>
      <c r="H978" s="97"/>
    </row>
    <row r="979" ht="15.75" customHeight="1">
      <c r="A979" s="97"/>
      <c r="B979" s="97"/>
      <c r="C979" s="97"/>
      <c r="D979" s="97"/>
      <c r="E979" s="97"/>
      <c r="F979" s="97"/>
      <c r="G979" s="97"/>
      <c r="H979" s="97"/>
    </row>
    <row r="980" ht="15.75" customHeight="1">
      <c r="A980" s="97"/>
      <c r="B980" s="97"/>
      <c r="C980" s="97"/>
      <c r="D980" s="97"/>
      <c r="E980" s="97"/>
      <c r="F980" s="97"/>
      <c r="G980" s="97"/>
      <c r="H980" s="97"/>
    </row>
    <row r="981" ht="15.75" customHeight="1">
      <c r="A981" s="97"/>
      <c r="B981" s="97"/>
      <c r="C981" s="97"/>
      <c r="D981" s="97"/>
      <c r="E981" s="97"/>
      <c r="F981" s="97"/>
      <c r="G981" s="97"/>
      <c r="H981" s="97"/>
    </row>
    <row r="982" ht="15.75" customHeight="1">
      <c r="A982" s="97"/>
      <c r="B982" s="97"/>
      <c r="C982" s="97"/>
      <c r="D982" s="97"/>
      <c r="E982" s="97"/>
      <c r="F982" s="97"/>
      <c r="G982" s="97"/>
      <c r="H982" s="97"/>
    </row>
    <row r="983" ht="15.75" customHeight="1">
      <c r="A983" s="97"/>
      <c r="B983" s="97"/>
      <c r="C983" s="97"/>
      <c r="D983" s="97"/>
      <c r="E983" s="97"/>
      <c r="F983" s="97"/>
      <c r="G983" s="97"/>
      <c r="H983" s="97"/>
    </row>
    <row r="984" ht="15.75" customHeight="1">
      <c r="A984" s="97"/>
      <c r="B984" s="97"/>
      <c r="C984" s="97"/>
      <c r="D984" s="97"/>
      <c r="E984" s="97"/>
      <c r="F984" s="97"/>
      <c r="G984" s="97"/>
      <c r="H984" s="97"/>
    </row>
    <row r="985" ht="15.75" customHeight="1">
      <c r="A985" s="97"/>
      <c r="B985" s="97"/>
      <c r="C985" s="97"/>
      <c r="D985" s="97"/>
      <c r="E985" s="97"/>
      <c r="F985" s="97"/>
      <c r="G985" s="97"/>
      <c r="H985" s="97"/>
    </row>
    <row r="986" ht="15.75" customHeight="1">
      <c r="A986" s="97"/>
      <c r="B986" s="97"/>
      <c r="C986" s="97"/>
      <c r="D986" s="97"/>
      <c r="E986" s="97"/>
      <c r="F986" s="97"/>
      <c r="G986" s="97"/>
      <c r="H986" s="97"/>
    </row>
    <row r="987" ht="15.75" customHeight="1">
      <c r="A987" s="97"/>
      <c r="B987" s="97"/>
      <c r="C987" s="97"/>
      <c r="D987" s="97"/>
      <c r="E987" s="97"/>
      <c r="F987" s="97"/>
      <c r="G987" s="97"/>
      <c r="H987" s="97"/>
    </row>
    <row r="988" ht="15.75" customHeight="1">
      <c r="A988" s="97"/>
      <c r="B988" s="97"/>
      <c r="C988" s="97"/>
      <c r="D988" s="97"/>
      <c r="E988" s="97"/>
      <c r="F988" s="97"/>
      <c r="G988" s="97"/>
      <c r="H988" s="97"/>
    </row>
    <row r="989" ht="15.75" customHeight="1">
      <c r="A989" s="97"/>
      <c r="B989" s="97"/>
      <c r="C989" s="97"/>
      <c r="D989" s="97"/>
      <c r="E989" s="97"/>
      <c r="F989" s="97"/>
      <c r="G989" s="97"/>
      <c r="H989" s="97"/>
    </row>
    <row r="990" ht="15.75" customHeight="1">
      <c r="A990" s="97"/>
      <c r="B990" s="97"/>
      <c r="C990" s="97"/>
      <c r="D990" s="97"/>
      <c r="E990" s="97"/>
      <c r="F990" s="97"/>
      <c r="G990" s="97"/>
      <c r="H990" s="97"/>
    </row>
    <row r="991" ht="15.75" customHeight="1">
      <c r="A991" s="97"/>
      <c r="B991" s="97"/>
      <c r="C991" s="97"/>
      <c r="D991" s="97"/>
      <c r="E991" s="97"/>
      <c r="F991" s="97"/>
      <c r="G991" s="97"/>
      <c r="H991" s="97"/>
    </row>
    <row r="992" ht="15.75" customHeight="1">
      <c r="A992" s="97"/>
      <c r="B992" s="97"/>
      <c r="C992" s="97"/>
      <c r="D992" s="97"/>
      <c r="E992" s="97"/>
      <c r="F992" s="97"/>
      <c r="G992" s="97"/>
      <c r="H992" s="97"/>
    </row>
    <row r="993" ht="15.75" customHeight="1">
      <c r="A993" s="97"/>
      <c r="B993" s="97"/>
      <c r="C993" s="97"/>
      <c r="D993" s="97"/>
      <c r="E993" s="97"/>
      <c r="F993" s="97"/>
      <c r="G993" s="97"/>
      <c r="H993" s="97"/>
    </row>
    <row r="994" ht="15.75" customHeight="1">
      <c r="A994" s="97"/>
      <c r="B994" s="97"/>
      <c r="C994" s="97"/>
      <c r="D994" s="97"/>
      <c r="E994" s="97"/>
      <c r="F994" s="97"/>
      <c r="G994" s="97"/>
      <c r="H994" s="97"/>
    </row>
    <row r="995" ht="15.75" customHeight="1">
      <c r="A995" s="97"/>
      <c r="B995" s="97"/>
      <c r="C995" s="97"/>
      <c r="D995" s="97"/>
      <c r="E995" s="97"/>
      <c r="F995" s="97"/>
      <c r="G995" s="97"/>
      <c r="H995" s="97"/>
    </row>
    <row r="996" ht="15.75" customHeight="1">
      <c r="A996" s="97"/>
      <c r="B996" s="97"/>
      <c r="C996" s="97"/>
      <c r="D996" s="97"/>
      <c r="E996" s="97"/>
      <c r="F996" s="97"/>
      <c r="G996" s="97"/>
      <c r="H996" s="97"/>
    </row>
    <row r="997" ht="15.75" customHeight="1">
      <c r="A997" s="97"/>
      <c r="B997" s="97"/>
      <c r="C997" s="97"/>
      <c r="D997" s="97"/>
      <c r="E997" s="97"/>
      <c r="F997" s="97"/>
      <c r="G997" s="97"/>
      <c r="H997" s="97"/>
    </row>
    <row r="998" ht="15.75" customHeight="1">
      <c r="A998" s="97"/>
      <c r="B998" s="97"/>
      <c r="C998" s="97"/>
      <c r="D998" s="97"/>
      <c r="E998" s="97"/>
      <c r="F998" s="97"/>
      <c r="G998" s="97"/>
      <c r="H998" s="97"/>
    </row>
    <row r="999" ht="15.75" customHeight="1">
      <c r="A999" s="97"/>
      <c r="B999" s="97"/>
      <c r="C999" s="97"/>
      <c r="D999" s="97"/>
      <c r="E999" s="97"/>
      <c r="F999" s="97"/>
      <c r="G999" s="97"/>
      <c r="H999" s="97"/>
    </row>
    <row r="1000" ht="15.75" customHeight="1">
      <c r="A1000" s="97"/>
      <c r="B1000" s="97"/>
      <c r="C1000" s="97"/>
      <c r="D1000" s="97"/>
      <c r="E1000" s="97"/>
      <c r="F1000" s="97"/>
      <c r="G1000" s="97"/>
      <c r="H1000" s="97"/>
    </row>
  </sheetData>
  <mergeCells count="2">
    <mergeCell ref="A1:H1"/>
    <mergeCell ref="C14:G15"/>
  </mergeCells>
  <hyperlinks>
    <hyperlink r:id="rId1" ref="B14"/>
  </hyperlinks>
  <printOptions/>
  <pageMargins bottom="0.787401575" footer="0.0" header="0.0" left="0.511811024" right="0.511811024" top="0.787401575"/>
  <pageSetup paperSize="9" orientation="portrait"/>
  <drawing r:id="rId2"/>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4.43" defaultRowHeight="15.0"/>
  <cols>
    <col customWidth="1" min="1" max="1" width="9.14"/>
    <col customWidth="1" min="2" max="2" width="30.71"/>
    <col customWidth="1" min="3" max="3" width="13.43"/>
    <col customWidth="1" min="4" max="4" width="15.0"/>
    <col customWidth="1" min="5" max="6" width="10.0"/>
    <col customWidth="1" min="7" max="9" width="10.29"/>
    <col customWidth="1" min="10" max="10" width="10.0"/>
    <col customWidth="1" min="11" max="11" width="10.29"/>
    <col customWidth="1" min="12" max="13" width="10.0"/>
    <col customWidth="1" min="14" max="14" width="8.71"/>
    <col customWidth="1" min="15" max="16" width="16.71"/>
    <col customWidth="1" min="17" max="23" width="8.71"/>
  </cols>
  <sheetData>
    <row r="1">
      <c r="A1" s="3" t="s">
        <v>1623</v>
      </c>
    </row>
    <row r="2">
      <c r="A2" s="115"/>
    </row>
    <row r="3">
      <c r="A3" s="115"/>
    </row>
    <row r="4">
      <c r="A4" s="281" t="s">
        <v>1624</v>
      </c>
      <c r="B4" s="282"/>
      <c r="C4" s="283" t="s">
        <v>1625</v>
      </c>
      <c r="D4" s="284" t="s">
        <v>1626</v>
      </c>
      <c r="E4" s="284" t="s">
        <v>1627</v>
      </c>
      <c r="F4" s="284" t="s">
        <v>1628</v>
      </c>
      <c r="G4" s="284" t="s">
        <v>1629</v>
      </c>
      <c r="H4" s="284" t="s">
        <v>1630</v>
      </c>
      <c r="I4" s="284" t="s">
        <v>1631</v>
      </c>
      <c r="J4" s="284" t="s">
        <v>1632</v>
      </c>
      <c r="K4" s="284" t="s">
        <v>1633</v>
      </c>
      <c r="L4" s="284" t="s">
        <v>1634</v>
      </c>
      <c r="M4" s="284" t="s">
        <v>1635</v>
      </c>
      <c r="N4" s="285" t="s">
        <v>1636</v>
      </c>
      <c r="O4" s="285" t="s">
        <v>1637</v>
      </c>
    </row>
    <row r="5">
      <c r="A5" s="286" t="s">
        <v>1638</v>
      </c>
      <c r="B5" s="13" t="s">
        <v>1586</v>
      </c>
      <c r="C5" s="287">
        <f>'Custos mão de obra'!B32</f>
        <v>8384.573865</v>
      </c>
      <c r="D5" s="88">
        <v>2.0</v>
      </c>
      <c r="E5" s="88">
        <v>1.0</v>
      </c>
      <c r="F5" s="88">
        <v>1.0</v>
      </c>
      <c r="G5" s="88">
        <v>2.0</v>
      </c>
      <c r="H5" s="88">
        <v>2.0</v>
      </c>
      <c r="I5" s="88">
        <v>2.0</v>
      </c>
      <c r="J5" s="88">
        <v>1.0</v>
      </c>
      <c r="K5" s="88">
        <v>1.0</v>
      </c>
      <c r="L5" s="88">
        <v>2.0</v>
      </c>
      <c r="M5" s="88">
        <v>1.0</v>
      </c>
      <c r="N5" s="288">
        <f t="shared" ref="N5:N42" si="1">SUM(D5:M5)</f>
        <v>15</v>
      </c>
      <c r="O5" s="289">
        <f t="shared" ref="O5:O42" si="2">N5*C5</f>
        <v>125768.608</v>
      </c>
    </row>
    <row r="6">
      <c r="A6" s="11"/>
      <c r="B6" s="13" t="s">
        <v>1587</v>
      </c>
      <c r="C6" s="287">
        <f>'Custos mão de obra'!C32</f>
        <v>4729.173989</v>
      </c>
      <c r="D6" s="88">
        <v>5.0</v>
      </c>
      <c r="E6" s="88">
        <v>1.0</v>
      </c>
      <c r="F6" s="88">
        <v>2.0</v>
      </c>
      <c r="G6" s="88">
        <v>2.0</v>
      </c>
      <c r="H6" s="88">
        <v>4.0</v>
      </c>
      <c r="I6" s="88">
        <v>2.0</v>
      </c>
      <c r="J6" s="88">
        <v>2.0</v>
      </c>
      <c r="K6" s="88">
        <v>2.0</v>
      </c>
      <c r="L6" s="88">
        <v>2.0</v>
      </c>
      <c r="M6" s="88">
        <v>3.0</v>
      </c>
      <c r="N6" s="288">
        <f t="shared" si="1"/>
        <v>25</v>
      </c>
      <c r="O6" s="289">
        <f t="shared" si="2"/>
        <v>118229.3497</v>
      </c>
    </row>
    <row r="7">
      <c r="A7" s="11"/>
      <c r="B7" s="13" t="s">
        <v>1639</v>
      </c>
      <c r="C7" s="287">
        <f>'Custos mão de obra'!D32</f>
        <v>2723.688851</v>
      </c>
      <c r="D7" s="88">
        <v>6.0</v>
      </c>
      <c r="E7" s="88">
        <v>2.0</v>
      </c>
      <c r="F7" s="88">
        <v>2.0</v>
      </c>
      <c r="G7" s="88">
        <v>1.0</v>
      </c>
      <c r="H7" s="88">
        <v>3.0</v>
      </c>
      <c r="I7" s="88">
        <v>2.0</v>
      </c>
      <c r="J7" s="88">
        <v>2.0</v>
      </c>
      <c r="K7" s="88">
        <v>2.0</v>
      </c>
      <c r="L7" s="88">
        <v>3.0</v>
      </c>
      <c r="M7" s="88">
        <v>3.0</v>
      </c>
      <c r="N7" s="288">
        <f t="shared" si="1"/>
        <v>26</v>
      </c>
      <c r="O7" s="289">
        <f t="shared" si="2"/>
        <v>70815.91012</v>
      </c>
    </row>
    <row r="8">
      <c r="A8" s="11"/>
      <c r="B8" s="13" t="s">
        <v>1640</v>
      </c>
      <c r="C8" s="287">
        <f>'Custos mão de obra'!E32</f>
        <v>2093.576484</v>
      </c>
      <c r="D8" s="88">
        <v>1.0</v>
      </c>
      <c r="E8" s="88">
        <v>1.0</v>
      </c>
      <c r="F8" s="88">
        <v>1.0</v>
      </c>
      <c r="G8" s="88">
        <v>0.0</v>
      </c>
      <c r="H8" s="88">
        <v>1.0</v>
      </c>
      <c r="I8" s="88">
        <v>2.0</v>
      </c>
      <c r="J8" s="88">
        <v>0.0</v>
      </c>
      <c r="K8" s="88">
        <v>1.0</v>
      </c>
      <c r="L8" s="88">
        <v>1.0</v>
      </c>
      <c r="M8" s="88">
        <v>1.0</v>
      </c>
      <c r="N8" s="288">
        <f t="shared" si="1"/>
        <v>9</v>
      </c>
      <c r="O8" s="289">
        <f t="shared" si="2"/>
        <v>18842.18836</v>
      </c>
    </row>
    <row r="9">
      <c r="A9" s="11"/>
      <c r="B9" s="13" t="s">
        <v>1590</v>
      </c>
      <c r="C9" s="287">
        <f>'Custos mão de obra'!F32</f>
        <v>2750.667408</v>
      </c>
      <c r="D9" s="88">
        <v>2.0</v>
      </c>
      <c r="E9" s="88">
        <v>1.0</v>
      </c>
      <c r="F9" s="88">
        <v>1.0</v>
      </c>
      <c r="G9" s="88">
        <v>1.0</v>
      </c>
      <c r="H9" s="88">
        <v>1.0</v>
      </c>
      <c r="I9" s="88">
        <v>2.0</v>
      </c>
      <c r="J9" s="88">
        <v>1.0</v>
      </c>
      <c r="K9" s="88">
        <v>1.0</v>
      </c>
      <c r="L9" s="88">
        <v>2.0</v>
      </c>
      <c r="M9" s="88">
        <v>1.0</v>
      </c>
      <c r="N9" s="288">
        <f t="shared" si="1"/>
        <v>13</v>
      </c>
      <c r="O9" s="289">
        <f t="shared" si="2"/>
        <v>35758.6763</v>
      </c>
    </row>
    <row r="10">
      <c r="A10" s="11"/>
      <c r="B10" s="13" t="s">
        <v>1591</v>
      </c>
      <c r="C10" s="287">
        <f>'Custos mão de obra'!$G$32</f>
        <v>2710.273689</v>
      </c>
      <c r="D10" s="88">
        <v>1.0</v>
      </c>
      <c r="E10" s="88">
        <v>0.0</v>
      </c>
      <c r="F10" s="88">
        <v>1.0</v>
      </c>
      <c r="G10" s="88">
        <v>1.0</v>
      </c>
      <c r="H10" s="88">
        <v>1.0</v>
      </c>
      <c r="I10" s="88">
        <v>2.0</v>
      </c>
      <c r="J10" s="88">
        <v>1.0</v>
      </c>
      <c r="K10" s="88">
        <v>1.0</v>
      </c>
      <c r="L10" s="88">
        <v>1.0</v>
      </c>
      <c r="M10" s="88">
        <v>2.0</v>
      </c>
      <c r="N10" s="288">
        <f t="shared" si="1"/>
        <v>11</v>
      </c>
      <c r="O10" s="289">
        <f t="shared" si="2"/>
        <v>29813.01058</v>
      </c>
    </row>
    <row r="11">
      <c r="A11" s="11"/>
      <c r="B11" s="13" t="s">
        <v>1592</v>
      </c>
      <c r="C11" s="287">
        <f>'Custos mão de obra'!$H$32</f>
        <v>2360.397379</v>
      </c>
      <c r="D11" s="88">
        <v>2.0</v>
      </c>
      <c r="E11" s="88">
        <v>1.0</v>
      </c>
      <c r="F11" s="88">
        <v>1.0</v>
      </c>
      <c r="G11" s="88">
        <v>0.0</v>
      </c>
      <c r="H11" s="88">
        <v>1.0</v>
      </c>
      <c r="I11" s="88">
        <v>2.0</v>
      </c>
      <c r="J11" s="88">
        <v>1.0</v>
      </c>
      <c r="K11" s="88">
        <v>1.0</v>
      </c>
      <c r="L11" s="88">
        <v>2.0</v>
      </c>
      <c r="M11" s="88">
        <v>1.0</v>
      </c>
      <c r="N11" s="288">
        <f t="shared" si="1"/>
        <v>12</v>
      </c>
      <c r="O11" s="289">
        <f t="shared" si="2"/>
        <v>28324.76855</v>
      </c>
    </row>
    <row r="12">
      <c r="A12" s="11"/>
      <c r="B12" s="13" t="s">
        <v>1593</v>
      </c>
      <c r="C12" s="287">
        <f>'Custos mão de obra'!$I$32</f>
        <v>2360.397379</v>
      </c>
      <c r="D12" s="88">
        <v>1.0</v>
      </c>
      <c r="E12" s="88">
        <v>1.0</v>
      </c>
      <c r="F12" s="88">
        <v>1.0</v>
      </c>
      <c r="G12" s="88">
        <v>2.0</v>
      </c>
      <c r="H12" s="88">
        <v>1.0</v>
      </c>
      <c r="I12" s="88">
        <v>2.0</v>
      </c>
      <c r="J12" s="88">
        <v>1.0</v>
      </c>
      <c r="K12" s="88">
        <v>1.0</v>
      </c>
      <c r="L12" s="88">
        <v>2.0</v>
      </c>
      <c r="M12" s="88">
        <v>1.0</v>
      </c>
      <c r="N12" s="288">
        <f t="shared" si="1"/>
        <v>13</v>
      </c>
      <c r="O12" s="289">
        <f t="shared" si="2"/>
        <v>30685.16593</v>
      </c>
    </row>
    <row r="13">
      <c r="A13" s="11"/>
      <c r="B13" s="13" t="s">
        <v>1594</v>
      </c>
      <c r="C13" s="287">
        <f>'Custos mão de obra'!$J$32</f>
        <v>2360.100912</v>
      </c>
      <c r="D13" s="88">
        <v>4.0</v>
      </c>
      <c r="E13" s="88">
        <v>1.0</v>
      </c>
      <c r="F13" s="88">
        <v>3.0</v>
      </c>
      <c r="G13" s="88">
        <v>2.0</v>
      </c>
      <c r="H13" s="88">
        <v>5.0</v>
      </c>
      <c r="I13" s="88">
        <v>2.0</v>
      </c>
      <c r="J13" s="88">
        <v>2.0</v>
      </c>
      <c r="K13" s="88">
        <v>4.0</v>
      </c>
      <c r="L13" s="88">
        <v>6.0</v>
      </c>
      <c r="M13" s="88">
        <v>5.0</v>
      </c>
      <c r="N13" s="288">
        <f t="shared" si="1"/>
        <v>34</v>
      </c>
      <c r="O13" s="289">
        <f t="shared" si="2"/>
        <v>80243.43099</v>
      </c>
    </row>
    <row r="14">
      <c r="A14" s="11"/>
      <c r="B14" s="13" t="s">
        <v>1641</v>
      </c>
      <c r="C14" s="287">
        <f>'Custos mão de obra'!$K$32</f>
        <v>2046.052718</v>
      </c>
      <c r="D14" s="88">
        <v>8.0</v>
      </c>
      <c r="E14" s="88">
        <v>2.0</v>
      </c>
      <c r="F14" s="88">
        <v>4.0</v>
      </c>
      <c r="G14" s="88">
        <v>3.0</v>
      </c>
      <c r="H14" s="88">
        <v>5.0</v>
      </c>
      <c r="I14" s="88">
        <v>2.0</v>
      </c>
      <c r="J14" s="88">
        <v>3.0</v>
      </c>
      <c r="K14" s="88">
        <v>4.0</v>
      </c>
      <c r="L14" s="88">
        <v>9.0</v>
      </c>
      <c r="M14" s="88">
        <v>7.0</v>
      </c>
      <c r="N14" s="288">
        <f t="shared" si="1"/>
        <v>47</v>
      </c>
      <c r="O14" s="289">
        <f t="shared" si="2"/>
        <v>96164.47777</v>
      </c>
    </row>
    <row r="15">
      <c r="A15" s="11"/>
      <c r="B15" s="13" t="s">
        <v>1642</v>
      </c>
      <c r="C15" s="287">
        <f>'Custos mão de obra'!$L$32</f>
        <v>2360.100912</v>
      </c>
      <c r="D15" s="88">
        <v>3.0</v>
      </c>
      <c r="E15" s="88">
        <v>1.0</v>
      </c>
      <c r="F15" s="88">
        <v>1.0</v>
      </c>
      <c r="G15" s="88">
        <v>0.0</v>
      </c>
      <c r="H15" s="88">
        <v>2.0</v>
      </c>
      <c r="I15" s="88">
        <v>2.0</v>
      </c>
      <c r="J15" s="88">
        <v>1.0</v>
      </c>
      <c r="K15" s="88">
        <v>2.0</v>
      </c>
      <c r="L15" s="88">
        <v>3.0</v>
      </c>
      <c r="M15" s="88">
        <v>1.0</v>
      </c>
      <c r="N15" s="288">
        <f t="shared" si="1"/>
        <v>16</v>
      </c>
      <c r="O15" s="289">
        <f t="shared" si="2"/>
        <v>37761.61458</v>
      </c>
    </row>
    <row r="16">
      <c r="A16" s="11"/>
      <c r="B16" s="13" t="s">
        <v>1643</v>
      </c>
      <c r="C16" s="287">
        <f>'Custos mão de obra'!$M$32</f>
        <v>2046.052718</v>
      </c>
      <c r="D16" s="88">
        <v>9.0</v>
      </c>
      <c r="E16" s="88">
        <v>3.0</v>
      </c>
      <c r="F16" s="88">
        <v>3.0</v>
      </c>
      <c r="G16" s="88">
        <v>2.0</v>
      </c>
      <c r="H16" s="88">
        <v>2.0</v>
      </c>
      <c r="I16" s="88">
        <v>2.0</v>
      </c>
      <c r="J16" s="88">
        <v>3.0</v>
      </c>
      <c r="K16" s="88">
        <v>6.0</v>
      </c>
      <c r="L16" s="88">
        <v>7.0</v>
      </c>
      <c r="M16" s="88">
        <v>4.0</v>
      </c>
      <c r="N16" s="288">
        <f t="shared" si="1"/>
        <v>41</v>
      </c>
      <c r="O16" s="289">
        <f t="shared" si="2"/>
        <v>83888.16146</v>
      </c>
    </row>
    <row r="17">
      <c r="A17" s="11"/>
      <c r="B17" s="13" t="s">
        <v>1598</v>
      </c>
      <c r="C17" s="287">
        <f>'Custos mão de obra'!$N$32</f>
        <v>2687.060271</v>
      </c>
      <c r="D17" s="88">
        <v>2.0</v>
      </c>
      <c r="E17" s="88">
        <v>1.0</v>
      </c>
      <c r="F17" s="88">
        <v>1.0</v>
      </c>
      <c r="G17" s="88">
        <v>0.0</v>
      </c>
      <c r="H17" s="88">
        <v>1.0</v>
      </c>
      <c r="I17" s="88">
        <v>2.0</v>
      </c>
      <c r="J17" s="88">
        <v>1.0</v>
      </c>
      <c r="K17" s="88">
        <v>1.0</v>
      </c>
      <c r="L17" s="88">
        <v>2.0</v>
      </c>
      <c r="M17" s="88">
        <v>1.0</v>
      </c>
      <c r="N17" s="288">
        <f t="shared" si="1"/>
        <v>12</v>
      </c>
      <c r="O17" s="289">
        <f t="shared" si="2"/>
        <v>32244.72325</v>
      </c>
    </row>
    <row r="18">
      <c r="A18" s="11"/>
      <c r="B18" s="13" t="s">
        <v>1621</v>
      </c>
      <c r="C18" s="287">
        <f>'Custos mão de obra'!$O$32</f>
        <v>2687.060271</v>
      </c>
      <c r="D18" s="88">
        <v>2.0</v>
      </c>
      <c r="E18" s="88">
        <v>1.0</v>
      </c>
      <c r="F18" s="88">
        <v>2.0</v>
      </c>
      <c r="G18" s="88">
        <v>1.0</v>
      </c>
      <c r="H18" s="88">
        <v>1.0</v>
      </c>
      <c r="I18" s="88">
        <v>2.0</v>
      </c>
      <c r="J18" s="88">
        <v>1.0</v>
      </c>
      <c r="K18" s="88">
        <v>1.0</v>
      </c>
      <c r="L18" s="88">
        <v>2.0</v>
      </c>
      <c r="M18" s="88">
        <v>2.0</v>
      </c>
      <c r="N18" s="288">
        <f t="shared" si="1"/>
        <v>15</v>
      </c>
      <c r="O18" s="289">
        <f t="shared" si="2"/>
        <v>40305.90407</v>
      </c>
    </row>
    <row r="19">
      <c r="A19" s="11"/>
      <c r="B19" s="13" t="s">
        <v>1644</v>
      </c>
      <c r="C19" s="287">
        <f>'Custos mão de obra'!$P$32</f>
        <v>1957.453358</v>
      </c>
      <c r="D19" s="88">
        <v>4.0</v>
      </c>
      <c r="E19" s="88">
        <v>2.0</v>
      </c>
      <c r="F19" s="88">
        <v>2.0</v>
      </c>
      <c r="G19" s="88">
        <v>1.0</v>
      </c>
      <c r="H19" s="88">
        <v>1.0</v>
      </c>
      <c r="I19" s="88">
        <v>2.0</v>
      </c>
      <c r="J19" s="88">
        <v>3.0</v>
      </c>
      <c r="K19" s="88">
        <v>3.0</v>
      </c>
      <c r="L19" s="88">
        <v>5.0</v>
      </c>
      <c r="M19" s="88">
        <v>4.0</v>
      </c>
      <c r="N19" s="288">
        <f t="shared" si="1"/>
        <v>27</v>
      </c>
      <c r="O19" s="289">
        <f t="shared" si="2"/>
        <v>52851.24067</v>
      </c>
    </row>
    <row r="20">
      <c r="A20" s="11"/>
      <c r="B20" s="13" t="s">
        <v>1601</v>
      </c>
      <c r="C20" s="287">
        <f>'Custos mão de obra'!$Q$32</f>
        <v>2183.850887</v>
      </c>
      <c r="D20" s="88">
        <v>5.0</v>
      </c>
      <c r="E20" s="88">
        <v>2.0</v>
      </c>
      <c r="F20" s="88">
        <v>3.0</v>
      </c>
      <c r="G20" s="88">
        <v>2.0</v>
      </c>
      <c r="H20" s="88">
        <v>4.0</v>
      </c>
      <c r="I20" s="88">
        <v>2.0</v>
      </c>
      <c r="J20" s="88">
        <v>2.0</v>
      </c>
      <c r="K20" s="88">
        <v>5.0</v>
      </c>
      <c r="L20" s="88">
        <v>4.0</v>
      </c>
      <c r="M20" s="88">
        <v>6.0</v>
      </c>
      <c r="N20" s="288">
        <f t="shared" si="1"/>
        <v>35</v>
      </c>
      <c r="O20" s="289">
        <f t="shared" si="2"/>
        <v>76434.78105</v>
      </c>
    </row>
    <row r="21" ht="15.75" customHeight="1">
      <c r="A21" s="11"/>
      <c r="B21" s="13" t="s">
        <v>1645</v>
      </c>
      <c r="C21" s="287">
        <f>'Custos mão de obra'!$R$32</f>
        <v>2046.052718</v>
      </c>
      <c r="D21" s="88">
        <v>5.0</v>
      </c>
      <c r="E21" s="88">
        <v>2.0</v>
      </c>
      <c r="F21" s="88">
        <v>2.0</v>
      </c>
      <c r="G21" s="88">
        <v>3.0</v>
      </c>
      <c r="H21" s="88">
        <v>3.0</v>
      </c>
      <c r="I21" s="88">
        <v>2.0</v>
      </c>
      <c r="J21" s="88">
        <v>1.0</v>
      </c>
      <c r="K21" s="88">
        <v>2.0</v>
      </c>
      <c r="L21" s="88">
        <v>8.0</v>
      </c>
      <c r="M21" s="88">
        <v>4.0</v>
      </c>
      <c r="N21" s="288">
        <f t="shared" si="1"/>
        <v>32</v>
      </c>
      <c r="O21" s="289">
        <f t="shared" si="2"/>
        <v>65473.68699</v>
      </c>
    </row>
    <row r="22" ht="15.75" customHeight="1">
      <c r="A22" s="11"/>
      <c r="B22" s="13" t="s">
        <v>1646</v>
      </c>
      <c r="C22" s="287">
        <f>'Custos mão de obra'!$S$32</f>
        <v>2790.705365</v>
      </c>
      <c r="D22" s="88">
        <v>6.0</v>
      </c>
      <c r="E22" s="88">
        <v>3.0</v>
      </c>
      <c r="F22" s="88">
        <v>5.0</v>
      </c>
      <c r="G22" s="88">
        <v>3.0</v>
      </c>
      <c r="H22" s="88">
        <v>6.0</v>
      </c>
      <c r="I22" s="88">
        <v>2.0</v>
      </c>
      <c r="J22" s="88">
        <v>4.0</v>
      </c>
      <c r="K22" s="88">
        <v>5.0</v>
      </c>
      <c r="L22" s="88">
        <v>11.0</v>
      </c>
      <c r="M22" s="88">
        <v>10.0</v>
      </c>
      <c r="N22" s="288">
        <f t="shared" si="1"/>
        <v>55</v>
      </c>
      <c r="O22" s="289">
        <f t="shared" si="2"/>
        <v>153488.7951</v>
      </c>
    </row>
    <row r="23" ht="15.75" customHeight="1">
      <c r="A23" s="65"/>
      <c r="B23" s="13" t="s">
        <v>1647</v>
      </c>
      <c r="C23" s="287">
        <f>'Custos mão de obra'!$T$32</f>
        <v>2093.576484</v>
      </c>
      <c r="D23" s="88">
        <v>34.0</v>
      </c>
      <c r="E23" s="88">
        <v>13.0</v>
      </c>
      <c r="F23" s="88">
        <v>17.0</v>
      </c>
      <c r="G23" s="88">
        <v>9.0</v>
      </c>
      <c r="H23" s="88">
        <v>19.0</v>
      </c>
      <c r="I23" s="88">
        <v>2.0</v>
      </c>
      <c r="J23" s="88">
        <v>11.0</v>
      </c>
      <c r="K23" s="88">
        <v>33.0</v>
      </c>
      <c r="L23" s="88">
        <v>26.0</v>
      </c>
      <c r="M23" s="88">
        <v>18.0</v>
      </c>
      <c r="N23" s="288">
        <f t="shared" si="1"/>
        <v>182</v>
      </c>
      <c r="O23" s="289">
        <f t="shared" si="2"/>
        <v>381030.9202</v>
      </c>
    </row>
    <row r="24" ht="15.75" customHeight="1">
      <c r="A24" s="290" t="s">
        <v>1648</v>
      </c>
      <c r="B24" s="54" t="s">
        <v>1586</v>
      </c>
      <c r="C24" s="291">
        <f>'Custos mão de obra'!$B$50</f>
        <v>10454.99026</v>
      </c>
      <c r="D24" s="88">
        <v>0.0</v>
      </c>
      <c r="E24" s="88">
        <v>0.0</v>
      </c>
      <c r="F24" s="88">
        <v>0.0</v>
      </c>
      <c r="G24" s="88">
        <v>0.0</v>
      </c>
      <c r="H24" s="88">
        <v>0.0</v>
      </c>
      <c r="I24" s="88">
        <v>0.0</v>
      </c>
      <c r="J24" s="88">
        <v>0.0</v>
      </c>
      <c r="K24" s="88">
        <v>0.0</v>
      </c>
      <c r="L24" s="88">
        <v>0.0</v>
      </c>
      <c r="M24" s="88">
        <v>0.0</v>
      </c>
      <c r="N24" s="288">
        <f t="shared" si="1"/>
        <v>0</v>
      </c>
      <c r="O24" s="289">
        <f t="shared" si="2"/>
        <v>0</v>
      </c>
    </row>
    <row r="25" ht="15.75" customHeight="1">
      <c r="A25" s="292"/>
      <c r="B25" s="54" t="s">
        <v>1587</v>
      </c>
      <c r="C25" s="291">
        <f>'Custos mão de obra'!$C$50</f>
        <v>5884.374534</v>
      </c>
      <c r="D25" s="88">
        <v>0.0</v>
      </c>
      <c r="E25" s="88">
        <v>0.0</v>
      </c>
      <c r="F25" s="88">
        <v>0.0</v>
      </c>
      <c r="G25" s="88">
        <v>0.0</v>
      </c>
      <c r="H25" s="88">
        <v>0.0</v>
      </c>
      <c r="I25" s="88">
        <v>0.0</v>
      </c>
      <c r="J25" s="88">
        <v>0.0</v>
      </c>
      <c r="K25" s="88">
        <v>0.0</v>
      </c>
      <c r="L25" s="88">
        <v>0.0</v>
      </c>
      <c r="M25" s="88">
        <v>0.0</v>
      </c>
      <c r="N25" s="288">
        <f t="shared" si="1"/>
        <v>0</v>
      </c>
      <c r="O25" s="289">
        <f t="shared" si="2"/>
        <v>0</v>
      </c>
    </row>
    <row r="26" ht="15.75" customHeight="1">
      <c r="A26" s="292"/>
      <c r="B26" s="54" t="s">
        <v>1639</v>
      </c>
      <c r="C26" s="291">
        <f>'Custos mão de obra'!$D$50</f>
        <v>3363.237687</v>
      </c>
      <c r="D26" s="88">
        <v>0.0</v>
      </c>
      <c r="E26" s="88">
        <v>0.0</v>
      </c>
      <c r="F26" s="88">
        <v>0.0</v>
      </c>
      <c r="G26" s="88">
        <v>0.0</v>
      </c>
      <c r="H26" s="88">
        <v>0.0</v>
      </c>
      <c r="I26" s="88">
        <v>0.0</v>
      </c>
      <c r="J26" s="88">
        <v>0.0</v>
      </c>
      <c r="K26" s="88">
        <v>0.0</v>
      </c>
      <c r="L26" s="88">
        <v>0.0</v>
      </c>
      <c r="M26" s="88">
        <v>0.0</v>
      </c>
      <c r="N26" s="288">
        <f t="shared" si="1"/>
        <v>0</v>
      </c>
      <c r="O26" s="289">
        <f t="shared" si="2"/>
        <v>0</v>
      </c>
    </row>
    <row r="27" ht="15.75" customHeight="1">
      <c r="A27" s="292"/>
      <c r="B27" s="54" t="s">
        <v>1589</v>
      </c>
      <c r="C27" s="291">
        <f>'Custos mão de obra'!$E$50</f>
        <v>2571.110398</v>
      </c>
      <c r="D27" s="88">
        <v>0.0</v>
      </c>
      <c r="E27" s="88">
        <v>0.0</v>
      </c>
      <c r="F27" s="88">
        <v>0.0</v>
      </c>
      <c r="G27" s="88">
        <v>0.0</v>
      </c>
      <c r="H27" s="88">
        <v>0.0</v>
      </c>
      <c r="I27" s="88">
        <v>0.0</v>
      </c>
      <c r="J27" s="88">
        <v>0.0</v>
      </c>
      <c r="K27" s="88">
        <v>0.0</v>
      </c>
      <c r="L27" s="88">
        <v>0.0</v>
      </c>
      <c r="M27" s="88">
        <v>0.0</v>
      </c>
      <c r="N27" s="288">
        <f t="shared" si="1"/>
        <v>0</v>
      </c>
      <c r="O27" s="289">
        <f t="shared" si="2"/>
        <v>0</v>
      </c>
    </row>
    <row r="28" ht="15.75" customHeight="1">
      <c r="A28" s="292"/>
      <c r="B28" s="54" t="s">
        <v>1590</v>
      </c>
      <c r="C28" s="291">
        <f>'Custos mão de obra'!$F$50</f>
        <v>3397.152989</v>
      </c>
      <c r="D28" s="88">
        <v>0.0</v>
      </c>
      <c r="E28" s="88">
        <v>0.0</v>
      </c>
      <c r="F28" s="88">
        <v>0.0</v>
      </c>
      <c r="G28" s="88">
        <v>0.0</v>
      </c>
      <c r="H28" s="88">
        <v>0.0</v>
      </c>
      <c r="I28" s="88">
        <v>0.0</v>
      </c>
      <c r="J28" s="88">
        <v>0.0</v>
      </c>
      <c r="K28" s="88">
        <v>0.0</v>
      </c>
      <c r="L28" s="88">
        <v>0.0</v>
      </c>
      <c r="M28" s="88">
        <v>0.0</v>
      </c>
      <c r="N28" s="288">
        <f t="shared" si="1"/>
        <v>0</v>
      </c>
      <c r="O28" s="289">
        <f t="shared" si="2"/>
        <v>0</v>
      </c>
    </row>
    <row r="29" ht="15.75" customHeight="1">
      <c r="A29" s="292"/>
      <c r="B29" s="54" t="s">
        <v>1591</v>
      </c>
      <c r="C29" s="291">
        <f>'Custos mão de obra'!$G$50</f>
        <v>3346.373209</v>
      </c>
      <c r="D29" s="88">
        <v>0.0</v>
      </c>
      <c r="E29" s="88">
        <v>0.0</v>
      </c>
      <c r="F29" s="88">
        <v>0.0</v>
      </c>
      <c r="G29" s="88">
        <v>0.0</v>
      </c>
      <c r="H29" s="88">
        <v>0.0</v>
      </c>
      <c r="I29" s="88">
        <v>0.0</v>
      </c>
      <c r="J29" s="88">
        <v>0.0</v>
      </c>
      <c r="K29" s="88">
        <v>0.0</v>
      </c>
      <c r="L29" s="88">
        <v>0.0</v>
      </c>
      <c r="M29" s="88">
        <v>0.0</v>
      </c>
      <c r="N29" s="288">
        <f t="shared" si="1"/>
        <v>0</v>
      </c>
      <c r="O29" s="289">
        <f t="shared" si="2"/>
        <v>0</v>
      </c>
    </row>
    <row r="30" ht="15.75" customHeight="1">
      <c r="A30" s="292"/>
      <c r="B30" s="54" t="s">
        <v>1592</v>
      </c>
      <c r="C30" s="291">
        <f>'Custos mão de obra'!$H$50</f>
        <v>2906.536464</v>
      </c>
      <c r="D30" s="88">
        <v>0.0</v>
      </c>
      <c r="E30" s="88">
        <v>0.0</v>
      </c>
      <c r="F30" s="88">
        <v>0.0</v>
      </c>
      <c r="G30" s="88">
        <v>0.0</v>
      </c>
      <c r="H30" s="88">
        <v>0.0</v>
      </c>
      <c r="I30" s="88">
        <v>0.0</v>
      </c>
      <c r="J30" s="88">
        <v>0.0</v>
      </c>
      <c r="K30" s="88">
        <v>0.0</v>
      </c>
      <c r="L30" s="88">
        <v>0.0</v>
      </c>
      <c r="M30" s="88">
        <v>0.0</v>
      </c>
      <c r="N30" s="288">
        <f t="shared" si="1"/>
        <v>0</v>
      </c>
      <c r="O30" s="289">
        <f t="shared" si="2"/>
        <v>0</v>
      </c>
    </row>
    <row r="31" ht="15.75" customHeight="1">
      <c r="A31" s="292"/>
      <c r="B31" s="54" t="s">
        <v>1593</v>
      </c>
      <c r="C31" s="291">
        <f>'Custos mão de obra'!$I$50</f>
        <v>2906.536464</v>
      </c>
      <c r="D31" s="88">
        <v>0.0</v>
      </c>
      <c r="E31" s="88">
        <v>0.0</v>
      </c>
      <c r="F31" s="88">
        <v>0.0</v>
      </c>
      <c r="G31" s="88">
        <v>0.0</v>
      </c>
      <c r="H31" s="88">
        <v>0.0</v>
      </c>
      <c r="I31" s="88">
        <v>0.0</v>
      </c>
      <c r="J31" s="88">
        <v>0.0</v>
      </c>
      <c r="K31" s="88">
        <v>0.0</v>
      </c>
      <c r="L31" s="88">
        <v>0.0</v>
      </c>
      <c r="M31" s="88">
        <v>0.0</v>
      </c>
      <c r="N31" s="288">
        <f t="shared" si="1"/>
        <v>0</v>
      </c>
      <c r="O31" s="289">
        <f t="shared" si="2"/>
        <v>0</v>
      </c>
    </row>
    <row r="32" ht="15.75" customHeight="1">
      <c r="A32" s="292"/>
      <c r="B32" s="54" t="s">
        <v>1594</v>
      </c>
      <c r="C32" s="291">
        <f>'Custos mão de obra'!$J$50</f>
        <v>2906.163768</v>
      </c>
      <c r="D32" s="88">
        <v>0.0</v>
      </c>
      <c r="E32" s="88">
        <v>0.0</v>
      </c>
      <c r="F32" s="88">
        <v>0.0</v>
      </c>
      <c r="G32" s="88">
        <v>0.0</v>
      </c>
      <c r="H32" s="88">
        <v>2.0</v>
      </c>
      <c r="I32" s="88">
        <v>0.0</v>
      </c>
      <c r="J32" s="88">
        <v>0.0</v>
      </c>
      <c r="K32" s="88">
        <v>0.0</v>
      </c>
      <c r="L32" s="88">
        <v>0.0</v>
      </c>
      <c r="M32" s="88">
        <v>0.0</v>
      </c>
      <c r="N32" s="288">
        <f t="shared" si="1"/>
        <v>2</v>
      </c>
      <c r="O32" s="289">
        <f t="shared" si="2"/>
        <v>5812.327536</v>
      </c>
    </row>
    <row r="33" ht="15.75" customHeight="1">
      <c r="A33" s="292"/>
      <c r="B33" s="54" t="s">
        <v>1641</v>
      </c>
      <c r="C33" s="291">
        <f>'Custos mão de obra'!$K$50</f>
        <v>2511.367289</v>
      </c>
      <c r="D33" s="88">
        <v>0.0</v>
      </c>
      <c r="E33" s="88">
        <v>0.0</v>
      </c>
      <c r="F33" s="88">
        <v>0.0</v>
      </c>
      <c r="G33" s="88">
        <v>0.0</v>
      </c>
      <c r="H33" s="88">
        <v>0.0</v>
      </c>
      <c r="I33" s="88">
        <v>0.0</v>
      </c>
      <c r="J33" s="88">
        <v>0.0</v>
      </c>
      <c r="K33" s="88">
        <v>0.0</v>
      </c>
      <c r="L33" s="88">
        <v>0.0</v>
      </c>
      <c r="M33" s="88">
        <v>0.0</v>
      </c>
      <c r="N33" s="288">
        <f t="shared" si="1"/>
        <v>0</v>
      </c>
      <c r="O33" s="289">
        <f t="shared" si="2"/>
        <v>0</v>
      </c>
    </row>
    <row r="34" ht="15.75" customHeight="1">
      <c r="A34" s="292"/>
      <c r="B34" s="54" t="s">
        <v>1642</v>
      </c>
      <c r="C34" s="291">
        <f>'Custos mão de obra'!$L$50</f>
        <v>2906.163768</v>
      </c>
      <c r="D34" s="88">
        <v>0.0</v>
      </c>
      <c r="E34" s="88">
        <v>0.0</v>
      </c>
      <c r="F34" s="88">
        <v>0.0</v>
      </c>
      <c r="G34" s="88">
        <v>0.0</v>
      </c>
      <c r="H34" s="88">
        <v>0.0</v>
      </c>
      <c r="I34" s="88">
        <v>0.0</v>
      </c>
      <c r="J34" s="88">
        <v>0.0</v>
      </c>
      <c r="K34" s="88">
        <v>0.0</v>
      </c>
      <c r="L34" s="88">
        <v>0.0</v>
      </c>
      <c r="M34" s="88">
        <v>0.0</v>
      </c>
      <c r="N34" s="288">
        <f t="shared" si="1"/>
        <v>0</v>
      </c>
      <c r="O34" s="289">
        <f t="shared" si="2"/>
        <v>0</v>
      </c>
    </row>
    <row r="35" ht="15.75" customHeight="1">
      <c r="A35" s="292"/>
      <c r="B35" s="54" t="s">
        <v>1643</v>
      </c>
      <c r="C35" s="291">
        <f>'Custos mão de obra'!$M$50</f>
        <v>2511.367289</v>
      </c>
      <c r="D35" s="88">
        <v>1.0</v>
      </c>
      <c r="E35" s="88">
        <v>0.0</v>
      </c>
      <c r="F35" s="88">
        <v>0.0</v>
      </c>
      <c r="G35" s="88">
        <v>0.0</v>
      </c>
      <c r="H35" s="88">
        <v>0.0</v>
      </c>
      <c r="I35" s="88">
        <v>0.0</v>
      </c>
      <c r="J35" s="88">
        <v>0.0</v>
      </c>
      <c r="K35" s="88">
        <v>2.0</v>
      </c>
      <c r="L35" s="88">
        <v>0.0</v>
      </c>
      <c r="M35" s="88">
        <v>0.0</v>
      </c>
      <c r="N35" s="288">
        <f t="shared" si="1"/>
        <v>3</v>
      </c>
      <c r="O35" s="289">
        <f t="shared" si="2"/>
        <v>7534.101867</v>
      </c>
    </row>
    <row r="36" ht="15.75" customHeight="1">
      <c r="A36" s="292"/>
      <c r="B36" s="54" t="s">
        <v>1598</v>
      </c>
      <c r="C36" s="291">
        <f>'Custos mão de obra'!$N$50</f>
        <v>3317.191142</v>
      </c>
      <c r="D36" s="88">
        <v>0.0</v>
      </c>
      <c r="E36" s="88">
        <v>0.0</v>
      </c>
      <c r="F36" s="88">
        <v>0.0</v>
      </c>
      <c r="G36" s="88">
        <v>0.0</v>
      </c>
      <c r="H36" s="88">
        <v>0.0</v>
      </c>
      <c r="I36" s="88">
        <v>0.0</v>
      </c>
      <c r="J36" s="88">
        <v>0.0</v>
      </c>
      <c r="K36" s="88">
        <v>0.0</v>
      </c>
      <c r="L36" s="88">
        <v>0.0</v>
      </c>
      <c r="M36" s="88">
        <v>0.0</v>
      </c>
      <c r="N36" s="288">
        <f t="shared" si="1"/>
        <v>0</v>
      </c>
      <c r="O36" s="289">
        <f t="shared" si="2"/>
        <v>0</v>
      </c>
    </row>
    <row r="37" ht="15.75" customHeight="1">
      <c r="A37" s="292"/>
      <c r="B37" s="54" t="s">
        <v>1621</v>
      </c>
      <c r="C37" s="291">
        <f>'Custos mão de obra'!$O$50</f>
        <v>3317.191142</v>
      </c>
      <c r="D37" s="88">
        <v>0.0</v>
      </c>
      <c r="E37" s="88">
        <v>0.0</v>
      </c>
      <c r="F37" s="88">
        <v>0.0</v>
      </c>
      <c r="G37" s="88">
        <v>0.0</v>
      </c>
      <c r="H37" s="88">
        <v>0.0</v>
      </c>
      <c r="I37" s="88">
        <v>0.0</v>
      </c>
      <c r="J37" s="88">
        <v>0.0</v>
      </c>
      <c r="K37" s="88">
        <v>0.0</v>
      </c>
      <c r="L37" s="88">
        <v>0.0</v>
      </c>
      <c r="M37" s="88">
        <v>0.0</v>
      </c>
      <c r="N37" s="288">
        <f t="shared" si="1"/>
        <v>0</v>
      </c>
      <c r="O37" s="289">
        <f t="shared" si="2"/>
        <v>0</v>
      </c>
    </row>
    <row r="38" ht="15.75" customHeight="1">
      <c r="A38" s="292"/>
      <c r="B38" s="54" t="s">
        <v>1644</v>
      </c>
      <c r="C38" s="291">
        <f>'Custos mão de obra'!$P$50</f>
        <v>2399.9872</v>
      </c>
      <c r="D38" s="88">
        <v>4.0</v>
      </c>
      <c r="E38" s="88">
        <v>1.0</v>
      </c>
      <c r="F38" s="88">
        <v>2.0</v>
      </c>
      <c r="G38" s="88">
        <v>1.0</v>
      </c>
      <c r="H38" s="88">
        <v>1.0</v>
      </c>
      <c r="I38" s="88">
        <v>0.0</v>
      </c>
      <c r="J38" s="88">
        <v>4.0</v>
      </c>
      <c r="K38" s="88">
        <v>2.0</v>
      </c>
      <c r="L38" s="88">
        <v>2.0</v>
      </c>
      <c r="M38" s="88">
        <v>2.0</v>
      </c>
      <c r="N38" s="288">
        <f t="shared" si="1"/>
        <v>19</v>
      </c>
      <c r="O38" s="289">
        <f t="shared" si="2"/>
        <v>45599.75681</v>
      </c>
    </row>
    <row r="39" ht="15.75" customHeight="1">
      <c r="A39" s="292"/>
      <c r="B39" s="54" t="s">
        <v>1601</v>
      </c>
      <c r="C39" s="291">
        <f>'Custos mão de obra'!$Q$50</f>
        <v>2684.596217</v>
      </c>
      <c r="D39" s="88">
        <v>0.0</v>
      </c>
      <c r="E39" s="88">
        <v>0.0</v>
      </c>
      <c r="F39" s="88">
        <v>0.0</v>
      </c>
      <c r="G39" s="88">
        <v>0.0</v>
      </c>
      <c r="H39" s="88">
        <v>1.0</v>
      </c>
      <c r="I39" s="88">
        <v>0.0</v>
      </c>
      <c r="J39" s="88">
        <v>0.0</v>
      </c>
      <c r="K39" s="88">
        <v>0.0</v>
      </c>
      <c r="L39" s="88">
        <v>0.0</v>
      </c>
      <c r="M39" s="88">
        <v>0.0</v>
      </c>
      <c r="N39" s="288">
        <f t="shared" si="1"/>
        <v>1</v>
      </c>
      <c r="O39" s="289">
        <f t="shared" si="2"/>
        <v>2684.596217</v>
      </c>
    </row>
    <row r="40" ht="15.75" customHeight="1">
      <c r="A40" s="292"/>
      <c r="B40" s="54" t="s">
        <v>1645</v>
      </c>
      <c r="C40" s="291">
        <f>'Custos mão de obra'!$R$50</f>
        <v>2511.367289</v>
      </c>
      <c r="D40" s="88">
        <v>0.0</v>
      </c>
      <c r="E40" s="88">
        <v>0.0</v>
      </c>
      <c r="F40" s="88">
        <v>0.0</v>
      </c>
      <c r="G40" s="88">
        <v>0.0</v>
      </c>
      <c r="H40" s="88">
        <v>0.0</v>
      </c>
      <c r="I40" s="88">
        <v>0.0</v>
      </c>
      <c r="J40" s="88">
        <v>0.0</v>
      </c>
      <c r="K40" s="88">
        <v>0.0</v>
      </c>
      <c r="L40" s="88">
        <v>0.0</v>
      </c>
      <c r="M40" s="88">
        <v>0.0</v>
      </c>
      <c r="N40" s="288">
        <f t="shared" si="1"/>
        <v>0</v>
      </c>
      <c r="O40" s="289">
        <f t="shared" si="2"/>
        <v>0</v>
      </c>
    </row>
    <row r="41" ht="15.75" customHeight="1">
      <c r="A41" s="292"/>
      <c r="B41" s="54" t="s">
        <v>1646</v>
      </c>
      <c r="C41" s="291">
        <f>'Custos mão de obra'!$S$50</f>
        <v>3447.485533</v>
      </c>
      <c r="D41" s="88">
        <v>1.0</v>
      </c>
      <c r="E41" s="88">
        <v>0.0</v>
      </c>
      <c r="F41" s="88">
        <v>1.0</v>
      </c>
      <c r="G41" s="88">
        <v>0.0</v>
      </c>
      <c r="H41" s="88">
        <v>1.0</v>
      </c>
      <c r="I41" s="88">
        <v>0.0</v>
      </c>
      <c r="J41" s="88">
        <v>1.0</v>
      </c>
      <c r="K41" s="88">
        <v>1.0</v>
      </c>
      <c r="L41" s="88">
        <v>2.0</v>
      </c>
      <c r="M41" s="88">
        <v>1.0</v>
      </c>
      <c r="N41" s="288">
        <f t="shared" si="1"/>
        <v>8</v>
      </c>
      <c r="O41" s="289">
        <f t="shared" si="2"/>
        <v>27579.88427</v>
      </c>
    </row>
    <row r="42" ht="15.75" customHeight="1">
      <c r="A42" s="292"/>
      <c r="B42" s="293" t="s">
        <v>1647</v>
      </c>
      <c r="C42" s="294">
        <f>'Custos mão de obra'!$T$50</f>
        <v>2571.110398</v>
      </c>
      <c r="D42" s="88">
        <v>2.0</v>
      </c>
      <c r="E42" s="88">
        <v>1.0</v>
      </c>
      <c r="F42" s="88">
        <v>1.0</v>
      </c>
      <c r="G42" s="88">
        <v>1.0</v>
      </c>
      <c r="H42" s="88">
        <v>5.0</v>
      </c>
      <c r="I42" s="88">
        <v>0.0</v>
      </c>
      <c r="J42" s="88">
        <v>1.0</v>
      </c>
      <c r="K42" s="88">
        <v>2.0</v>
      </c>
      <c r="L42" s="88">
        <v>6.0</v>
      </c>
      <c r="M42" s="88">
        <v>2.0</v>
      </c>
      <c r="N42" s="288">
        <f t="shared" si="1"/>
        <v>21</v>
      </c>
      <c r="O42" s="289">
        <f t="shared" si="2"/>
        <v>53993.31836</v>
      </c>
    </row>
    <row r="43" ht="15.75" customHeight="1">
      <c r="A43" s="295"/>
      <c r="B43" s="296"/>
      <c r="C43" s="297"/>
      <c r="D43" s="298">
        <f t="shared" ref="D43:M43" si="3">SUMPRODUCT($C$5:$C$42,D5:D42)</f>
        <v>273801.5581</v>
      </c>
      <c r="E43" s="298">
        <f t="shared" si="3"/>
        <v>101385.1721</v>
      </c>
      <c r="F43" s="298">
        <f t="shared" si="3"/>
        <v>142311.0276</v>
      </c>
      <c r="G43" s="298">
        <f t="shared" si="3"/>
        <v>101419.1614</v>
      </c>
      <c r="H43" s="298">
        <f t="shared" si="3"/>
        <v>192902.5675</v>
      </c>
      <c r="I43" s="298">
        <f t="shared" si="3"/>
        <v>106741.6313</v>
      </c>
      <c r="J43" s="298">
        <f t="shared" si="3"/>
        <v>120299.5971</v>
      </c>
      <c r="K43" s="298">
        <f t="shared" si="3"/>
        <v>197898.5511</v>
      </c>
      <c r="L43" s="298">
        <f t="shared" si="3"/>
        <v>266014.7771</v>
      </c>
      <c r="M43" s="298">
        <f t="shared" si="3"/>
        <v>198555.3553</v>
      </c>
      <c r="N43" s="288"/>
      <c r="O43" s="289"/>
    </row>
    <row r="44" ht="15.75" customHeight="1">
      <c r="A44" s="299" t="s">
        <v>1649</v>
      </c>
      <c r="B44" s="300"/>
      <c r="C44" s="300"/>
      <c r="D44" s="300"/>
      <c r="E44" s="300"/>
      <c r="F44" s="300"/>
      <c r="G44" s="300"/>
      <c r="H44" s="300"/>
      <c r="I44" s="300"/>
      <c r="J44" s="300"/>
      <c r="K44" s="300"/>
      <c r="L44" s="300"/>
      <c r="M44" s="299" t="s">
        <v>1649</v>
      </c>
      <c r="N44" s="301">
        <f t="shared" ref="N44:O44" si="4">SUM(N5:N42)</f>
        <v>674</v>
      </c>
      <c r="O44" s="302">
        <f t="shared" si="4"/>
        <v>1701329.399</v>
      </c>
    </row>
    <row r="45" ht="15.75" customHeight="1">
      <c r="A45" s="115"/>
      <c r="B45" s="303"/>
      <c r="C45" s="303"/>
      <c r="D45" s="303"/>
      <c r="E45" s="303"/>
      <c r="F45" s="303"/>
      <c r="G45" s="303"/>
      <c r="H45" s="303"/>
      <c r="I45" s="303"/>
      <c r="J45" s="303"/>
      <c r="K45" s="303"/>
      <c r="L45" s="303"/>
      <c r="M45" s="303"/>
      <c r="N45" s="304"/>
      <c r="O45" s="305"/>
      <c r="P45" s="266"/>
      <c r="Q45" s="266"/>
      <c r="R45" s="266"/>
      <c r="S45" s="266"/>
      <c r="T45" s="266"/>
      <c r="U45" s="266"/>
      <c r="V45" s="266"/>
      <c r="W45" s="266"/>
    </row>
    <row r="46" ht="15.75" customHeight="1">
      <c r="A46" s="115"/>
    </row>
    <row r="47" ht="15.75" customHeight="1">
      <c r="A47" s="115"/>
    </row>
    <row r="48" ht="15.75" customHeight="1">
      <c r="A48" s="115"/>
    </row>
    <row r="49" ht="15.75" customHeight="1">
      <c r="A49" s="115"/>
    </row>
    <row r="50" ht="15.75" customHeight="1">
      <c r="A50" s="115"/>
    </row>
    <row r="51" ht="15.75" customHeight="1">
      <c r="A51" s="115"/>
    </row>
    <row r="52" ht="15.75" customHeight="1">
      <c r="A52" s="115"/>
    </row>
    <row r="53" ht="15.75" customHeight="1">
      <c r="A53" s="115"/>
    </row>
    <row r="54" ht="15.75" customHeight="1">
      <c r="A54" s="115"/>
    </row>
    <row r="55" ht="15.75" customHeight="1">
      <c r="A55" s="115"/>
    </row>
    <row r="56" ht="15.75" customHeight="1">
      <c r="A56" s="115"/>
    </row>
    <row r="57" ht="15.75" customHeight="1">
      <c r="A57" s="115"/>
    </row>
    <row r="58" ht="15.75" customHeight="1">
      <c r="A58" s="115"/>
    </row>
    <row r="59" ht="15.75" customHeight="1">
      <c r="A59" s="115"/>
    </row>
    <row r="60" ht="15.75" customHeight="1">
      <c r="A60" s="115"/>
    </row>
    <row r="61" ht="15.75" customHeight="1">
      <c r="A61" s="115"/>
    </row>
    <row r="62" ht="15.75" customHeight="1">
      <c r="A62" s="115"/>
    </row>
    <row r="63" ht="15.75" customHeight="1">
      <c r="A63" s="115"/>
    </row>
    <row r="64" ht="15.75" customHeight="1">
      <c r="A64" s="115"/>
    </row>
    <row r="65" ht="15.75" customHeight="1">
      <c r="A65" s="115"/>
    </row>
    <row r="66" ht="15.75" customHeight="1">
      <c r="A66" s="115"/>
    </row>
    <row r="67" ht="15.75" customHeight="1">
      <c r="A67" s="115"/>
    </row>
    <row r="68" ht="15.75" customHeight="1">
      <c r="A68" s="115"/>
    </row>
    <row r="69" ht="15.75" customHeight="1">
      <c r="A69" s="115"/>
    </row>
    <row r="70" ht="15.75" customHeight="1">
      <c r="A70" s="115"/>
    </row>
    <row r="71" ht="15.75" customHeight="1">
      <c r="A71" s="115"/>
    </row>
    <row r="72" ht="15.75" customHeight="1">
      <c r="A72" s="115"/>
    </row>
    <row r="73" ht="15.75" customHeight="1">
      <c r="A73" s="115"/>
    </row>
    <row r="74" ht="15.75" customHeight="1">
      <c r="A74" s="115"/>
    </row>
    <row r="75" ht="15.75" customHeight="1">
      <c r="A75" s="115"/>
    </row>
    <row r="76" ht="15.75" customHeight="1">
      <c r="A76" s="115"/>
    </row>
    <row r="77" ht="15.75" customHeight="1">
      <c r="A77" s="115"/>
    </row>
    <row r="78" ht="15.75" customHeight="1">
      <c r="A78" s="115"/>
    </row>
    <row r="79" ht="15.75" customHeight="1">
      <c r="A79" s="115"/>
    </row>
    <row r="80" ht="15.75" customHeight="1">
      <c r="A80" s="115"/>
    </row>
    <row r="81" ht="15.75" customHeight="1">
      <c r="A81" s="115"/>
    </row>
    <row r="82" ht="15.75" customHeight="1">
      <c r="A82" s="115"/>
    </row>
    <row r="83" ht="15.75" customHeight="1">
      <c r="A83" s="115"/>
    </row>
    <row r="84" ht="15.75" customHeight="1">
      <c r="A84" s="115"/>
    </row>
    <row r="85" ht="15.75" customHeight="1">
      <c r="A85" s="115"/>
    </row>
    <row r="86" ht="15.75" customHeight="1">
      <c r="A86" s="115"/>
    </row>
    <row r="87" ht="15.75" customHeight="1">
      <c r="A87" s="115"/>
    </row>
    <row r="88" ht="15.75" customHeight="1">
      <c r="A88" s="115"/>
    </row>
    <row r="89" ht="15.75" customHeight="1">
      <c r="A89" s="115"/>
    </row>
    <row r="90" ht="15.75" customHeight="1">
      <c r="A90" s="115"/>
    </row>
    <row r="91" ht="15.75" customHeight="1">
      <c r="A91" s="115"/>
    </row>
    <row r="92" ht="15.75" customHeight="1">
      <c r="A92" s="115"/>
    </row>
    <row r="93" ht="15.75" customHeight="1">
      <c r="A93" s="115"/>
    </row>
    <row r="94" ht="15.75" customHeight="1">
      <c r="A94" s="115"/>
    </row>
    <row r="95" ht="15.75" customHeight="1">
      <c r="A95" s="115"/>
    </row>
    <row r="96" ht="15.75" customHeight="1">
      <c r="A96" s="115"/>
    </row>
    <row r="97" ht="15.75" customHeight="1">
      <c r="A97" s="115"/>
    </row>
    <row r="98" ht="15.75" customHeight="1">
      <c r="A98" s="115"/>
    </row>
    <row r="99" ht="15.75" customHeight="1">
      <c r="A99" s="115"/>
    </row>
    <row r="100" ht="15.75" customHeight="1">
      <c r="A100" s="115"/>
    </row>
    <row r="101" ht="15.75" customHeight="1">
      <c r="A101" s="115"/>
    </row>
    <row r="102" ht="15.75" customHeight="1">
      <c r="A102" s="115"/>
    </row>
    <row r="103" ht="15.75" customHeight="1">
      <c r="A103" s="115"/>
    </row>
    <row r="104" ht="15.75" customHeight="1">
      <c r="A104" s="115"/>
    </row>
    <row r="105" ht="15.75" customHeight="1">
      <c r="A105" s="115"/>
    </row>
    <row r="106" ht="15.75" customHeight="1">
      <c r="A106" s="115"/>
    </row>
    <row r="107" ht="15.75" customHeight="1">
      <c r="A107" s="115"/>
    </row>
    <row r="108" ht="15.75" customHeight="1">
      <c r="A108" s="115"/>
    </row>
    <row r="109" ht="15.75" customHeight="1">
      <c r="A109" s="115"/>
    </row>
    <row r="110" ht="15.75" customHeight="1">
      <c r="A110" s="115"/>
    </row>
    <row r="111" ht="15.75" customHeight="1">
      <c r="A111" s="115"/>
    </row>
    <row r="112" ht="15.75" customHeight="1">
      <c r="A112" s="115"/>
    </row>
    <row r="113" ht="15.75" customHeight="1">
      <c r="A113" s="115"/>
    </row>
    <row r="114" ht="15.75" customHeight="1">
      <c r="A114" s="115"/>
    </row>
    <row r="115" ht="15.75" customHeight="1">
      <c r="A115" s="115"/>
    </row>
    <row r="116" ht="15.75" customHeight="1">
      <c r="A116" s="115"/>
    </row>
    <row r="117" ht="15.75" customHeight="1">
      <c r="A117" s="115"/>
    </row>
    <row r="118" ht="15.75" customHeight="1">
      <c r="A118" s="115"/>
    </row>
    <row r="119" ht="15.75" customHeight="1">
      <c r="A119" s="115"/>
    </row>
    <row r="120" ht="15.75" customHeight="1">
      <c r="A120" s="115"/>
    </row>
    <row r="121" ht="15.75" customHeight="1">
      <c r="A121" s="115"/>
    </row>
    <row r="122" ht="15.75" customHeight="1">
      <c r="A122" s="115"/>
    </row>
    <row r="123" ht="15.75" customHeight="1">
      <c r="A123" s="115"/>
    </row>
    <row r="124" ht="15.75" customHeight="1">
      <c r="A124" s="115"/>
    </row>
    <row r="125" ht="15.75" customHeight="1">
      <c r="A125" s="115"/>
    </row>
    <row r="126" ht="15.75" customHeight="1">
      <c r="A126" s="115"/>
    </row>
    <row r="127" ht="15.75" customHeight="1">
      <c r="A127" s="115"/>
    </row>
    <row r="128" ht="15.75" customHeight="1">
      <c r="A128" s="115"/>
    </row>
    <row r="129" ht="15.75" customHeight="1">
      <c r="A129" s="115"/>
    </row>
    <row r="130" ht="15.75" customHeight="1">
      <c r="A130" s="115"/>
    </row>
    <row r="131" ht="15.75" customHeight="1">
      <c r="A131" s="115"/>
    </row>
    <row r="132" ht="15.75" customHeight="1">
      <c r="A132" s="115"/>
    </row>
    <row r="133" ht="15.75" customHeight="1">
      <c r="A133" s="115"/>
    </row>
    <row r="134" ht="15.75" customHeight="1">
      <c r="A134" s="115"/>
    </row>
    <row r="135" ht="15.75" customHeight="1">
      <c r="A135" s="115"/>
    </row>
    <row r="136" ht="15.75" customHeight="1">
      <c r="A136" s="115"/>
    </row>
    <row r="137" ht="15.75" customHeight="1">
      <c r="A137" s="115"/>
    </row>
    <row r="138" ht="15.75" customHeight="1">
      <c r="A138" s="115"/>
    </row>
    <row r="139" ht="15.75" customHeight="1">
      <c r="A139" s="115"/>
    </row>
    <row r="140" ht="15.75" customHeight="1">
      <c r="A140" s="115"/>
    </row>
    <row r="141" ht="15.75" customHeight="1">
      <c r="A141" s="115"/>
    </row>
    <row r="142" ht="15.75" customHeight="1">
      <c r="A142" s="115"/>
    </row>
    <row r="143" ht="15.75" customHeight="1">
      <c r="A143" s="115"/>
    </row>
    <row r="144" ht="15.75" customHeight="1">
      <c r="A144" s="115"/>
    </row>
    <row r="145" ht="15.75" customHeight="1">
      <c r="A145" s="115"/>
    </row>
    <row r="146" ht="15.75" customHeight="1">
      <c r="A146" s="115"/>
    </row>
    <row r="147" ht="15.75" customHeight="1">
      <c r="A147" s="115"/>
    </row>
    <row r="148" ht="15.75" customHeight="1">
      <c r="A148" s="115"/>
    </row>
    <row r="149" ht="15.75" customHeight="1">
      <c r="A149" s="115"/>
    </row>
    <row r="150" ht="15.75" customHeight="1">
      <c r="A150" s="115"/>
    </row>
    <row r="151" ht="15.75" customHeight="1">
      <c r="A151" s="115"/>
    </row>
    <row r="152" ht="15.75" customHeight="1">
      <c r="A152" s="115"/>
    </row>
    <row r="153" ht="15.75" customHeight="1">
      <c r="A153" s="115"/>
    </row>
    <row r="154" ht="15.75" customHeight="1">
      <c r="A154" s="115"/>
    </row>
    <row r="155" ht="15.75" customHeight="1">
      <c r="A155" s="115"/>
    </row>
    <row r="156" ht="15.75" customHeight="1">
      <c r="A156" s="115"/>
    </row>
    <row r="157" ht="15.75" customHeight="1">
      <c r="A157" s="115"/>
    </row>
    <row r="158" ht="15.75" customHeight="1">
      <c r="A158" s="115"/>
    </row>
    <row r="159" ht="15.75" customHeight="1">
      <c r="A159" s="115"/>
    </row>
    <row r="160" ht="15.75" customHeight="1">
      <c r="A160" s="115"/>
    </row>
    <row r="161" ht="15.75" customHeight="1">
      <c r="A161" s="115"/>
    </row>
    <row r="162" ht="15.75" customHeight="1">
      <c r="A162" s="115"/>
    </row>
    <row r="163" ht="15.75" customHeight="1">
      <c r="A163" s="115"/>
    </row>
    <row r="164" ht="15.75" customHeight="1">
      <c r="A164" s="115"/>
    </row>
    <row r="165" ht="15.75" customHeight="1">
      <c r="A165" s="115"/>
    </row>
    <row r="166" ht="15.75" customHeight="1">
      <c r="A166" s="115"/>
    </row>
    <row r="167" ht="15.75" customHeight="1">
      <c r="A167" s="115"/>
    </row>
    <row r="168" ht="15.75" customHeight="1">
      <c r="A168" s="115"/>
    </row>
    <row r="169" ht="15.75" customHeight="1">
      <c r="A169" s="115"/>
    </row>
    <row r="170" ht="15.75" customHeight="1">
      <c r="A170" s="115"/>
    </row>
    <row r="171" ht="15.75" customHeight="1">
      <c r="A171" s="115"/>
    </row>
    <row r="172" ht="15.75" customHeight="1">
      <c r="A172" s="115"/>
    </row>
    <row r="173" ht="15.75" customHeight="1">
      <c r="A173" s="115"/>
    </row>
    <row r="174" ht="15.75" customHeight="1">
      <c r="A174" s="115"/>
    </row>
    <row r="175" ht="15.75" customHeight="1">
      <c r="A175" s="115"/>
    </row>
    <row r="176" ht="15.75" customHeight="1">
      <c r="A176" s="115"/>
    </row>
    <row r="177" ht="15.75" customHeight="1">
      <c r="A177" s="115"/>
    </row>
    <row r="178" ht="15.75" customHeight="1">
      <c r="A178" s="115"/>
    </row>
    <row r="179" ht="15.75" customHeight="1">
      <c r="A179" s="115"/>
    </row>
    <row r="180" ht="15.75" customHeight="1">
      <c r="A180" s="115"/>
    </row>
    <row r="181" ht="15.75" customHeight="1">
      <c r="A181" s="115"/>
    </row>
    <row r="182" ht="15.75" customHeight="1">
      <c r="A182" s="115"/>
    </row>
    <row r="183" ht="15.75" customHeight="1">
      <c r="A183" s="115"/>
    </row>
    <row r="184" ht="15.75" customHeight="1">
      <c r="A184" s="115"/>
    </row>
    <row r="185" ht="15.75" customHeight="1">
      <c r="A185" s="115"/>
    </row>
    <row r="186" ht="15.75" customHeight="1">
      <c r="A186" s="115"/>
    </row>
    <row r="187" ht="15.75" customHeight="1">
      <c r="A187" s="115"/>
    </row>
    <row r="188" ht="15.75" customHeight="1">
      <c r="A188" s="115"/>
    </row>
    <row r="189" ht="15.75" customHeight="1">
      <c r="A189" s="115"/>
    </row>
    <row r="190" ht="15.75" customHeight="1">
      <c r="A190" s="115"/>
    </row>
    <row r="191" ht="15.75" customHeight="1">
      <c r="A191" s="115"/>
    </row>
    <row r="192" ht="15.75" customHeight="1">
      <c r="A192" s="115"/>
    </row>
    <row r="193" ht="15.75" customHeight="1">
      <c r="A193" s="115"/>
    </row>
    <row r="194" ht="15.75" customHeight="1">
      <c r="A194" s="115"/>
    </row>
    <row r="195" ht="15.75" customHeight="1">
      <c r="A195" s="115"/>
    </row>
    <row r="196" ht="15.75" customHeight="1">
      <c r="A196" s="115"/>
    </row>
    <row r="197" ht="15.75" customHeight="1">
      <c r="A197" s="115"/>
    </row>
    <row r="198" ht="15.75" customHeight="1">
      <c r="A198" s="115"/>
    </row>
    <row r="199" ht="15.75" customHeight="1">
      <c r="A199" s="115"/>
    </row>
    <row r="200" ht="15.75" customHeight="1">
      <c r="A200" s="115"/>
    </row>
    <row r="201" ht="15.75" customHeight="1">
      <c r="A201" s="115"/>
    </row>
    <row r="202" ht="15.75" customHeight="1">
      <c r="A202" s="115"/>
    </row>
    <row r="203" ht="15.75" customHeight="1">
      <c r="A203" s="115"/>
    </row>
    <row r="204" ht="15.75" customHeight="1">
      <c r="A204" s="115"/>
    </row>
    <row r="205" ht="15.75" customHeight="1">
      <c r="A205" s="115"/>
    </row>
    <row r="206" ht="15.75" customHeight="1">
      <c r="A206" s="115"/>
    </row>
    <row r="207" ht="15.75" customHeight="1">
      <c r="A207" s="115"/>
    </row>
    <row r="208" ht="15.75" customHeight="1">
      <c r="A208" s="115"/>
    </row>
    <row r="209" ht="15.75" customHeight="1">
      <c r="A209" s="115"/>
    </row>
    <row r="210" ht="15.75" customHeight="1">
      <c r="A210" s="115"/>
    </row>
    <row r="211" ht="15.75" customHeight="1">
      <c r="A211" s="115"/>
    </row>
    <row r="212" ht="15.75" customHeight="1">
      <c r="A212" s="115"/>
    </row>
    <row r="213" ht="15.75" customHeight="1">
      <c r="A213" s="115"/>
    </row>
    <row r="214" ht="15.75" customHeight="1">
      <c r="A214" s="115"/>
    </row>
    <row r="215" ht="15.75" customHeight="1">
      <c r="A215" s="115"/>
    </row>
    <row r="216" ht="15.75" customHeight="1">
      <c r="A216" s="115"/>
    </row>
    <row r="217" ht="15.75" customHeight="1">
      <c r="A217" s="115"/>
    </row>
    <row r="218" ht="15.75" customHeight="1">
      <c r="A218" s="115"/>
    </row>
    <row r="219" ht="15.75" customHeight="1">
      <c r="A219" s="115"/>
    </row>
    <row r="220" ht="15.75" customHeight="1">
      <c r="A220" s="115"/>
    </row>
    <row r="221" ht="15.75" customHeight="1">
      <c r="A221" s="115"/>
    </row>
    <row r="222" ht="15.75" customHeight="1">
      <c r="A222" s="115"/>
    </row>
    <row r="223" ht="15.75" customHeight="1">
      <c r="A223" s="115"/>
    </row>
    <row r="224" ht="15.75" customHeight="1">
      <c r="A224" s="115"/>
    </row>
    <row r="225" ht="15.75" customHeight="1">
      <c r="A225" s="115"/>
    </row>
    <row r="226" ht="15.75" customHeight="1">
      <c r="A226" s="115"/>
    </row>
    <row r="227" ht="15.75" customHeight="1">
      <c r="A227" s="115"/>
    </row>
    <row r="228" ht="15.75" customHeight="1">
      <c r="A228" s="115"/>
    </row>
    <row r="229" ht="15.75" customHeight="1">
      <c r="A229" s="115"/>
    </row>
    <row r="230" ht="15.75" customHeight="1">
      <c r="A230" s="115"/>
    </row>
    <row r="231" ht="15.75" customHeight="1">
      <c r="A231" s="115"/>
    </row>
    <row r="232" ht="15.75" customHeight="1">
      <c r="A232" s="115"/>
    </row>
    <row r="233" ht="15.75" customHeight="1">
      <c r="A233" s="115"/>
    </row>
    <row r="234" ht="15.75" customHeight="1">
      <c r="A234" s="115"/>
    </row>
    <row r="235" ht="15.75" customHeight="1">
      <c r="A235" s="115"/>
    </row>
    <row r="236" ht="15.75" customHeight="1">
      <c r="A236" s="115"/>
    </row>
    <row r="237" ht="15.75" customHeight="1">
      <c r="A237" s="115"/>
    </row>
    <row r="238" ht="15.75" customHeight="1">
      <c r="A238" s="115"/>
    </row>
    <row r="239" ht="15.75" customHeight="1">
      <c r="A239" s="115"/>
    </row>
    <row r="240" ht="15.75" customHeight="1">
      <c r="A240" s="115"/>
    </row>
    <row r="241" ht="15.75" customHeight="1">
      <c r="A241" s="115"/>
    </row>
    <row r="242" ht="15.75" customHeight="1">
      <c r="A242" s="115"/>
    </row>
    <row r="243" ht="15.75" customHeight="1">
      <c r="A243" s="115"/>
    </row>
    <row r="244" ht="15.75" customHeight="1">
      <c r="A244" s="115"/>
    </row>
    <row r="245" ht="15.75" customHeight="1">
      <c r="A245" s="115"/>
    </row>
    <row r="246" ht="15.75" customHeight="1">
      <c r="A246" s="115"/>
    </row>
    <row r="247" ht="15.75" customHeight="1">
      <c r="A247" s="115"/>
    </row>
    <row r="248" ht="15.75" customHeight="1">
      <c r="A248" s="115"/>
    </row>
    <row r="249" ht="15.75" customHeight="1">
      <c r="A249" s="115"/>
    </row>
    <row r="250" ht="15.75" customHeight="1">
      <c r="A250" s="115"/>
    </row>
    <row r="251" ht="15.75" customHeight="1">
      <c r="A251" s="115"/>
    </row>
    <row r="252" ht="15.75" customHeight="1">
      <c r="A252" s="115"/>
    </row>
    <row r="253" ht="15.75" customHeight="1">
      <c r="A253" s="115"/>
    </row>
    <row r="254" ht="15.75" customHeight="1">
      <c r="A254" s="115"/>
    </row>
    <row r="255" ht="15.75" customHeight="1">
      <c r="A255" s="115"/>
    </row>
    <row r="256" ht="15.75" customHeight="1">
      <c r="A256" s="115"/>
    </row>
    <row r="257" ht="15.75" customHeight="1">
      <c r="A257" s="115"/>
    </row>
    <row r="258" ht="15.75" customHeight="1">
      <c r="A258" s="115"/>
    </row>
    <row r="259" ht="15.75" customHeight="1">
      <c r="A259" s="115"/>
    </row>
    <row r="260" ht="15.75" customHeight="1">
      <c r="A260" s="115"/>
    </row>
    <row r="261" ht="15.75" customHeight="1">
      <c r="A261" s="115"/>
    </row>
    <row r="262" ht="15.75" customHeight="1">
      <c r="A262" s="115"/>
    </row>
    <row r="263" ht="15.75" customHeight="1">
      <c r="A263" s="115"/>
    </row>
    <row r="264" ht="15.75" customHeight="1">
      <c r="A264" s="115"/>
    </row>
    <row r="265" ht="15.75" customHeight="1">
      <c r="A265" s="115"/>
    </row>
    <row r="266" ht="15.75" customHeight="1">
      <c r="A266" s="115"/>
    </row>
    <row r="267" ht="15.75" customHeight="1">
      <c r="A267" s="115"/>
    </row>
    <row r="268" ht="15.75" customHeight="1">
      <c r="A268" s="115"/>
    </row>
    <row r="269" ht="15.75" customHeight="1">
      <c r="A269" s="115"/>
    </row>
    <row r="270" ht="15.75" customHeight="1">
      <c r="A270" s="115"/>
    </row>
    <row r="271" ht="15.75" customHeight="1">
      <c r="A271" s="115"/>
    </row>
    <row r="272" ht="15.75" customHeight="1">
      <c r="A272" s="115"/>
    </row>
    <row r="273" ht="15.75" customHeight="1">
      <c r="A273" s="115"/>
    </row>
    <row r="274" ht="15.75" customHeight="1">
      <c r="A274" s="115"/>
    </row>
    <row r="275" ht="15.75" customHeight="1">
      <c r="A275" s="115"/>
    </row>
    <row r="276" ht="15.75" customHeight="1">
      <c r="A276" s="115"/>
    </row>
    <row r="277" ht="15.75" customHeight="1">
      <c r="A277" s="115"/>
    </row>
    <row r="278" ht="15.75" customHeight="1">
      <c r="A278" s="115"/>
    </row>
    <row r="279" ht="15.75" customHeight="1">
      <c r="A279" s="115"/>
    </row>
    <row r="280" ht="15.75" customHeight="1">
      <c r="A280" s="115"/>
    </row>
    <row r="281" ht="15.75" customHeight="1">
      <c r="A281" s="115"/>
    </row>
    <row r="282" ht="15.75" customHeight="1">
      <c r="A282" s="115"/>
    </row>
    <row r="283" ht="15.75" customHeight="1">
      <c r="A283" s="115"/>
    </row>
    <row r="284" ht="15.75" customHeight="1">
      <c r="A284" s="115"/>
    </row>
    <row r="285" ht="15.75" customHeight="1">
      <c r="A285" s="115"/>
    </row>
    <row r="286" ht="15.75" customHeight="1">
      <c r="A286" s="115"/>
    </row>
    <row r="287" ht="15.75" customHeight="1">
      <c r="A287" s="115"/>
    </row>
    <row r="288" ht="15.75" customHeight="1">
      <c r="A288" s="115"/>
    </row>
    <row r="289" ht="15.75" customHeight="1">
      <c r="A289" s="115"/>
    </row>
    <row r="290" ht="15.75" customHeight="1">
      <c r="A290" s="115"/>
    </row>
    <row r="291" ht="15.75" customHeight="1">
      <c r="A291" s="115"/>
    </row>
    <row r="292" ht="15.75" customHeight="1">
      <c r="A292" s="115"/>
    </row>
    <row r="293" ht="15.75" customHeight="1">
      <c r="A293" s="115"/>
    </row>
    <row r="294" ht="15.75" customHeight="1">
      <c r="A294" s="115"/>
    </row>
    <row r="295" ht="15.75" customHeight="1">
      <c r="A295" s="115"/>
    </row>
    <row r="296" ht="15.75" customHeight="1">
      <c r="A296" s="115"/>
    </row>
    <row r="297" ht="15.75" customHeight="1">
      <c r="A297" s="115"/>
    </row>
    <row r="298" ht="15.75" customHeight="1">
      <c r="A298" s="115"/>
    </row>
    <row r="299" ht="15.75" customHeight="1">
      <c r="A299" s="115"/>
    </row>
    <row r="300" ht="15.75" customHeight="1">
      <c r="A300" s="115"/>
    </row>
    <row r="301" ht="15.75" customHeight="1">
      <c r="A301" s="115"/>
    </row>
    <row r="302" ht="15.75" customHeight="1">
      <c r="A302" s="115"/>
    </row>
    <row r="303" ht="15.75" customHeight="1">
      <c r="A303" s="115"/>
    </row>
    <row r="304" ht="15.75" customHeight="1">
      <c r="A304" s="115"/>
    </row>
    <row r="305" ht="15.75" customHeight="1">
      <c r="A305" s="115"/>
    </row>
    <row r="306" ht="15.75" customHeight="1">
      <c r="A306" s="115"/>
    </row>
    <row r="307" ht="15.75" customHeight="1">
      <c r="A307" s="115"/>
    </row>
    <row r="308" ht="15.75" customHeight="1">
      <c r="A308" s="115"/>
    </row>
    <row r="309" ht="15.75" customHeight="1">
      <c r="A309" s="115"/>
    </row>
    <row r="310" ht="15.75" customHeight="1">
      <c r="A310" s="115"/>
    </row>
    <row r="311" ht="15.75" customHeight="1">
      <c r="A311" s="115"/>
    </row>
    <row r="312" ht="15.75" customHeight="1">
      <c r="A312" s="115"/>
    </row>
    <row r="313" ht="15.75" customHeight="1">
      <c r="A313" s="115"/>
    </row>
    <row r="314" ht="15.75" customHeight="1">
      <c r="A314" s="115"/>
    </row>
    <row r="315" ht="15.75" customHeight="1">
      <c r="A315" s="115"/>
    </row>
    <row r="316" ht="15.75" customHeight="1">
      <c r="A316" s="115"/>
    </row>
    <row r="317" ht="15.75" customHeight="1">
      <c r="A317" s="115"/>
    </row>
    <row r="318" ht="15.75" customHeight="1">
      <c r="A318" s="115"/>
    </row>
    <row r="319" ht="15.75" customHeight="1">
      <c r="A319" s="115"/>
    </row>
    <row r="320" ht="15.75" customHeight="1">
      <c r="A320" s="115"/>
    </row>
    <row r="321" ht="15.75" customHeight="1">
      <c r="A321" s="115"/>
    </row>
    <row r="322" ht="15.75" customHeight="1">
      <c r="A322" s="115"/>
    </row>
    <row r="323" ht="15.75" customHeight="1">
      <c r="A323" s="115"/>
    </row>
    <row r="324" ht="15.75" customHeight="1">
      <c r="A324" s="115"/>
    </row>
    <row r="325" ht="15.75" customHeight="1">
      <c r="A325" s="115"/>
    </row>
    <row r="326" ht="15.75" customHeight="1">
      <c r="A326" s="115"/>
    </row>
    <row r="327" ht="15.75" customHeight="1">
      <c r="A327" s="115"/>
    </row>
    <row r="328" ht="15.75" customHeight="1">
      <c r="A328" s="115"/>
    </row>
    <row r="329" ht="15.75" customHeight="1">
      <c r="A329" s="115"/>
    </row>
    <row r="330" ht="15.75" customHeight="1">
      <c r="A330" s="115"/>
    </row>
    <row r="331" ht="15.75" customHeight="1">
      <c r="A331" s="115"/>
    </row>
    <row r="332" ht="15.75" customHeight="1">
      <c r="A332" s="115"/>
    </row>
    <row r="333" ht="15.75" customHeight="1">
      <c r="A333" s="115"/>
    </row>
    <row r="334" ht="15.75" customHeight="1">
      <c r="A334" s="115"/>
    </row>
    <row r="335" ht="15.75" customHeight="1">
      <c r="A335" s="115"/>
    </row>
    <row r="336" ht="15.75" customHeight="1">
      <c r="A336" s="115"/>
    </row>
    <row r="337" ht="15.75" customHeight="1">
      <c r="A337" s="115"/>
    </row>
    <row r="338" ht="15.75" customHeight="1">
      <c r="A338" s="115"/>
    </row>
    <row r="339" ht="15.75" customHeight="1">
      <c r="A339" s="115"/>
    </row>
    <row r="340" ht="15.75" customHeight="1">
      <c r="A340" s="115"/>
    </row>
    <row r="341" ht="15.75" customHeight="1">
      <c r="A341" s="115"/>
    </row>
    <row r="342" ht="15.75" customHeight="1">
      <c r="A342" s="115"/>
    </row>
    <row r="343" ht="15.75" customHeight="1">
      <c r="A343" s="115"/>
    </row>
    <row r="344" ht="15.75" customHeight="1">
      <c r="A344" s="115"/>
    </row>
    <row r="345" ht="15.75" customHeight="1">
      <c r="A345" s="115"/>
    </row>
    <row r="346" ht="15.75" customHeight="1">
      <c r="A346" s="115"/>
    </row>
    <row r="347" ht="15.75" customHeight="1">
      <c r="A347" s="115"/>
    </row>
    <row r="348" ht="15.75" customHeight="1">
      <c r="A348" s="115"/>
    </row>
    <row r="349" ht="15.75" customHeight="1">
      <c r="A349" s="115"/>
    </row>
    <row r="350" ht="15.75" customHeight="1">
      <c r="A350" s="115"/>
    </row>
    <row r="351" ht="15.75" customHeight="1">
      <c r="A351" s="115"/>
    </row>
    <row r="352" ht="15.75" customHeight="1">
      <c r="A352" s="115"/>
    </row>
    <row r="353" ht="15.75" customHeight="1">
      <c r="A353" s="115"/>
    </row>
    <row r="354" ht="15.75" customHeight="1">
      <c r="A354" s="115"/>
    </row>
    <row r="355" ht="15.75" customHeight="1">
      <c r="A355" s="115"/>
    </row>
    <row r="356" ht="15.75" customHeight="1">
      <c r="A356" s="115"/>
    </row>
    <row r="357" ht="15.75" customHeight="1">
      <c r="A357" s="115"/>
    </row>
    <row r="358" ht="15.75" customHeight="1">
      <c r="A358" s="115"/>
    </row>
    <row r="359" ht="15.75" customHeight="1">
      <c r="A359" s="115"/>
    </row>
    <row r="360" ht="15.75" customHeight="1">
      <c r="A360" s="115"/>
    </row>
    <row r="361" ht="15.75" customHeight="1">
      <c r="A361" s="115"/>
    </row>
    <row r="362" ht="15.75" customHeight="1">
      <c r="A362" s="115"/>
    </row>
    <row r="363" ht="15.75" customHeight="1">
      <c r="A363" s="115"/>
    </row>
    <row r="364" ht="15.75" customHeight="1">
      <c r="A364" s="115"/>
    </row>
    <row r="365" ht="15.75" customHeight="1">
      <c r="A365" s="115"/>
    </row>
    <row r="366" ht="15.75" customHeight="1">
      <c r="A366" s="115"/>
    </row>
    <row r="367" ht="15.75" customHeight="1">
      <c r="A367" s="115"/>
    </row>
    <row r="368" ht="15.75" customHeight="1">
      <c r="A368" s="115"/>
    </row>
    <row r="369" ht="15.75" customHeight="1">
      <c r="A369" s="115"/>
    </row>
    <row r="370" ht="15.75" customHeight="1">
      <c r="A370" s="115"/>
    </row>
    <row r="371" ht="15.75" customHeight="1">
      <c r="A371" s="115"/>
    </row>
    <row r="372" ht="15.75" customHeight="1">
      <c r="A372" s="115"/>
    </row>
    <row r="373" ht="15.75" customHeight="1">
      <c r="A373" s="115"/>
    </row>
    <row r="374" ht="15.75" customHeight="1">
      <c r="A374" s="115"/>
    </row>
    <row r="375" ht="15.75" customHeight="1">
      <c r="A375" s="115"/>
    </row>
    <row r="376" ht="15.75" customHeight="1">
      <c r="A376" s="115"/>
    </row>
    <row r="377" ht="15.75" customHeight="1">
      <c r="A377" s="115"/>
    </row>
    <row r="378" ht="15.75" customHeight="1">
      <c r="A378" s="115"/>
    </row>
    <row r="379" ht="15.75" customHeight="1">
      <c r="A379" s="115"/>
    </row>
    <row r="380" ht="15.75" customHeight="1">
      <c r="A380" s="115"/>
    </row>
    <row r="381" ht="15.75" customHeight="1">
      <c r="A381" s="115"/>
    </row>
    <row r="382" ht="15.75" customHeight="1">
      <c r="A382" s="115"/>
    </row>
    <row r="383" ht="15.75" customHeight="1">
      <c r="A383" s="115"/>
    </row>
    <row r="384" ht="15.75" customHeight="1">
      <c r="A384" s="115"/>
    </row>
    <row r="385" ht="15.75" customHeight="1">
      <c r="A385" s="115"/>
    </row>
    <row r="386" ht="15.75" customHeight="1">
      <c r="A386" s="115"/>
    </row>
    <row r="387" ht="15.75" customHeight="1">
      <c r="A387" s="115"/>
    </row>
    <row r="388" ht="15.75" customHeight="1">
      <c r="A388" s="115"/>
    </row>
    <row r="389" ht="15.75" customHeight="1">
      <c r="A389" s="115"/>
    </row>
    <row r="390" ht="15.75" customHeight="1">
      <c r="A390" s="115"/>
    </row>
    <row r="391" ht="15.75" customHeight="1">
      <c r="A391" s="115"/>
    </row>
    <row r="392" ht="15.75" customHeight="1">
      <c r="A392" s="115"/>
    </row>
    <row r="393" ht="15.75" customHeight="1">
      <c r="A393" s="115"/>
    </row>
    <row r="394" ht="15.75" customHeight="1">
      <c r="A394" s="115"/>
    </row>
    <row r="395" ht="15.75" customHeight="1">
      <c r="A395" s="115"/>
    </row>
    <row r="396" ht="15.75" customHeight="1">
      <c r="A396" s="115"/>
    </row>
    <row r="397" ht="15.75" customHeight="1">
      <c r="A397" s="115"/>
    </row>
    <row r="398" ht="15.75" customHeight="1">
      <c r="A398" s="115"/>
    </row>
    <row r="399" ht="15.75" customHeight="1">
      <c r="A399" s="115"/>
    </row>
    <row r="400" ht="15.75" customHeight="1">
      <c r="A400" s="115"/>
    </row>
    <row r="401" ht="15.75" customHeight="1">
      <c r="A401" s="115"/>
    </row>
    <row r="402" ht="15.75" customHeight="1">
      <c r="A402" s="115"/>
    </row>
    <row r="403" ht="15.75" customHeight="1">
      <c r="A403" s="115"/>
    </row>
    <row r="404" ht="15.75" customHeight="1">
      <c r="A404" s="115"/>
    </row>
    <row r="405" ht="15.75" customHeight="1">
      <c r="A405" s="115"/>
    </row>
    <row r="406" ht="15.75" customHeight="1">
      <c r="A406" s="115"/>
    </row>
    <row r="407" ht="15.75" customHeight="1">
      <c r="A407" s="115"/>
    </row>
    <row r="408" ht="15.75" customHeight="1">
      <c r="A408" s="115"/>
    </row>
    <row r="409" ht="15.75" customHeight="1">
      <c r="A409" s="115"/>
    </row>
    <row r="410" ht="15.75" customHeight="1">
      <c r="A410" s="115"/>
    </row>
    <row r="411" ht="15.75" customHeight="1">
      <c r="A411" s="115"/>
    </row>
    <row r="412" ht="15.75" customHeight="1">
      <c r="A412" s="115"/>
    </row>
    <row r="413" ht="15.75" customHeight="1">
      <c r="A413" s="115"/>
    </row>
    <row r="414" ht="15.75" customHeight="1">
      <c r="A414" s="115"/>
    </row>
    <row r="415" ht="15.75" customHeight="1">
      <c r="A415" s="115"/>
    </row>
    <row r="416" ht="15.75" customHeight="1">
      <c r="A416" s="115"/>
    </row>
    <row r="417" ht="15.75" customHeight="1">
      <c r="A417" s="115"/>
    </row>
    <row r="418" ht="15.75" customHeight="1">
      <c r="A418" s="115"/>
    </row>
    <row r="419" ht="15.75" customHeight="1">
      <c r="A419" s="115"/>
    </row>
    <row r="420" ht="15.75" customHeight="1">
      <c r="A420" s="115"/>
    </row>
    <row r="421" ht="15.75" customHeight="1">
      <c r="A421" s="115"/>
    </row>
    <row r="422" ht="15.75" customHeight="1">
      <c r="A422" s="115"/>
    </row>
    <row r="423" ht="15.75" customHeight="1">
      <c r="A423" s="115"/>
    </row>
    <row r="424" ht="15.75" customHeight="1">
      <c r="A424" s="115"/>
    </row>
    <row r="425" ht="15.75" customHeight="1">
      <c r="A425" s="115"/>
    </row>
    <row r="426" ht="15.75" customHeight="1">
      <c r="A426" s="115"/>
    </row>
    <row r="427" ht="15.75" customHeight="1">
      <c r="A427" s="115"/>
    </row>
    <row r="428" ht="15.75" customHeight="1">
      <c r="A428" s="115"/>
    </row>
    <row r="429" ht="15.75" customHeight="1">
      <c r="A429" s="115"/>
    </row>
    <row r="430" ht="15.75" customHeight="1">
      <c r="A430" s="115"/>
    </row>
    <row r="431" ht="15.75" customHeight="1">
      <c r="A431" s="115"/>
    </row>
    <row r="432" ht="15.75" customHeight="1">
      <c r="A432" s="115"/>
    </row>
    <row r="433" ht="15.75" customHeight="1">
      <c r="A433" s="115"/>
    </row>
    <row r="434" ht="15.75" customHeight="1">
      <c r="A434" s="115"/>
    </row>
    <row r="435" ht="15.75" customHeight="1">
      <c r="A435" s="115"/>
    </row>
    <row r="436" ht="15.75" customHeight="1">
      <c r="A436" s="115"/>
    </row>
    <row r="437" ht="15.75" customHeight="1">
      <c r="A437" s="115"/>
    </row>
    <row r="438" ht="15.75" customHeight="1">
      <c r="A438" s="115"/>
    </row>
    <row r="439" ht="15.75" customHeight="1">
      <c r="A439" s="115"/>
    </row>
    <row r="440" ht="15.75" customHeight="1">
      <c r="A440" s="115"/>
    </row>
    <row r="441" ht="15.75" customHeight="1">
      <c r="A441" s="115"/>
    </row>
    <row r="442" ht="15.75" customHeight="1">
      <c r="A442" s="115"/>
    </row>
    <row r="443" ht="15.75" customHeight="1">
      <c r="A443" s="115"/>
    </row>
    <row r="444" ht="15.75" customHeight="1">
      <c r="A444" s="115"/>
    </row>
    <row r="445" ht="15.75" customHeight="1">
      <c r="A445" s="115"/>
    </row>
    <row r="446" ht="15.75" customHeight="1">
      <c r="A446" s="115"/>
    </row>
    <row r="447" ht="15.75" customHeight="1">
      <c r="A447" s="115"/>
    </row>
    <row r="448" ht="15.75" customHeight="1">
      <c r="A448" s="115"/>
    </row>
    <row r="449" ht="15.75" customHeight="1">
      <c r="A449" s="115"/>
    </row>
    <row r="450" ht="15.75" customHeight="1">
      <c r="A450" s="115"/>
    </row>
    <row r="451" ht="15.75" customHeight="1">
      <c r="A451" s="115"/>
    </row>
    <row r="452" ht="15.75" customHeight="1">
      <c r="A452" s="115"/>
    </row>
    <row r="453" ht="15.75" customHeight="1">
      <c r="A453" s="115"/>
    </row>
    <row r="454" ht="15.75" customHeight="1">
      <c r="A454" s="115"/>
    </row>
    <row r="455" ht="15.75" customHeight="1">
      <c r="A455" s="115"/>
    </row>
    <row r="456" ht="15.75" customHeight="1">
      <c r="A456" s="115"/>
    </row>
    <row r="457" ht="15.75" customHeight="1">
      <c r="A457" s="115"/>
    </row>
    <row r="458" ht="15.75" customHeight="1">
      <c r="A458" s="115"/>
    </row>
    <row r="459" ht="15.75" customHeight="1">
      <c r="A459" s="115"/>
    </row>
    <row r="460" ht="15.75" customHeight="1">
      <c r="A460" s="115"/>
    </row>
    <row r="461" ht="15.75" customHeight="1">
      <c r="A461" s="115"/>
    </row>
    <row r="462" ht="15.75" customHeight="1">
      <c r="A462" s="115"/>
    </row>
    <row r="463" ht="15.75" customHeight="1">
      <c r="A463" s="115"/>
    </row>
    <row r="464" ht="15.75" customHeight="1">
      <c r="A464" s="115"/>
    </row>
    <row r="465" ht="15.75" customHeight="1">
      <c r="A465" s="115"/>
    </row>
    <row r="466" ht="15.75" customHeight="1">
      <c r="A466" s="115"/>
    </row>
    <row r="467" ht="15.75" customHeight="1">
      <c r="A467" s="115"/>
    </row>
    <row r="468" ht="15.75" customHeight="1">
      <c r="A468" s="115"/>
    </row>
    <row r="469" ht="15.75" customHeight="1">
      <c r="A469" s="115"/>
    </row>
    <row r="470" ht="15.75" customHeight="1">
      <c r="A470" s="115"/>
    </row>
    <row r="471" ht="15.75" customHeight="1">
      <c r="A471" s="115"/>
    </row>
    <row r="472" ht="15.75" customHeight="1">
      <c r="A472" s="115"/>
    </row>
    <row r="473" ht="15.75" customHeight="1">
      <c r="A473" s="115"/>
    </row>
    <row r="474" ht="15.75" customHeight="1">
      <c r="A474" s="115"/>
    </row>
    <row r="475" ht="15.75" customHeight="1">
      <c r="A475" s="115"/>
    </row>
    <row r="476" ht="15.75" customHeight="1">
      <c r="A476" s="115"/>
    </row>
    <row r="477" ht="15.75" customHeight="1">
      <c r="A477" s="115"/>
    </row>
    <row r="478" ht="15.75" customHeight="1">
      <c r="A478" s="115"/>
    </row>
    <row r="479" ht="15.75" customHeight="1">
      <c r="A479" s="115"/>
    </row>
    <row r="480" ht="15.75" customHeight="1">
      <c r="A480" s="115"/>
    </row>
    <row r="481" ht="15.75" customHeight="1">
      <c r="A481" s="115"/>
    </row>
    <row r="482" ht="15.75" customHeight="1">
      <c r="A482" s="115"/>
    </row>
    <row r="483" ht="15.75" customHeight="1">
      <c r="A483" s="115"/>
    </row>
    <row r="484" ht="15.75" customHeight="1">
      <c r="A484" s="115"/>
    </row>
    <row r="485" ht="15.75" customHeight="1">
      <c r="A485" s="115"/>
    </row>
    <row r="486" ht="15.75" customHeight="1">
      <c r="A486" s="115"/>
    </row>
    <row r="487" ht="15.75" customHeight="1">
      <c r="A487" s="115"/>
    </row>
    <row r="488" ht="15.75" customHeight="1">
      <c r="A488" s="115"/>
    </row>
    <row r="489" ht="15.75" customHeight="1">
      <c r="A489" s="115"/>
    </row>
    <row r="490" ht="15.75" customHeight="1">
      <c r="A490" s="115"/>
    </row>
    <row r="491" ht="15.75" customHeight="1">
      <c r="A491" s="115"/>
    </row>
    <row r="492" ht="15.75" customHeight="1">
      <c r="A492" s="115"/>
    </row>
    <row r="493" ht="15.75" customHeight="1">
      <c r="A493" s="115"/>
    </row>
    <row r="494" ht="15.75" customHeight="1">
      <c r="A494" s="115"/>
    </row>
    <row r="495" ht="15.75" customHeight="1">
      <c r="A495" s="115"/>
    </row>
    <row r="496" ht="15.75" customHeight="1">
      <c r="A496" s="115"/>
    </row>
    <row r="497" ht="15.75" customHeight="1">
      <c r="A497" s="115"/>
    </row>
    <row r="498" ht="15.75" customHeight="1">
      <c r="A498" s="115"/>
    </row>
    <row r="499" ht="15.75" customHeight="1">
      <c r="A499" s="115"/>
    </row>
    <row r="500" ht="15.75" customHeight="1">
      <c r="A500" s="115"/>
    </row>
    <row r="501" ht="15.75" customHeight="1">
      <c r="A501" s="115"/>
    </row>
    <row r="502" ht="15.75" customHeight="1">
      <c r="A502" s="115"/>
    </row>
    <row r="503" ht="15.75" customHeight="1">
      <c r="A503" s="115"/>
    </row>
    <row r="504" ht="15.75" customHeight="1">
      <c r="A504" s="115"/>
    </row>
    <row r="505" ht="15.75" customHeight="1">
      <c r="A505" s="115"/>
    </row>
    <row r="506" ht="15.75" customHeight="1">
      <c r="A506" s="115"/>
    </row>
    <row r="507" ht="15.75" customHeight="1">
      <c r="A507" s="115"/>
    </row>
    <row r="508" ht="15.75" customHeight="1">
      <c r="A508" s="115"/>
    </row>
    <row r="509" ht="15.75" customHeight="1">
      <c r="A509" s="115"/>
    </row>
    <row r="510" ht="15.75" customHeight="1">
      <c r="A510" s="115"/>
    </row>
    <row r="511" ht="15.75" customHeight="1">
      <c r="A511" s="115"/>
    </row>
    <row r="512" ht="15.75" customHeight="1">
      <c r="A512" s="115"/>
    </row>
    <row r="513" ht="15.75" customHeight="1">
      <c r="A513" s="115"/>
    </row>
    <row r="514" ht="15.75" customHeight="1">
      <c r="A514" s="115"/>
    </row>
    <row r="515" ht="15.75" customHeight="1">
      <c r="A515" s="115"/>
    </row>
    <row r="516" ht="15.75" customHeight="1">
      <c r="A516" s="115"/>
    </row>
    <row r="517" ht="15.75" customHeight="1">
      <c r="A517" s="115"/>
    </row>
    <row r="518" ht="15.75" customHeight="1">
      <c r="A518" s="115"/>
    </row>
    <row r="519" ht="15.75" customHeight="1">
      <c r="A519" s="115"/>
    </row>
    <row r="520" ht="15.75" customHeight="1">
      <c r="A520" s="115"/>
    </row>
    <row r="521" ht="15.75" customHeight="1">
      <c r="A521" s="115"/>
    </row>
    <row r="522" ht="15.75" customHeight="1">
      <c r="A522" s="115"/>
    </row>
    <row r="523" ht="15.75" customHeight="1">
      <c r="A523" s="115"/>
    </row>
    <row r="524" ht="15.75" customHeight="1">
      <c r="A524" s="115"/>
    </row>
    <row r="525" ht="15.75" customHeight="1">
      <c r="A525" s="115"/>
    </row>
    <row r="526" ht="15.75" customHeight="1">
      <c r="A526" s="115"/>
    </row>
    <row r="527" ht="15.75" customHeight="1">
      <c r="A527" s="115"/>
    </row>
    <row r="528" ht="15.75" customHeight="1">
      <c r="A528" s="115"/>
    </row>
    <row r="529" ht="15.75" customHeight="1">
      <c r="A529" s="115"/>
    </row>
    <row r="530" ht="15.75" customHeight="1">
      <c r="A530" s="115"/>
    </row>
    <row r="531" ht="15.75" customHeight="1">
      <c r="A531" s="115"/>
    </row>
    <row r="532" ht="15.75" customHeight="1">
      <c r="A532" s="115"/>
    </row>
    <row r="533" ht="15.75" customHeight="1">
      <c r="A533" s="115"/>
    </row>
    <row r="534" ht="15.75" customHeight="1">
      <c r="A534" s="115"/>
    </row>
    <row r="535" ht="15.75" customHeight="1">
      <c r="A535" s="115"/>
    </row>
    <row r="536" ht="15.75" customHeight="1">
      <c r="A536" s="115"/>
    </row>
    <row r="537" ht="15.75" customHeight="1">
      <c r="A537" s="115"/>
    </row>
    <row r="538" ht="15.75" customHeight="1">
      <c r="A538" s="115"/>
    </row>
    <row r="539" ht="15.75" customHeight="1">
      <c r="A539" s="115"/>
    </row>
    <row r="540" ht="15.75" customHeight="1">
      <c r="A540" s="115"/>
    </row>
    <row r="541" ht="15.75" customHeight="1">
      <c r="A541" s="115"/>
    </row>
    <row r="542" ht="15.75" customHeight="1">
      <c r="A542" s="115"/>
    </row>
    <row r="543" ht="15.75" customHeight="1">
      <c r="A543" s="115"/>
    </row>
    <row r="544" ht="15.75" customHeight="1">
      <c r="A544" s="115"/>
    </row>
    <row r="545" ht="15.75" customHeight="1">
      <c r="A545" s="115"/>
    </row>
    <row r="546" ht="15.75" customHeight="1">
      <c r="A546" s="115"/>
    </row>
    <row r="547" ht="15.75" customHeight="1">
      <c r="A547" s="115"/>
    </row>
    <row r="548" ht="15.75" customHeight="1">
      <c r="A548" s="115"/>
    </row>
    <row r="549" ht="15.75" customHeight="1">
      <c r="A549" s="115"/>
    </row>
    <row r="550" ht="15.75" customHeight="1">
      <c r="A550" s="115"/>
    </row>
    <row r="551" ht="15.75" customHeight="1">
      <c r="A551" s="115"/>
    </row>
    <row r="552" ht="15.75" customHeight="1">
      <c r="A552" s="115"/>
    </row>
    <row r="553" ht="15.75" customHeight="1">
      <c r="A553" s="115"/>
    </row>
    <row r="554" ht="15.75" customHeight="1">
      <c r="A554" s="115"/>
    </row>
    <row r="555" ht="15.75" customHeight="1">
      <c r="A555" s="115"/>
    </row>
    <row r="556" ht="15.75" customHeight="1">
      <c r="A556" s="115"/>
    </row>
    <row r="557" ht="15.75" customHeight="1">
      <c r="A557" s="115"/>
    </row>
    <row r="558" ht="15.75" customHeight="1">
      <c r="A558" s="115"/>
    </row>
    <row r="559" ht="15.75" customHeight="1">
      <c r="A559" s="115"/>
    </row>
    <row r="560" ht="15.75" customHeight="1">
      <c r="A560" s="115"/>
    </row>
    <row r="561" ht="15.75" customHeight="1">
      <c r="A561" s="115"/>
    </row>
    <row r="562" ht="15.75" customHeight="1">
      <c r="A562" s="115"/>
    </row>
    <row r="563" ht="15.75" customHeight="1">
      <c r="A563" s="115"/>
    </row>
    <row r="564" ht="15.75" customHeight="1">
      <c r="A564" s="115"/>
    </row>
    <row r="565" ht="15.75" customHeight="1">
      <c r="A565" s="115"/>
    </row>
    <row r="566" ht="15.75" customHeight="1">
      <c r="A566" s="115"/>
    </row>
    <row r="567" ht="15.75" customHeight="1">
      <c r="A567" s="115"/>
    </row>
    <row r="568" ht="15.75" customHeight="1">
      <c r="A568" s="115"/>
    </row>
    <row r="569" ht="15.75" customHeight="1">
      <c r="A569" s="115"/>
    </row>
    <row r="570" ht="15.75" customHeight="1">
      <c r="A570" s="115"/>
    </row>
    <row r="571" ht="15.75" customHeight="1">
      <c r="A571" s="115"/>
    </row>
    <row r="572" ht="15.75" customHeight="1">
      <c r="A572" s="115"/>
    </row>
    <row r="573" ht="15.75" customHeight="1">
      <c r="A573" s="115"/>
    </row>
    <row r="574" ht="15.75" customHeight="1">
      <c r="A574" s="115"/>
    </row>
    <row r="575" ht="15.75" customHeight="1">
      <c r="A575" s="115"/>
    </row>
    <row r="576" ht="15.75" customHeight="1">
      <c r="A576" s="115"/>
    </row>
    <row r="577" ht="15.75" customHeight="1">
      <c r="A577" s="115"/>
    </row>
    <row r="578" ht="15.75" customHeight="1">
      <c r="A578" s="115"/>
    </row>
    <row r="579" ht="15.75" customHeight="1">
      <c r="A579" s="115"/>
    </row>
    <row r="580" ht="15.75" customHeight="1">
      <c r="A580" s="115"/>
    </row>
    <row r="581" ht="15.75" customHeight="1">
      <c r="A581" s="115"/>
    </row>
    <row r="582" ht="15.75" customHeight="1">
      <c r="A582" s="115"/>
    </row>
    <row r="583" ht="15.75" customHeight="1">
      <c r="A583" s="115"/>
    </row>
    <row r="584" ht="15.75" customHeight="1">
      <c r="A584" s="115"/>
    </row>
    <row r="585" ht="15.75" customHeight="1">
      <c r="A585" s="115"/>
    </row>
    <row r="586" ht="15.75" customHeight="1">
      <c r="A586" s="115"/>
    </row>
    <row r="587" ht="15.75" customHeight="1">
      <c r="A587" s="115"/>
    </row>
    <row r="588" ht="15.75" customHeight="1">
      <c r="A588" s="115"/>
    </row>
    <row r="589" ht="15.75" customHeight="1">
      <c r="A589" s="115"/>
    </row>
    <row r="590" ht="15.75" customHeight="1">
      <c r="A590" s="115"/>
    </row>
    <row r="591" ht="15.75" customHeight="1">
      <c r="A591" s="115"/>
    </row>
    <row r="592" ht="15.75" customHeight="1">
      <c r="A592" s="115"/>
    </row>
    <row r="593" ht="15.75" customHeight="1">
      <c r="A593" s="115"/>
    </row>
    <row r="594" ht="15.75" customHeight="1">
      <c r="A594" s="115"/>
    </row>
    <row r="595" ht="15.75" customHeight="1">
      <c r="A595" s="115"/>
    </row>
    <row r="596" ht="15.75" customHeight="1">
      <c r="A596" s="115"/>
    </row>
    <row r="597" ht="15.75" customHeight="1">
      <c r="A597" s="115"/>
    </row>
    <row r="598" ht="15.75" customHeight="1">
      <c r="A598" s="115"/>
    </row>
    <row r="599" ht="15.75" customHeight="1">
      <c r="A599" s="115"/>
    </row>
    <row r="600" ht="15.75" customHeight="1">
      <c r="A600" s="115"/>
    </row>
    <row r="601" ht="15.75" customHeight="1">
      <c r="A601" s="115"/>
    </row>
    <row r="602" ht="15.75" customHeight="1">
      <c r="A602" s="115"/>
    </row>
    <row r="603" ht="15.75" customHeight="1">
      <c r="A603" s="115"/>
    </row>
    <row r="604" ht="15.75" customHeight="1">
      <c r="A604" s="115"/>
    </row>
    <row r="605" ht="15.75" customHeight="1">
      <c r="A605" s="115"/>
    </row>
    <row r="606" ht="15.75" customHeight="1">
      <c r="A606" s="115"/>
    </row>
    <row r="607" ht="15.75" customHeight="1">
      <c r="A607" s="115"/>
    </row>
    <row r="608" ht="15.75" customHeight="1">
      <c r="A608" s="115"/>
    </row>
    <row r="609" ht="15.75" customHeight="1">
      <c r="A609" s="115"/>
    </row>
    <row r="610" ht="15.75" customHeight="1">
      <c r="A610" s="115"/>
    </row>
    <row r="611" ht="15.75" customHeight="1">
      <c r="A611" s="115"/>
    </row>
    <row r="612" ht="15.75" customHeight="1">
      <c r="A612" s="115"/>
    </row>
    <row r="613" ht="15.75" customHeight="1">
      <c r="A613" s="115"/>
    </row>
    <row r="614" ht="15.75" customHeight="1">
      <c r="A614" s="115"/>
    </row>
    <row r="615" ht="15.75" customHeight="1">
      <c r="A615" s="115"/>
    </row>
    <row r="616" ht="15.75" customHeight="1">
      <c r="A616" s="115"/>
    </row>
    <row r="617" ht="15.75" customHeight="1">
      <c r="A617" s="115"/>
    </row>
    <row r="618" ht="15.75" customHeight="1">
      <c r="A618" s="115"/>
    </row>
    <row r="619" ht="15.75" customHeight="1">
      <c r="A619" s="115"/>
    </row>
    <row r="620" ht="15.75" customHeight="1">
      <c r="A620" s="115"/>
    </row>
    <row r="621" ht="15.75" customHeight="1">
      <c r="A621" s="115"/>
    </row>
    <row r="622" ht="15.75" customHeight="1">
      <c r="A622" s="115"/>
    </row>
    <row r="623" ht="15.75" customHeight="1">
      <c r="A623" s="115"/>
    </row>
    <row r="624" ht="15.75" customHeight="1">
      <c r="A624" s="115"/>
    </row>
    <row r="625" ht="15.75" customHeight="1">
      <c r="A625" s="115"/>
    </row>
    <row r="626" ht="15.75" customHeight="1">
      <c r="A626" s="115"/>
    </row>
    <row r="627" ht="15.75" customHeight="1">
      <c r="A627" s="115"/>
    </row>
    <row r="628" ht="15.75" customHeight="1">
      <c r="A628" s="115"/>
    </row>
    <row r="629" ht="15.75" customHeight="1">
      <c r="A629" s="115"/>
    </row>
    <row r="630" ht="15.75" customHeight="1">
      <c r="A630" s="115"/>
    </row>
    <row r="631" ht="15.75" customHeight="1">
      <c r="A631" s="115"/>
    </row>
    <row r="632" ht="15.75" customHeight="1">
      <c r="A632" s="115"/>
    </row>
    <row r="633" ht="15.75" customHeight="1">
      <c r="A633" s="115"/>
    </row>
    <row r="634" ht="15.75" customHeight="1">
      <c r="A634" s="115"/>
    </row>
    <row r="635" ht="15.75" customHeight="1">
      <c r="A635" s="115"/>
    </row>
    <row r="636" ht="15.75" customHeight="1">
      <c r="A636" s="115"/>
    </row>
    <row r="637" ht="15.75" customHeight="1">
      <c r="A637" s="115"/>
    </row>
    <row r="638" ht="15.75" customHeight="1">
      <c r="A638" s="115"/>
    </row>
    <row r="639" ht="15.75" customHeight="1">
      <c r="A639" s="115"/>
    </row>
    <row r="640" ht="15.75" customHeight="1">
      <c r="A640" s="115"/>
    </row>
    <row r="641" ht="15.75" customHeight="1">
      <c r="A641" s="115"/>
    </row>
    <row r="642" ht="15.75" customHeight="1">
      <c r="A642" s="115"/>
    </row>
    <row r="643" ht="15.75" customHeight="1">
      <c r="A643" s="115"/>
    </row>
    <row r="644" ht="15.75" customHeight="1">
      <c r="A644" s="115"/>
    </row>
    <row r="645" ht="15.75" customHeight="1">
      <c r="A645" s="115"/>
    </row>
    <row r="646" ht="15.75" customHeight="1">
      <c r="A646" s="115"/>
    </row>
    <row r="647" ht="15.75" customHeight="1">
      <c r="A647" s="115"/>
    </row>
    <row r="648" ht="15.75" customHeight="1">
      <c r="A648" s="115"/>
    </row>
    <row r="649" ht="15.75" customHeight="1">
      <c r="A649" s="115"/>
    </row>
    <row r="650" ht="15.75" customHeight="1">
      <c r="A650" s="115"/>
    </row>
    <row r="651" ht="15.75" customHeight="1">
      <c r="A651" s="115"/>
    </row>
    <row r="652" ht="15.75" customHeight="1">
      <c r="A652" s="115"/>
    </row>
    <row r="653" ht="15.75" customHeight="1">
      <c r="A653" s="115"/>
    </row>
    <row r="654" ht="15.75" customHeight="1">
      <c r="A654" s="115"/>
    </row>
    <row r="655" ht="15.75" customHeight="1">
      <c r="A655" s="115"/>
    </row>
    <row r="656" ht="15.75" customHeight="1">
      <c r="A656" s="115"/>
    </row>
    <row r="657" ht="15.75" customHeight="1">
      <c r="A657" s="115"/>
    </row>
    <row r="658" ht="15.75" customHeight="1">
      <c r="A658" s="115"/>
    </row>
    <row r="659" ht="15.75" customHeight="1">
      <c r="A659" s="115"/>
    </row>
    <row r="660" ht="15.75" customHeight="1">
      <c r="A660" s="115"/>
    </row>
    <row r="661" ht="15.75" customHeight="1">
      <c r="A661" s="115"/>
    </row>
    <row r="662" ht="15.75" customHeight="1">
      <c r="A662" s="115"/>
    </row>
    <row r="663" ht="15.75" customHeight="1">
      <c r="A663" s="115"/>
    </row>
    <row r="664" ht="15.75" customHeight="1">
      <c r="A664" s="115"/>
    </row>
    <row r="665" ht="15.75" customHeight="1">
      <c r="A665" s="115"/>
    </row>
    <row r="666" ht="15.75" customHeight="1">
      <c r="A666" s="115"/>
    </row>
    <row r="667" ht="15.75" customHeight="1">
      <c r="A667" s="115"/>
    </row>
    <row r="668" ht="15.75" customHeight="1">
      <c r="A668" s="115"/>
    </row>
    <row r="669" ht="15.75" customHeight="1">
      <c r="A669" s="115"/>
    </row>
    <row r="670" ht="15.75" customHeight="1">
      <c r="A670" s="115"/>
    </row>
    <row r="671" ht="15.75" customHeight="1">
      <c r="A671" s="115"/>
    </row>
    <row r="672" ht="15.75" customHeight="1">
      <c r="A672" s="115"/>
    </row>
    <row r="673" ht="15.75" customHeight="1">
      <c r="A673" s="115"/>
    </row>
    <row r="674" ht="15.75" customHeight="1">
      <c r="A674" s="115"/>
    </row>
    <row r="675" ht="15.75" customHeight="1">
      <c r="A675" s="115"/>
    </row>
    <row r="676" ht="15.75" customHeight="1">
      <c r="A676" s="115"/>
    </row>
    <row r="677" ht="15.75" customHeight="1">
      <c r="A677" s="115"/>
    </row>
    <row r="678" ht="15.75" customHeight="1">
      <c r="A678" s="115"/>
    </row>
    <row r="679" ht="15.75" customHeight="1">
      <c r="A679" s="115"/>
    </row>
    <row r="680" ht="15.75" customHeight="1">
      <c r="A680" s="115"/>
    </row>
    <row r="681" ht="15.75" customHeight="1">
      <c r="A681" s="115"/>
    </row>
    <row r="682" ht="15.75" customHeight="1">
      <c r="A682" s="115"/>
    </row>
    <row r="683" ht="15.75" customHeight="1">
      <c r="A683" s="115"/>
    </row>
    <row r="684" ht="15.75" customHeight="1">
      <c r="A684" s="115"/>
    </row>
    <row r="685" ht="15.75" customHeight="1">
      <c r="A685" s="115"/>
    </row>
    <row r="686" ht="15.75" customHeight="1">
      <c r="A686" s="115"/>
    </row>
    <row r="687" ht="15.75" customHeight="1">
      <c r="A687" s="115"/>
    </row>
    <row r="688" ht="15.75" customHeight="1">
      <c r="A688" s="115"/>
    </row>
    <row r="689" ht="15.75" customHeight="1">
      <c r="A689" s="115"/>
    </row>
    <row r="690" ht="15.75" customHeight="1">
      <c r="A690" s="115"/>
    </row>
    <row r="691" ht="15.75" customHeight="1">
      <c r="A691" s="115"/>
    </row>
    <row r="692" ht="15.75" customHeight="1">
      <c r="A692" s="115"/>
    </row>
    <row r="693" ht="15.75" customHeight="1">
      <c r="A693" s="115"/>
    </row>
    <row r="694" ht="15.75" customHeight="1">
      <c r="A694" s="115"/>
    </row>
    <row r="695" ht="15.75" customHeight="1">
      <c r="A695" s="115"/>
    </row>
    <row r="696" ht="15.75" customHeight="1">
      <c r="A696" s="115"/>
    </row>
    <row r="697" ht="15.75" customHeight="1">
      <c r="A697" s="115"/>
    </row>
    <row r="698" ht="15.75" customHeight="1">
      <c r="A698" s="115"/>
    </row>
    <row r="699" ht="15.75" customHeight="1">
      <c r="A699" s="115"/>
    </row>
    <row r="700" ht="15.75" customHeight="1">
      <c r="A700" s="115"/>
    </row>
    <row r="701" ht="15.75" customHeight="1">
      <c r="A701" s="115"/>
    </row>
    <row r="702" ht="15.75" customHeight="1">
      <c r="A702" s="115"/>
    </row>
    <row r="703" ht="15.75" customHeight="1">
      <c r="A703" s="115"/>
    </row>
    <row r="704" ht="15.75" customHeight="1">
      <c r="A704" s="115"/>
    </row>
    <row r="705" ht="15.75" customHeight="1">
      <c r="A705" s="115"/>
    </row>
    <row r="706" ht="15.75" customHeight="1">
      <c r="A706" s="115"/>
    </row>
    <row r="707" ht="15.75" customHeight="1">
      <c r="A707" s="115"/>
    </row>
    <row r="708" ht="15.75" customHeight="1">
      <c r="A708" s="115"/>
    </row>
    <row r="709" ht="15.75" customHeight="1">
      <c r="A709" s="115"/>
    </row>
    <row r="710" ht="15.75" customHeight="1">
      <c r="A710" s="115"/>
    </row>
    <row r="711" ht="15.75" customHeight="1">
      <c r="A711" s="115"/>
    </row>
    <row r="712" ht="15.75" customHeight="1">
      <c r="A712" s="115"/>
    </row>
    <row r="713" ht="15.75" customHeight="1">
      <c r="A713" s="115"/>
    </row>
    <row r="714" ht="15.75" customHeight="1">
      <c r="A714" s="115"/>
    </row>
    <row r="715" ht="15.75" customHeight="1">
      <c r="A715" s="115"/>
    </row>
    <row r="716" ht="15.75" customHeight="1">
      <c r="A716" s="115"/>
    </row>
    <row r="717" ht="15.75" customHeight="1">
      <c r="A717" s="115"/>
    </row>
    <row r="718" ht="15.75" customHeight="1">
      <c r="A718" s="115"/>
    </row>
    <row r="719" ht="15.75" customHeight="1">
      <c r="A719" s="115"/>
    </row>
    <row r="720" ht="15.75" customHeight="1">
      <c r="A720" s="115"/>
    </row>
    <row r="721" ht="15.75" customHeight="1">
      <c r="A721" s="115"/>
    </row>
    <row r="722" ht="15.75" customHeight="1">
      <c r="A722" s="115"/>
    </row>
    <row r="723" ht="15.75" customHeight="1">
      <c r="A723" s="115"/>
    </row>
    <row r="724" ht="15.75" customHeight="1">
      <c r="A724" s="115"/>
    </row>
    <row r="725" ht="15.75" customHeight="1">
      <c r="A725" s="115"/>
    </row>
    <row r="726" ht="15.75" customHeight="1">
      <c r="A726" s="115"/>
    </row>
    <row r="727" ht="15.75" customHeight="1">
      <c r="A727" s="115"/>
    </row>
    <row r="728" ht="15.75" customHeight="1">
      <c r="A728" s="115"/>
    </row>
    <row r="729" ht="15.75" customHeight="1">
      <c r="A729" s="115"/>
    </row>
    <row r="730" ht="15.75" customHeight="1">
      <c r="A730" s="115"/>
    </row>
    <row r="731" ht="15.75" customHeight="1">
      <c r="A731" s="115"/>
    </row>
    <row r="732" ht="15.75" customHeight="1">
      <c r="A732" s="115"/>
    </row>
    <row r="733" ht="15.75" customHeight="1">
      <c r="A733" s="115"/>
    </row>
    <row r="734" ht="15.75" customHeight="1">
      <c r="A734" s="115"/>
    </row>
    <row r="735" ht="15.75" customHeight="1">
      <c r="A735" s="115"/>
    </row>
    <row r="736" ht="15.75" customHeight="1">
      <c r="A736" s="115"/>
    </row>
    <row r="737" ht="15.75" customHeight="1">
      <c r="A737" s="115"/>
    </row>
    <row r="738" ht="15.75" customHeight="1">
      <c r="A738" s="115"/>
    </row>
    <row r="739" ht="15.75" customHeight="1">
      <c r="A739" s="115"/>
    </row>
    <row r="740" ht="15.75" customHeight="1">
      <c r="A740" s="115"/>
    </row>
    <row r="741" ht="15.75" customHeight="1">
      <c r="A741" s="115"/>
    </row>
    <row r="742" ht="15.75" customHeight="1">
      <c r="A742" s="115"/>
    </row>
    <row r="743" ht="15.75" customHeight="1">
      <c r="A743" s="115"/>
    </row>
    <row r="744" ht="15.75" customHeight="1">
      <c r="A744" s="115"/>
    </row>
    <row r="745" ht="15.75" customHeight="1">
      <c r="A745" s="115"/>
    </row>
    <row r="746" ht="15.75" customHeight="1">
      <c r="A746" s="115"/>
    </row>
    <row r="747" ht="15.75" customHeight="1">
      <c r="A747" s="115"/>
    </row>
    <row r="748" ht="15.75" customHeight="1">
      <c r="A748" s="115"/>
    </row>
    <row r="749" ht="15.75" customHeight="1">
      <c r="A749" s="115"/>
    </row>
    <row r="750" ht="15.75" customHeight="1">
      <c r="A750" s="115"/>
    </row>
    <row r="751" ht="15.75" customHeight="1">
      <c r="A751" s="115"/>
    </row>
    <row r="752" ht="15.75" customHeight="1">
      <c r="A752" s="115"/>
    </row>
    <row r="753" ht="15.75" customHeight="1">
      <c r="A753" s="115"/>
    </row>
    <row r="754" ht="15.75" customHeight="1">
      <c r="A754" s="115"/>
    </row>
    <row r="755" ht="15.75" customHeight="1">
      <c r="A755" s="115"/>
    </row>
    <row r="756" ht="15.75" customHeight="1">
      <c r="A756" s="115"/>
    </row>
    <row r="757" ht="15.75" customHeight="1">
      <c r="A757" s="115"/>
    </row>
    <row r="758" ht="15.75" customHeight="1">
      <c r="A758" s="115"/>
    </row>
    <row r="759" ht="15.75" customHeight="1">
      <c r="A759" s="115"/>
    </row>
    <row r="760" ht="15.75" customHeight="1">
      <c r="A760" s="115"/>
    </row>
    <row r="761" ht="15.75" customHeight="1">
      <c r="A761" s="115"/>
    </row>
    <row r="762" ht="15.75" customHeight="1">
      <c r="A762" s="115"/>
    </row>
    <row r="763" ht="15.75" customHeight="1">
      <c r="A763" s="115"/>
    </row>
    <row r="764" ht="15.75" customHeight="1">
      <c r="A764" s="115"/>
    </row>
    <row r="765" ht="15.75" customHeight="1">
      <c r="A765" s="115"/>
    </row>
    <row r="766" ht="15.75" customHeight="1">
      <c r="A766" s="115"/>
    </row>
    <row r="767" ht="15.75" customHeight="1">
      <c r="A767" s="115"/>
    </row>
    <row r="768" ht="15.75" customHeight="1">
      <c r="A768" s="115"/>
    </row>
    <row r="769" ht="15.75" customHeight="1">
      <c r="A769" s="115"/>
    </row>
    <row r="770" ht="15.75" customHeight="1">
      <c r="A770" s="115"/>
    </row>
    <row r="771" ht="15.75" customHeight="1">
      <c r="A771" s="115"/>
    </row>
    <row r="772" ht="15.75" customHeight="1">
      <c r="A772" s="115"/>
    </row>
    <row r="773" ht="15.75" customHeight="1">
      <c r="A773" s="115"/>
    </row>
    <row r="774" ht="15.75" customHeight="1">
      <c r="A774" s="115"/>
    </row>
    <row r="775" ht="15.75" customHeight="1">
      <c r="A775" s="115"/>
    </row>
    <row r="776" ht="15.75" customHeight="1">
      <c r="A776" s="115"/>
    </row>
    <row r="777" ht="15.75" customHeight="1">
      <c r="A777" s="115"/>
    </row>
    <row r="778" ht="15.75" customHeight="1">
      <c r="A778" s="115"/>
    </row>
    <row r="779" ht="15.75" customHeight="1">
      <c r="A779" s="115"/>
    </row>
    <row r="780" ht="15.75" customHeight="1">
      <c r="A780" s="115"/>
    </row>
    <row r="781" ht="15.75" customHeight="1">
      <c r="A781" s="115"/>
    </row>
    <row r="782" ht="15.75" customHeight="1">
      <c r="A782" s="115"/>
    </row>
    <row r="783" ht="15.75" customHeight="1">
      <c r="A783" s="115"/>
    </row>
    <row r="784" ht="15.75" customHeight="1">
      <c r="A784" s="115"/>
    </row>
    <row r="785" ht="15.75" customHeight="1">
      <c r="A785" s="115"/>
    </row>
    <row r="786" ht="15.75" customHeight="1">
      <c r="A786" s="115"/>
    </row>
    <row r="787" ht="15.75" customHeight="1">
      <c r="A787" s="115"/>
    </row>
    <row r="788" ht="15.75" customHeight="1">
      <c r="A788" s="115"/>
    </row>
    <row r="789" ht="15.75" customHeight="1">
      <c r="A789" s="115"/>
    </row>
    <row r="790" ht="15.75" customHeight="1">
      <c r="A790" s="115"/>
    </row>
    <row r="791" ht="15.75" customHeight="1">
      <c r="A791" s="115"/>
    </row>
    <row r="792" ht="15.75" customHeight="1">
      <c r="A792" s="115"/>
    </row>
    <row r="793" ht="15.75" customHeight="1">
      <c r="A793" s="115"/>
    </row>
    <row r="794" ht="15.75" customHeight="1">
      <c r="A794" s="115"/>
    </row>
    <row r="795" ht="15.75" customHeight="1">
      <c r="A795" s="115"/>
    </row>
    <row r="796" ht="15.75" customHeight="1">
      <c r="A796" s="115"/>
    </row>
    <row r="797" ht="15.75" customHeight="1">
      <c r="A797" s="115"/>
    </row>
    <row r="798" ht="15.75" customHeight="1">
      <c r="A798" s="115"/>
    </row>
    <row r="799" ht="15.75" customHeight="1">
      <c r="A799" s="115"/>
    </row>
    <row r="800" ht="15.75" customHeight="1">
      <c r="A800" s="115"/>
    </row>
    <row r="801" ht="15.75" customHeight="1">
      <c r="A801" s="115"/>
    </row>
    <row r="802" ht="15.75" customHeight="1">
      <c r="A802" s="115"/>
    </row>
    <row r="803" ht="15.75" customHeight="1">
      <c r="A803" s="115"/>
    </row>
    <row r="804" ht="15.75" customHeight="1">
      <c r="A804" s="115"/>
    </row>
    <row r="805" ht="15.75" customHeight="1">
      <c r="A805" s="115"/>
    </row>
    <row r="806" ht="15.75" customHeight="1">
      <c r="A806" s="115"/>
    </row>
    <row r="807" ht="15.75" customHeight="1">
      <c r="A807" s="115"/>
    </row>
    <row r="808" ht="15.75" customHeight="1">
      <c r="A808" s="115"/>
    </row>
    <row r="809" ht="15.75" customHeight="1">
      <c r="A809" s="115"/>
    </row>
    <row r="810" ht="15.75" customHeight="1">
      <c r="A810" s="115"/>
    </row>
    <row r="811" ht="15.75" customHeight="1">
      <c r="A811" s="115"/>
    </row>
    <row r="812" ht="15.75" customHeight="1">
      <c r="A812" s="115"/>
    </row>
    <row r="813" ht="15.75" customHeight="1">
      <c r="A813" s="115"/>
    </row>
    <row r="814" ht="15.75" customHeight="1">
      <c r="A814" s="115"/>
    </row>
    <row r="815" ht="15.75" customHeight="1">
      <c r="A815" s="115"/>
    </row>
    <row r="816" ht="15.75" customHeight="1">
      <c r="A816" s="115"/>
    </row>
    <row r="817" ht="15.75" customHeight="1">
      <c r="A817" s="115"/>
    </row>
    <row r="818" ht="15.75" customHeight="1">
      <c r="A818" s="115"/>
    </row>
    <row r="819" ht="15.75" customHeight="1">
      <c r="A819" s="115"/>
    </row>
    <row r="820" ht="15.75" customHeight="1">
      <c r="A820" s="115"/>
    </row>
    <row r="821" ht="15.75" customHeight="1">
      <c r="A821" s="115"/>
    </row>
    <row r="822" ht="15.75" customHeight="1">
      <c r="A822" s="115"/>
    </row>
    <row r="823" ht="15.75" customHeight="1">
      <c r="A823" s="115"/>
    </row>
    <row r="824" ht="15.75" customHeight="1">
      <c r="A824" s="115"/>
    </row>
    <row r="825" ht="15.75" customHeight="1">
      <c r="A825" s="115"/>
    </row>
    <row r="826" ht="15.75" customHeight="1">
      <c r="A826" s="115"/>
    </row>
    <row r="827" ht="15.75" customHeight="1">
      <c r="A827" s="115"/>
    </row>
    <row r="828" ht="15.75" customHeight="1">
      <c r="A828" s="115"/>
    </row>
    <row r="829" ht="15.75" customHeight="1">
      <c r="A829" s="115"/>
    </row>
    <row r="830" ht="15.75" customHeight="1">
      <c r="A830" s="115"/>
    </row>
    <row r="831" ht="15.75" customHeight="1">
      <c r="A831" s="115"/>
    </row>
    <row r="832" ht="15.75" customHeight="1">
      <c r="A832" s="115"/>
    </row>
    <row r="833" ht="15.75" customHeight="1">
      <c r="A833" s="115"/>
    </row>
    <row r="834" ht="15.75" customHeight="1">
      <c r="A834" s="115"/>
    </row>
    <row r="835" ht="15.75" customHeight="1">
      <c r="A835" s="115"/>
    </row>
    <row r="836" ht="15.75" customHeight="1">
      <c r="A836" s="115"/>
    </row>
    <row r="837" ht="15.75" customHeight="1">
      <c r="A837" s="115"/>
    </row>
    <row r="838" ht="15.75" customHeight="1">
      <c r="A838" s="115"/>
    </row>
    <row r="839" ht="15.75" customHeight="1">
      <c r="A839" s="115"/>
    </row>
    <row r="840" ht="15.75" customHeight="1">
      <c r="A840" s="115"/>
    </row>
    <row r="841" ht="15.75" customHeight="1">
      <c r="A841" s="115"/>
    </row>
    <row r="842" ht="15.75" customHeight="1">
      <c r="A842" s="115"/>
    </row>
    <row r="843" ht="15.75" customHeight="1">
      <c r="A843" s="115"/>
    </row>
    <row r="844" ht="15.75" customHeight="1">
      <c r="A844" s="115"/>
    </row>
    <row r="845" ht="15.75" customHeight="1">
      <c r="A845" s="115"/>
    </row>
    <row r="846" ht="15.75" customHeight="1">
      <c r="A846" s="115"/>
    </row>
    <row r="847" ht="15.75" customHeight="1">
      <c r="A847" s="115"/>
    </row>
    <row r="848" ht="15.75" customHeight="1">
      <c r="A848" s="115"/>
    </row>
    <row r="849" ht="15.75" customHeight="1">
      <c r="A849" s="115"/>
    </row>
    <row r="850" ht="15.75" customHeight="1">
      <c r="A850" s="115"/>
    </row>
    <row r="851" ht="15.75" customHeight="1">
      <c r="A851" s="115"/>
    </row>
    <row r="852" ht="15.75" customHeight="1">
      <c r="A852" s="115"/>
    </row>
    <row r="853" ht="15.75" customHeight="1">
      <c r="A853" s="115"/>
    </row>
    <row r="854" ht="15.75" customHeight="1">
      <c r="A854" s="115"/>
    </row>
    <row r="855" ht="15.75" customHeight="1">
      <c r="A855" s="115"/>
    </row>
    <row r="856" ht="15.75" customHeight="1">
      <c r="A856" s="115"/>
    </row>
    <row r="857" ht="15.75" customHeight="1">
      <c r="A857" s="115"/>
    </row>
    <row r="858" ht="15.75" customHeight="1">
      <c r="A858" s="115"/>
    </row>
    <row r="859" ht="15.75" customHeight="1">
      <c r="A859" s="115"/>
    </row>
    <row r="860" ht="15.75" customHeight="1">
      <c r="A860" s="115"/>
    </row>
    <row r="861" ht="15.75" customHeight="1">
      <c r="A861" s="115"/>
    </row>
    <row r="862" ht="15.75" customHeight="1">
      <c r="A862" s="115"/>
    </row>
    <row r="863" ht="15.75" customHeight="1">
      <c r="A863" s="115"/>
    </row>
    <row r="864" ht="15.75" customHeight="1">
      <c r="A864" s="115"/>
    </row>
    <row r="865" ht="15.75" customHeight="1">
      <c r="A865" s="115"/>
    </row>
    <row r="866" ht="15.75" customHeight="1">
      <c r="A866" s="115"/>
    </row>
    <row r="867" ht="15.75" customHeight="1">
      <c r="A867" s="115"/>
    </row>
    <row r="868" ht="15.75" customHeight="1">
      <c r="A868" s="115"/>
    </row>
    <row r="869" ht="15.75" customHeight="1">
      <c r="A869" s="115"/>
    </row>
    <row r="870" ht="15.75" customHeight="1">
      <c r="A870" s="115"/>
    </row>
    <row r="871" ht="15.75" customHeight="1">
      <c r="A871" s="115"/>
    </row>
    <row r="872" ht="15.75" customHeight="1">
      <c r="A872" s="115"/>
    </row>
    <row r="873" ht="15.75" customHeight="1">
      <c r="A873" s="115"/>
    </row>
    <row r="874" ht="15.75" customHeight="1">
      <c r="A874" s="115"/>
    </row>
    <row r="875" ht="15.75" customHeight="1">
      <c r="A875" s="115"/>
    </row>
    <row r="876" ht="15.75" customHeight="1">
      <c r="A876" s="115"/>
    </row>
    <row r="877" ht="15.75" customHeight="1">
      <c r="A877" s="115"/>
    </row>
    <row r="878" ht="15.75" customHeight="1">
      <c r="A878" s="115"/>
    </row>
    <row r="879" ht="15.75" customHeight="1">
      <c r="A879" s="115"/>
    </row>
    <row r="880" ht="15.75" customHeight="1">
      <c r="A880" s="115"/>
    </row>
    <row r="881" ht="15.75" customHeight="1">
      <c r="A881" s="115"/>
    </row>
    <row r="882" ht="15.75" customHeight="1">
      <c r="A882" s="115"/>
    </row>
    <row r="883" ht="15.75" customHeight="1">
      <c r="A883" s="115"/>
    </row>
    <row r="884" ht="15.75" customHeight="1">
      <c r="A884" s="115"/>
    </row>
    <row r="885" ht="15.75" customHeight="1">
      <c r="A885" s="115"/>
    </row>
    <row r="886" ht="15.75" customHeight="1">
      <c r="A886" s="115"/>
    </row>
    <row r="887" ht="15.75" customHeight="1">
      <c r="A887" s="115"/>
    </row>
    <row r="888" ht="15.75" customHeight="1">
      <c r="A888" s="115"/>
    </row>
    <row r="889" ht="15.75" customHeight="1">
      <c r="A889" s="115"/>
    </row>
    <row r="890" ht="15.75" customHeight="1">
      <c r="A890" s="115"/>
    </row>
    <row r="891" ht="15.75" customHeight="1">
      <c r="A891" s="115"/>
    </row>
    <row r="892" ht="15.75" customHeight="1">
      <c r="A892" s="115"/>
    </row>
    <row r="893" ht="15.75" customHeight="1">
      <c r="A893" s="115"/>
    </row>
    <row r="894" ht="15.75" customHeight="1">
      <c r="A894" s="115"/>
    </row>
    <row r="895" ht="15.75" customHeight="1">
      <c r="A895" s="115"/>
    </row>
    <row r="896" ht="15.75" customHeight="1">
      <c r="A896" s="115"/>
    </row>
    <row r="897" ht="15.75" customHeight="1">
      <c r="A897" s="115"/>
    </row>
    <row r="898" ht="15.75" customHeight="1">
      <c r="A898" s="115"/>
    </row>
    <row r="899" ht="15.75" customHeight="1">
      <c r="A899" s="115"/>
    </row>
    <row r="900" ht="15.75" customHeight="1">
      <c r="A900" s="115"/>
    </row>
    <row r="901" ht="15.75" customHeight="1">
      <c r="A901" s="115"/>
    </row>
    <row r="902" ht="15.75" customHeight="1">
      <c r="A902" s="115"/>
    </row>
    <row r="903" ht="15.75" customHeight="1">
      <c r="A903" s="115"/>
    </row>
    <row r="904" ht="15.75" customHeight="1">
      <c r="A904" s="115"/>
    </row>
    <row r="905" ht="15.75" customHeight="1">
      <c r="A905" s="115"/>
    </row>
    <row r="906" ht="15.75" customHeight="1">
      <c r="A906" s="115"/>
    </row>
    <row r="907" ht="15.75" customHeight="1">
      <c r="A907" s="115"/>
    </row>
    <row r="908" ht="15.75" customHeight="1">
      <c r="A908" s="115"/>
    </row>
    <row r="909" ht="15.75" customHeight="1">
      <c r="A909" s="115"/>
    </row>
    <row r="910" ht="15.75" customHeight="1">
      <c r="A910" s="115"/>
    </row>
    <row r="911" ht="15.75" customHeight="1">
      <c r="A911" s="115"/>
    </row>
    <row r="912" ht="15.75" customHeight="1">
      <c r="A912" s="115"/>
    </row>
    <row r="913" ht="15.75" customHeight="1">
      <c r="A913" s="115"/>
    </row>
    <row r="914" ht="15.75" customHeight="1">
      <c r="A914" s="115"/>
    </row>
    <row r="915" ht="15.75" customHeight="1">
      <c r="A915" s="115"/>
    </row>
    <row r="916" ht="15.75" customHeight="1">
      <c r="A916" s="115"/>
    </row>
    <row r="917" ht="15.75" customHeight="1">
      <c r="A917" s="115"/>
    </row>
    <row r="918" ht="15.75" customHeight="1">
      <c r="A918" s="115"/>
    </row>
    <row r="919" ht="15.75" customHeight="1">
      <c r="A919" s="115"/>
    </row>
    <row r="920" ht="15.75" customHeight="1">
      <c r="A920" s="115"/>
    </row>
    <row r="921" ht="15.75" customHeight="1">
      <c r="A921" s="115"/>
    </row>
    <row r="922" ht="15.75" customHeight="1">
      <c r="A922" s="115"/>
    </row>
    <row r="923" ht="15.75" customHeight="1">
      <c r="A923" s="115"/>
    </row>
    <row r="924" ht="15.75" customHeight="1">
      <c r="A924" s="115"/>
    </row>
    <row r="925" ht="15.75" customHeight="1">
      <c r="A925" s="115"/>
    </row>
    <row r="926" ht="15.75" customHeight="1">
      <c r="A926" s="115"/>
    </row>
    <row r="927" ht="15.75" customHeight="1">
      <c r="A927" s="115"/>
    </row>
    <row r="928" ht="15.75" customHeight="1">
      <c r="A928" s="115"/>
    </row>
    <row r="929" ht="15.75" customHeight="1">
      <c r="A929" s="115"/>
    </row>
    <row r="930" ht="15.75" customHeight="1">
      <c r="A930" s="115"/>
    </row>
    <row r="931" ht="15.75" customHeight="1">
      <c r="A931" s="115"/>
    </row>
    <row r="932" ht="15.75" customHeight="1">
      <c r="A932" s="115"/>
    </row>
    <row r="933" ht="15.75" customHeight="1">
      <c r="A933" s="115"/>
    </row>
    <row r="934" ht="15.75" customHeight="1">
      <c r="A934" s="115"/>
    </row>
    <row r="935" ht="15.75" customHeight="1">
      <c r="A935" s="115"/>
    </row>
    <row r="936" ht="15.75" customHeight="1">
      <c r="A936" s="115"/>
    </row>
    <row r="937" ht="15.75" customHeight="1">
      <c r="A937" s="115"/>
    </row>
    <row r="938" ht="15.75" customHeight="1">
      <c r="A938" s="115"/>
    </row>
    <row r="939" ht="15.75" customHeight="1">
      <c r="A939" s="115"/>
    </row>
    <row r="940" ht="15.75" customHeight="1">
      <c r="A940" s="115"/>
    </row>
    <row r="941" ht="15.75" customHeight="1">
      <c r="A941" s="115"/>
    </row>
    <row r="942" ht="15.75" customHeight="1">
      <c r="A942" s="115"/>
    </row>
    <row r="943" ht="15.75" customHeight="1">
      <c r="A943" s="115"/>
    </row>
    <row r="944" ht="15.75" customHeight="1">
      <c r="A944" s="115"/>
    </row>
    <row r="945" ht="15.75" customHeight="1">
      <c r="A945" s="115"/>
    </row>
    <row r="946" ht="15.75" customHeight="1">
      <c r="A946" s="115"/>
    </row>
    <row r="947" ht="15.75" customHeight="1">
      <c r="A947" s="115"/>
    </row>
    <row r="948" ht="15.75" customHeight="1">
      <c r="A948" s="115"/>
    </row>
    <row r="949" ht="15.75" customHeight="1">
      <c r="A949" s="115"/>
    </row>
    <row r="950" ht="15.75" customHeight="1">
      <c r="A950" s="115"/>
    </row>
    <row r="951" ht="15.75" customHeight="1">
      <c r="A951" s="115"/>
    </row>
    <row r="952" ht="15.75" customHeight="1">
      <c r="A952" s="115"/>
    </row>
    <row r="953" ht="15.75" customHeight="1">
      <c r="A953" s="115"/>
    </row>
  </sheetData>
  <mergeCells count="3">
    <mergeCell ref="A4:B4"/>
    <mergeCell ref="A5:A23"/>
    <mergeCell ref="A24:A42"/>
  </mergeCells>
  <printOptions/>
  <pageMargins bottom="0.787401575" footer="0.0" header="0.0" left="0.511811024" right="0.511811024" top="0.787401575"/>
  <pageSetup orientation="landscape"/>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5" width="10.71"/>
    <col customWidth="1" min="6" max="6" width="12.29"/>
    <col customWidth="1" min="7" max="19" width="10.71"/>
    <col customWidth="1" min="20" max="29" width="8.71"/>
    <col customWidth="1" min="30" max="31" width="28.71"/>
    <col customWidth="1" min="32" max="32" width="8.71"/>
  </cols>
  <sheetData>
    <row r="1">
      <c r="A1" s="99" t="s">
        <v>1650</v>
      </c>
      <c r="C1" s="79"/>
      <c r="D1" s="79"/>
      <c r="E1" s="79"/>
      <c r="F1" s="79"/>
      <c r="G1" s="79"/>
      <c r="H1" s="79"/>
      <c r="I1" s="79"/>
      <c r="J1" s="79"/>
      <c r="K1" s="79"/>
      <c r="L1" s="79"/>
      <c r="M1" s="79"/>
      <c r="N1" s="79"/>
      <c r="O1" s="79"/>
      <c r="P1" s="79"/>
      <c r="Q1" s="79"/>
      <c r="R1" s="79"/>
      <c r="Y1" s="306"/>
    </row>
    <row r="2">
      <c r="A2" s="3"/>
      <c r="C2" s="79"/>
      <c r="D2" s="79"/>
      <c r="E2" s="79"/>
      <c r="F2" s="79"/>
      <c r="G2" s="79"/>
      <c r="H2" s="79"/>
      <c r="I2" s="79"/>
      <c r="J2" s="79"/>
      <c r="K2" s="79"/>
      <c r="L2" s="79"/>
      <c r="M2" s="79"/>
      <c r="N2" s="79"/>
      <c r="O2" s="79"/>
      <c r="P2" s="79"/>
      <c r="Q2" s="79"/>
      <c r="R2" s="79"/>
      <c r="Y2" s="306"/>
    </row>
    <row r="3" ht="27.75" customHeight="1">
      <c r="A3" s="3"/>
      <c r="B3" s="307" t="s">
        <v>1651</v>
      </c>
      <c r="C3" s="93"/>
      <c r="D3" s="308">
        <f>'Qtd mão de obra'!$O$44</f>
        <v>1701329.399</v>
      </c>
      <c r="F3" s="79"/>
      <c r="G3" s="309"/>
      <c r="H3" s="309"/>
      <c r="I3" s="79"/>
      <c r="J3" s="79"/>
      <c r="K3" s="79"/>
      <c r="L3" s="79"/>
      <c r="M3" s="79"/>
      <c r="N3" s="79"/>
      <c r="O3" s="79"/>
      <c r="P3" s="79"/>
      <c r="Q3" s="79"/>
      <c r="R3" s="79"/>
      <c r="Y3" s="306"/>
    </row>
    <row r="4" ht="27.75" customHeight="1">
      <c r="A4" s="3"/>
      <c r="B4" s="307" t="s">
        <v>1652</v>
      </c>
      <c r="C4" s="93"/>
      <c r="D4" s="310">
        <v>624926.0</v>
      </c>
      <c r="F4" s="79"/>
      <c r="G4" s="79"/>
      <c r="H4" s="79"/>
      <c r="I4" s="79"/>
      <c r="J4" s="79"/>
      <c r="K4" s="79"/>
      <c r="L4" s="79"/>
      <c r="M4" s="311"/>
      <c r="N4" s="79"/>
      <c r="O4" s="79"/>
      <c r="P4" s="79"/>
      <c r="Q4" s="79"/>
      <c r="R4" s="79"/>
      <c r="Y4" s="306"/>
    </row>
    <row r="5">
      <c r="A5" s="312"/>
      <c r="C5" s="79"/>
      <c r="D5" s="79"/>
      <c r="E5" s="79"/>
      <c r="F5" s="79"/>
      <c r="G5" s="79"/>
      <c r="H5" s="79"/>
      <c r="I5" s="79"/>
      <c r="J5" s="79"/>
      <c r="K5" s="79"/>
      <c r="L5" s="311"/>
      <c r="M5" s="311"/>
      <c r="N5" s="79"/>
      <c r="O5" s="79"/>
      <c r="P5" s="79"/>
      <c r="V5" s="306"/>
      <c r="W5" s="306"/>
      <c r="X5" s="306"/>
      <c r="Y5" s="306"/>
    </row>
    <row r="6">
      <c r="A6" s="123" t="s">
        <v>1113</v>
      </c>
      <c r="B6" s="313"/>
      <c r="C6" s="314" t="s">
        <v>1653</v>
      </c>
      <c r="D6" s="314" t="s">
        <v>1654</v>
      </c>
      <c r="E6" s="314" t="s">
        <v>1655</v>
      </c>
      <c r="F6" s="314" t="s">
        <v>1656</v>
      </c>
      <c r="G6" s="314" t="s">
        <v>1657</v>
      </c>
      <c r="H6" s="314" t="s">
        <v>1658</v>
      </c>
      <c r="I6" s="314" t="s">
        <v>1659</v>
      </c>
      <c r="J6" s="315" t="s">
        <v>1660</v>
      </c>
      <c r="K6" s="315" t="s">
        <v>1661</v>
      </c>
      <c r="L6" s="314" t="s">
        <v>1662</v>
      </c>
      <c r="M6" s="314" t="s">
        <v>1663</v>
      </c>
      <c r="N6" s="314" t="s">
        <v>1664</v>
      </c>
      <c r="O6" s="314" t="s">
        <v>1665</v>
      </c>
      <c r="P6" s="316" t="s">
        <v>1666</v>
      </c>
      <c r="Q6" s="316" t="s">
        <v>1667</v>
      </c>
      <c r="R6" s="307" t="s">
        <v>1668</v>
      </c>
      <c r="S6" s="93"/>
      <c r="T6" s="307" t="s">
        <v>1669</v>
      </c>
      <c r="U6" s="93"/>
      <c r="V6" s="315" t="s">
        <v>1670</v>
      </c>
      <c r="W6" s="245"/>
      <c r="X6" s="317" t="s">
        <v>1671</v>
      </c>
      <c r="Y6" s="306"/>
    </row>
    <row r="7">
      <c r="A7" s="163"/>
      <c r="C7" s="65"/>
      <c r="D7" s="65"/>
      <c r="E7" s="65"/>
      <c r="F7" s="65"/>
      <c r="G7" s="65"/>
      <c r="H7" s="65"/>
      <c r="I7" s="65"/>
      <c r="J7" s="65"/>
      <c r="K7" s="65"/>
      <c r="L7" s="65"/>
      <c r="M7" s="65"/>
      <c r="N7" s="65"/>
      <c r="O7" s="65"/>
      <c r="P7" s="65"/>
      <c r="Q7" s="65"/>
      <c r="R7" s="318" t="s">
        <v>1672</v>
      </c>
      <c r="S7" s="318" t="s">
        <v>1673</v>
      </c>
      <c r="T7" s="318" t="s">
        <v>1672</v>
      </c>
      <c r="U7" s="318" t="s">
        <v>1673</v>
      </c>
      <c r="V7" s="65"/>
      <c r="W7" s="319"/>
      <c r="X7" s="320">
        <f>((1+3.75%)*(1+2.8%))/(1-8.65%)-1</f>
        <v>0.1675424193</v>
      </c>
      <c r="Y7" s="306"/>
      <c r="Z7" s="317" t="s">
        <v>1674</v>
      </c>
      <c r="AA7" s="317" t="s">
        <v>1675</v>
      </c>
      <c r="AB7" s="317" t="s">
        <v>1676</v>
      </c>
      <c r="AE7" s="317" t="s">
        <v>1666</v>
      </c>
    </row>
    <row r="8">
      <c r="A8" s="121" t="s">
        <v>389</v>
      </c>
      <c r="B8" s="54" t="s">
        <v>390</v>
      </c>
      <c r="C8" s="124">
        <f>'Fracionada paciente'!$E$14</f>
        <v>6.243832869</v>
      </c>
      <c r="D8" s="321">
        <f t="shared" ref="D8:D49" si="1">VLOOKUP(B8,$Z$7:$AB$13,3,)</f>
        <v>0.008333333333</v>
      </c>
      <c r="E8" s="322">
        <f t="shared" ref="E8:E49" si="2">($D$3*D8)/$D$4</f>
        <v>0.02268707813</v>
      </c>
      <c r="F8" s="321">
        <f>Percentuais!$W$4+Percentuais!$X$4</f>
        <v>0.09229000406</v>
      </c>
      <c r="G8" s="322">
        <f t="shared" ref="G8:G49" si="3">($C8+$E8)*F8</f>
        <v>0.5783371513</v>
      </c>
      <c r="H8" s="321">
        <f>Percentuais!$Z$4</f>
        <v>0.008792100636</v>
      </c>
      <c r="I8" s="322">
        <f t="shared" ref="I8:I49" si="4">($C8+$E8)*H8</f>
        <v>0.05509587401</v>
      </c>
      <c r="J8" s="321">
        <f>Percentuais!$AA$4+Percentuais!$AG$4+Percentuais!$AH$4</f>
        <v>0.009738942243</v>
      </c>
      <c r="K8" s="322">
        <f t="shared" ref="K8:K49" si="5">($C8+$E8)*J8</f>
        <v>0.06102927582</v>
      </c>
      <c r="L8" s="321">
        <f>Percentuais!$AI$4</f>
        <v>0.005545786555</v>
      </c>
      <c r="M8" s="322">
        <f t="shared" ref="M8:M49" si="6">($C8+$E8)*L8</f>
        <v>0.03475278207</v>
      </c>
      <c r="N8" s="321">
        <f>SUM(Percentuais!$AB$4:$AF$4)</f>
        <v>0.0007508166011</v>
      </c>
      <c r="O8" s="322">
        <f t="shared" ref="O8:O49" si="7">($C8+$E8)*N8</f>
        <v>0.004705007207</v>
      </c>
      <c r="P8" s="323">
        <f t="shared" ref="P8:P49" si="8">$AE$10</f>
        <v>0.016945</v>
      </c>
      <c r="Q8" s="322">
        <f t="shared" ref="Q8:Q49" si="9">($C8+$E8)*P8</f>
        <v>0.1061861805</v>
      </c>
      <c r="R8" s="124">
        <f t="shared" ref="R8:R49" si="10">SUM(C8,E8,G8,I8,K8,M8,O8)</f>
        <v>7.000440037</v>
      </c>
      <c r="S8" s="124">
        <f t="shared" ref="S8:S49" si="11">R8/(1-$X$7)</f>
        <v>8.409365473</v>
      </c>
      <c r="T8" s="124">
        <f t="shared" ref="T8:T49" si="12">SUM(C8,E8,G8,I8,K8,M8,O8,Q8)</f>
        <v>7.106626218</v>
      </c>
      <c r="U8" s="124">
        <f t="shared" ref="U8:U49" si="13">T8/(1-$X$7)</f>
        <v>8.53692294</v>
      </c>
      <c r="V8" s="124">
        <f t="shared" ref="V8:V49" si="14">AVERAGE(S8,U8)</f>
        <v>8.473144207</v>
      </c>
      <c r="W8" s="306"/>
      <c r="X8" s="306"/>
      <c r="Y8" s="306"/>
      <c r="Z8" s="324" t="s">
        <v>390</v>
      </c>
      <c r="AA8" s="325">
        <f t="shared" ref="AA8:AA10" si="15">COUNTIF(B8:B39,Z8)</f>
        <v>6</v>
      </c>
      <c r="AB8" s="326">
        <f t="shared" ref="AB8:AB9" si="16">5%/AA8</f>
        <v>0.008333333333</v>
      </c>
      <c r="AD8" s="327" t="s">
        <v>1677</v>
      </c>
      <c r="AE8" s="328">
        <v>0.0116</v>
      </c>
    </row>
    <row r="9">
      <c r="A9" s="11"/>
      <c r="B9" s="54" t="s">
        <v>410</v>
      </c>
      <c r="C9" s="124">
        <f>'Fracionada paciente'!$E$21</f>
        <v>1.26495793</v>
      </c>
      <c r="D9" s="321">
        <f t="shared" si="1"/>
        <v>0.0125</v>
      </c>
      <c r="E9" s="322">
        <f t="shared" si="2"/>
        <v>0.0340306172</v>
      </c>
      <c r="F9" s="321">
        <f>Percentuais!$W$5+Percentuais!$X$5</f>
        <v>0.3136509065</v>
      </c>
      <c r="G9" s="322">
        <f t="shared" si="3"/>
        <v>0.4074289355</v>
      </c>
      <c r="H9" s="321">
        <f>Percentuais!$Z$5</f>
        <v>0.0231070032</v>
      </c>
      <c r="I9" s="322">
        <f t="shared" si="4"/>
        <v>0.03001573253</v>
      </c>
      <c r="J9" s="321">
        <f>Percentuais!$AA$5+Percentuais!$AG$5+Percentuais!$AH$5</f>
        <v>0.0255954497</v>
      </c>
      <c r="K9" s="322">
        <f t="shared" si="5"/>
        <v>0.03324819603</v>
      </c>
      <c r="L9" s="321">
        <f>Percentuais!$AI$5</f>
        <v>0.01457518663</v>
      </c>
      <c r="M9" s="322">
        <f t="shared" si="6"/>
        <v>0.01893300052</v>
      </c>
      <c r="N9" s="321">
        <f>SUM(Percentuais!$AB$5:$AF$5)</f>
        <v>0.0019732624</v>
      </c>
      <c r="O9" s="322">
        <f t="shared" si="7"/>
        <v>0.00256324526</v>
      </c>
      <c r="P9" s="323">
        <f t="shared" si="8"/>
        <v>0.016945</v>
      </c>
      <c r="Q9" s="322">
        <f t="shared" si="9"/>
        <v>0.02201136094</v>
      </c>
      <c r="R9" s="124">
        <f t="shared" si="10"/>
        <v>1.791177658</v>
      </c>
      <c r="S9" s="124">
        <f t="shared" si="11"/>
        <v>2.15167439</v>
      </c>
      <c r="T9" s="124">
        <f t="shared" si="12"/>
        <v>1.813189018</v>
      </c>
      <c r="U9" s="124">
        <f t="shared" si="13"/>
        <v>2.178115811</v>
      </c>
      <c r="V9" s="124">
        <f t="shared" si="14"/>
        <v>2.164895101</v>
      </c>
      <c r="W9" s="306"/>
      <c r="X9" s="306"/>
      <c r="Y9" s="306"/>
      <c r="Z9" s="324" t="s">
        <v>410</v>
      </c>
      <c r="AA9" s="325">
        <f t="shared" si="15"/>
        <v>4</v>
      </c>
      <c r="AB9" s="326">
        <f t="shared" si="16"/>
        <v>0.0125</v>
      </c>
      <c r="AD9" s="327" t="s">
        <v>1678</v>
      </c>
      <c r="AE9" s="329">
        <v>0.02229</v>
      </c>
    </row>
    <row r="10">
      <c r="A10" s="11"/>
      <c r="B10" s="54" t="s">
        <v>425</v>
      </c>
      <c r="C10" s="124">
        <f>'Fracionada paciente'!$E$39</f>
        <v>11.25660979</v>
      </c>
      <c r="D10" s="321">
        <f t="shared" si="1"/>
        <v>0.06666666667</v>
      </c>
      <c r="E10" s="322">
        <f t="shared" si="2"/>
        <v>0.1814966251</v>
      </c>
      <c r="F10" s="321">
        <f>Percentuais!$W$6+Percentuais!$X$6</f>
        <v>0.112715713</v>
      </c>
      <c r="G10" s="322">
        <f t="shared" si="3"/>
        <v>1.28925432</v>
      </c>
      <c r="H10" s="321">
        <f>Percentuais!$Z$6</f>
        <v>0.01967907962</v>
      </c>
      <c r="I10" s="322">
        <f t="shared" si="4"/>
        <v>0.2250914069</v>
      </c>
      <c r="J10" s="321">
        <f>Percentuais!$AA$6+Percentuais!$AG$6+Percentuais!$AH$6</f>
        <v>0.02179836512</v>
      </c>
      <c r="K10" s="322">
        <f t="shared" si="5"/>
        <v>0.24933202</v>
      </c>
      <c r="L10" s="321">
        <f>Percentuais!$AI$6</f>
        <v>0.01241295792</v>
      </c>
      <c r="M10" s="322">
        <f t="shared" si="6"/>
        <v>0.1419807336</v>
      </c>
      <c r="N10" s="321">
        <f>SUM(Percentuais!$AB$6:$AF$6)</f>
        <v>0.001680528953</v>
      </c>
      <c r="O10" s="322">
        <f t="shared" si="7"/>
        <v>0.019222069</v>
      </c>
      <c r="P10" s="323">
        <f t="shared" si="8"/>
        <v>0.016945</v>
      </c>
      <c r="Q10" s="322">
        <f t="shared" si="9"/>
        <v>0.1938187132</v>
      </c>
      <c r="R10" s="124">
        <f t="shared" si="10"/>
        <v>13.36298696</v>
      </c>
      <c r="S10" s="124">
        <f t="shared" si="11"/>
        <v>16.05245393</v>
      </c>
      <c r="T10" s="124">
        <f t="shared" si="12"/>
        <v>13.55680568</v>
      </c>
      <c r="U10" s="124">
        <f t="shared" si="13"/>
        <v>16.28528107</v>
      </c>
      <c r="V10" s="124">
        <f t="shared" si="14"/>
        <v>16.1688675</v>
      </c>
      <c r="W10" s="306"/>
      <c r="X10" s="306"/>
      <c r="Y10" s="306"/>
      <c r="Z10" s="324" t="s">
        <v>425</v>
      </c>
      <c r="AA10" s="325">
        <f t="shared" si="15"/>
        <v>6</v>
      </c>
      <c r="AB10" s="326">
        <f>40%/AA10</f>
        <v>0.06666666667</v>
      </c>
      <c r="AD10" s="330" t="s">
        <v>1679</v>
      </c>
      <c r="AE10" s="330">
        <f>AVERAGE(AE8:AE9)</f>
        <v>0.016945</v>
      </c>
    </row>
    <row r="11">
      <c r="A11" s="11"/>
      <c r="B11" s="54" t="s">
        <v>440</v>
      </c>
      <c r="C11" s="124">
        <f>'Fracionada paciente'!$E$52</f>
        <v>2.240429455</v>
      </c>
      <c r="D11" s="321">
        <f t="shared" si="1"/>
        <v>0.01</v>
      </c>
      <c r="E11" s="322">
        <f t="shared" si="2"/>
        <v>0.02722449376</v>
      </c>
      <c r="F11" s="321">
        <f>Percentuais!$W$7+Percentuais!$X$7</f>
        <v>0.09165748465</v>
      </c>
      <c r="G11" s="322">
        <f t="shared" si="3"/>
        <v>0.207847457</v>
      </c>
      <c r="H11" s="321">
        <f>Percentuais!$Z$7</f>
        <v>0.01023138675</v>
      </c>
      <c r="I11" s="322">
        <f t="shared" si="4"/>
        <v>0.02320124455</v>
      </c>
      <c r="J11" s="321">
        <f>Percentuais!$AA$7+Percentuais!$AG$7+Percentuais!$AH$7</f>
        <v>0.0113332284</v>
      </c>
      <c r="K11" s="322">
        <f t="shared" si="5"/>
        <v>0.02569984012</v>
      </c>
      <c r="L11" s="321">
        <f>Percentuais!$AI$7</f>
        <v>0.006453643948</v>
      </c>
      <c r="M11" s="322">
        <f t="shared" si="6"/>
        <v>0.01463463118</v>
      </c>
      <c r="N11" s="321">
        <f>SUM(Percentuais!$AB$7:$AF$7)</f>
        <v>0.0008737269215</v>
      </c>
      <c r="O11" s="322">
        <f t="shared" si="7"/>
        <v>0.001981310303</v>
      </c>
      <c r="P11" s="323">
        <f t="shared" si="8"/>
        <v>0.016945</v>
      </c>
      <c r="Q11" s="322">
        <f t="shared" si="9"/>
        <v>0.03842539615</v>
      </c>
      <c r="R11" s="124">
        <f t="shared" si="10"/>
        <v>2.541018431</v>
      </c>
      <c r="S11" s="124">
        <f t="shared" si="11"/>
        <v>3.052429926</v>
      </c>
      <c r="T11" s="124">
        <f t="shared" si="12"/>
        <v>2.579443828</v>
      </c>
      <c r="U11" s="124">
        <f t="shared" si="13"/>
        <v>3.09858891</v>
      </c>
      <c r="V11" s="124">
        <f t="shared" si="14"/>
        <v>3.075509418</v>
      </c>
      <c r="W11" s="306"/>
      <c r="X11" s="306"/>
      <c r="Y11" s="306"/>
      <c r="Z11" s="324" t="s">
        <v>440</v>
      </c>
      <c r="AA11" s="325">
        <f>COUNTIF(B11:B41,Z11)</f>
        <v>5</v>
      </c>
      <c r="AB11" s="326">
        <f>5%/AA11</f>
        <v>0.01</v>
      </c>
      <c r="AD11" s="331" t="s">
        <v>1680</v>
      </c>
      <c r="AE11" s="104"/>
    </row>
    <row r="12">
      <c r="A12" s="11"/>
      <c r="B12" s="54" t="s">
        <v>454</v>
      </c>
      <c r="C12" s="124">
        <f>'Fracionada paciente'!$E$39</f>
        <v>11.25660979</v>
      </c>
      <c r="D12" s="321">
        <f t="shared" si="1"/>
        <v>0.06666666667</v>
      </c>
      <c r="E12" s="322">
        <f t="shared" si="2"/>
        <v>0.1814966251</v>
      </c>
      <c r="F12" s="321">
        <f>Percentuais!$W$8+Percentuais!$X$8</f>
        <v>0.1270126313</v>
      </c>
      <c r="G12" s="322">
        <f t="shared" si="3"/>
        <v>1.452783992</v>
      </c>
      <c r="H12" s="321">
        <f>Percentuais!$Z$8</f>
        <v>0.01978389895</v>
      </c>
      <c r="I12" s="322">
        <f t="shared" si="4"/>
        <v>0.2262903415</v>
      </c>
      <c r="J12" s="321">
        <f>Percentuais!$AA$8+Percentuais!$AG$8+Percentuais!$AH$8</f>
        <v>0.02191447268</v>
      </c>
      <c r="K12" s="322">
        <f t="shared" si="5"/>
        <v>0.2506600706</v>
      </c>
      <c r="L12" s="321">
        <f>Percentuais!$AI$8</f>
        <v>0.01247907472</v>
      </c>
      <c r="M12" s="322">
        <f t="shared" si="6"/>
        <v>0.1427369846</v>
      </c>
      <c r="N12" s="321">
        <f>SUM(Percentuais!$AB$8:$AF$8)</f>
        <v>0.00168948018</v>
      </c>
      <c r="O12" s="322">
        <f t="shared" si="7"/>
        <v>0.01932445409</v>
      </c>
      <c r="P12" s="323">
        <f t="shared" si="8"/>
        <v>0.016945</v>
      </c>
      <c r="Q12" s="322">
        <f t="shared" si="9"/>
        <v>0.1938187132</v>
      </c>
      <c r="R12" s="124">
        <f t="shared" si="10"/>
        <v>13.52990226</v>
      </c>
      <c r="S12" s="124">
        <f t="shared" si="11"/>
        <v>16.252963</v>
      </c>
      <c r="T12" s="124">
        <f t="shared" si="12"/>
        <v>13.72372097</v>
      </c>
      <c r="U12" s="124">
        <f t="shared" si="13"/>
        <v>16.48579013</v>
      </c>
      <c r="V12" s="124">
        <f t="shared" si="14"/>
        <v>16.36937657</v>
      </c>
      <c r="W12" s="306"/>
      <c r="X12" s="306"/>
      <c r="Y12" s="306"/>
      <c r="Z12" s="324" t="s">
        <v>454</v>
      </c>
      <c r="AA12" s="325">
        <f t="shared" ref="AA12:AA13" si="17">COUNTIF(B12:B41,Z12)</f>
        <v>6</v>
      </c>
      <c r="AB12" s="326">
        <f>40%/AA12</f>
        <v>0.06666666667</v>
      </c>
      <c r="AD12" s="163"/>
      <c r="AE12" s="332"/>
    </row>
    <row r="13">
      <c r="A13" s="65"/>
      <c r="B13" s="54" t="s">
        <v>424</v>
      </c>
      <c r="C13" s="124">
        <f>'Fracionada paciente'!$E$52</f>
        <v>2.240429455</v>
      </c>
      <c r="D13" s="321">
        <f t="shared" si="1"/>
        <v>0.01</v>
      </c>
      <c r="E13" s="322">
        <f t="shared" si="2"/>
        <v>0.02722449376</v>
      </c>
      <c r="F13" s="321">
        <f>Percentuais!$W$9+Percentuais!$X$9</f>
        <v>0.1204841713</v>
      </c>
      <c r="G13" s="322">
        <f t="shared" si="3"/>
        <v>0.2732164068</v>
      </c>
      <c r="H13" s="321">
        <f>Percentuais!$Z$9</f>
        <v>0.01344920339</v>
      </c>
      <c r="I13" s="322">
        <f t="shared" si="4"/>
        <v>0.03049813918</v>
      </c>
      <c r="J13" s="321">
        <f>Percentuais!$AA$9+Percentuais!$AG$9+Percentuais!$AH$9</f>
        <v>0.01489757914</v>
      </c>
      <c r="K13" s="322">
        <f t="shared" si="5"/>
        <v>0.03378255416</v>
      </c>
      <c r="L13" s="321">
        <f>Percentuais!$AI$9</f>
        <v>0.008483343679</v>
      </c>
      <c r="M13" s="322">
        <f t="shared" si="6"/>
        <v>0.01923728779</v>
      </c>
      <c r="N13" s="321">
        <f>SUM(Percentuais!$AB$9:$AF$9)</f>
        <v>0.001148517925</v>
      </c>
      <c r="O13" s="322">
        <f t="shared" si="7"/>
        <v>0.002604441208</v>
      </c>
      <c r="P13" s="323">
        <f t="shared" si="8"/>
        <v>0.016945</v>
      </c>
      <c r="Q13" s="322">
        <f t="shared" si="9"/>
        <v>0.03842539615</v>
      </c>
      <c r="R13" s="124">
        <f t="shared" si="10"/>
        <v>2.626992777</v>
      </c>
      <c r="S13" s="124">
        <f t="shared" si="11"/>
        <v>3.155707676</v>
      </c>
      <c r="T13" s="124">
        <f t="shared" si="12"/>
        <v>2.665418174</v>
      </c>
      <c r="U13" s="124">
        <f t="shared" si="13"/>
        <v>3.20186666</v>
      </c>
      <c r="V13" s="124">
        <f t="shared" si="14"/>
        <v>3.178787168</v>
      </c>
      <c r="W13" s="306"/>
      <c r="X13" s="306"/>
      <c r="Y13" s="306"/>
      <c r="Z13" s="324" t="s">
        <v>424</v>
      </c>
      <c r="AA13" s="325">
        <f t="shared" si="17"/>
        <v>5</v>
      </c>
      <c r="AB13" s="326">
        <f>5%/AA13</f>
        <v>0.01</v>
      </c>
      <c r="AD13" s="333"/>
      <c r="AE13" s="334"/>
    </row>
    <row r="14">
      <c r="A14" s="121" t="s">
        <v>476</v>
      </c>
      <c r="B14" s="54" t="s">
        <v>390</v>
      </c>
      <c r="C14" s="124">
        <f>'Fracionada anti-inflamatória pa'!$E$19</f>
        <v>3.151331621</v>
      </c>
      <c r="D14" s="321">
        <f t="shared" si="1"/>
        <v>0.008333333333</v>
      </c>
      <c r="E14" s="322">
        <f t="shared" si="2"/>
        <v>0.02268707813</v>
      </c>
      <c r="F14" s="321">
        <f>Percentuais!$W$4+Percentuais!$X$4</f>
        <v>0.09229000406</v>
      </c>
      <c r="G14" s="322">
        <f t="shared" si="3"/>
        <v>0.2929301986</v>
      </c>
      <c r="H14" s="321">
        <f>Percentuais!$Z$4</f>
        <v>0.008792100636</v>
      </c>
      <c r="I14" s="322">
        <f t="shared" si="4"/>
        <v>0.02790629182</v>
      </c>
      <c r="J14" s="321">
        <f>Percentuais!$AA$4+Percentuais!$AG$4+Percentuais!$AH$4</f>
        <v>0.009738942243</v>
      </c>
      <c r="K14" s="322">
        <f t="shared" si="5"/>
        <v>0.03091158478</v>
      </c>
      <c r="L14" s="321">
        <f>Percentuais!$AI$4</f>
        <v>0.005545786555</v>
      </c>
      <c r="M14" s="322">
        <f t="shared" si="6"/>
        <v>0.01760243022</v>
      </c>
      <c r="N14" s="321">
        <f>SUM(Percentuais!$AB$4:$AF$4)</f>
        <v>0.0007508166011</v>
      </c>
      <c r="O14" s="322">
        <f t="shared" si="7"/>
        <v>0.002383105931</v>
      </c>
      <c r="P14" s="323">
        <f t="shared" si="8"/>
        <v>0.016945</v>
      </c>
      <c r="Q14" s="322">
        <f t="shared" si="9"/>
        <v>0.05378374685</v>
      </c>
      <c r="R14" s="124">
        <f t="shared" si="10"/>
        <v>3.54575231</v>
      </c>
      <c r="S14" s="124">
        <f t="shared" si="11"/>
        <v>4.259378967</v>
      </c>
      <c r="T14" s="124">
        <f t="shared" si="12"/>
        <v>3.599536057</v>
      </c>
      <c r="U14" s="124">
        <f t="shared" si="13"/>
        <v>4.32398736</v>
      </c>
      <c r="V14" s="124">
        <f t="shared" si="14"/>
        <v>4.291683163</v>
      </c>
      <c r="W14" s="306"/>
      <c r="X14" s="306"/>
    </row>
    <row r="15">
      <c r="A15" s="11"/>
      <c r="B15" s="54" t="s">
        <v>410</v>
      </c>
      <c r="C15" s="124">
        <f>'Fracionada anti-inflamatória pa'!$E$26</f>
        <v>1.007530021</v>
      </c>
      <c r="D15" s="321">
        <f t="shared" si="1"/>
        <v>0.0125</v>
      </c>
      <c r="E15" s="322">
        <f t="shared" si="2"/>
        <v>0.0340306172</v>
      </c>
      <c r="F15" s="321">
        <f>Percentuais!$W$5+Percentuais!$X$5</f>
        <v>0.3136509065</v>
      </c>
      <c r="G15" s="322">
        <f t="shared" si="3"/>
        <v>0.3266864384</v>
      </c>
      <c r="H15" s="321">
        <f>Percentuais!$Z$5</f>
        <v>0.0231070032</v>
      </c>
      <c r="I15" s="322">
        <f t="shared" si="4"/>
        <v>0.024067345</v>
      </c>
      <c r="J15" s="321">
        <f>Percentuais!$AA$5+Percentuais!$AG$5+Percentuais!$AH$5</f>
        <v>0.0255954497</v>
      </c>
      <c r="K15" s="322">
        <f t="shared" si="5"/>
        <v>0.02665921292</v>
      </c>
      <c r="L15" s="321">
        <f>Percentuais!$AI$5</f>
        <v>0.01457518663</v>
      </c>
      <c r="M15" s="322">
        <f t="shared" si="6"/>
        <v>0.01518094069</v>
      </c>
      <c r="N15" s="321">
        <f>SUM(Percentuais!$AB$5:$AF$5)</f>
        <v>0.0019732624</v>
      </c>
      <c r="O15" s="322">
        <f t="shared" si="7"/>
        <v>0.002055272445</v>
      </c>
      <c r="P15" s="323">
        <f t="shared" si="8"/>
        <v>0.016945</v>
      </c>
      <c r="Q15" s="322">
        <f t="shared" si="9"/>
        <v>0.01764924501</v>
      </c>
      <c r="R15" s="124">
        <f t="shared" si="10"/>
        <v>1.436209848</v>
      </c>
      <c r="S15" s="124">
        <f t="shared" si="11"/>
        <v>1.725264903</v>
      </c>
      <c r="T15" s="124">
        <f t="shared" si="12"/>
        <v>1.453859093</v>
      </c>
      <c r="U15" s="124">
        <f t="shared" si="13"/>
        <v>1.746466278</v>
      </c>
      <c r="V15" s="124">
        <f t="shared" si="14"/>
        <v>1.735865591</v>
      </c>
      <c r="W15" s="306"/>
      <c r="X15" s="306"/>
    </row>
    <row r="16">
      <c r="A16" s="11"/>
      <c r="B16" s="54" t="s">
        <v>425</v>
      </c>
      <c r="C16" s="124">
        <f>'Fracionada anti-inflamatória pa'!$E$26</f>
        <v>1.007530021</v>
      </c>
      <c r="D16" s="321">
        <f t="shared" si="1"/>
        <v>0.06666666667</v>
      </c>
      <c r="E16" s="322">
        <f t="shared" si="2"/>
        <v>0.1814966251</v>
      </c>
      <c r="F16" s="321">
        <f>Percentuais!$W$6+Percentuais!$X$6</f>
        <v>0.112715713</v>
      </c>
      <c r="G16" s="322">
        <f t="shared" si="3"/>
        <v>0.1340219862</v>
      </c>
      <c r="H16" s="321">
        <f>Percentuais!$Z$6</f>
        <v>0.01967907962</v>
      </c>
      <c r="I16" s="322">
        <f t="shared" si="4"/>
        <v>0.02339895004</v>
      </c>
      <c r="J16" s="321">
        <f>Percentuais!$AA$6+Percentuais!$AG$6+Percentuais!$AH$6</f>
        <v>0.02179836512</v>
      </c>
      <c r="K16" s="322">
        <f t="shared" si="5"/>
        <v>0.02591883697</v>
      </c>
      <c r="L16" s="321">
        <f>Percentuais!$AI$6</f>
        <v>0.01241295792</v>
      </c>
      <c r="M16" s="322">
        <f t="shared" si="6"/>
        <v>0.01475933772</v>
      </c>
      <c r="N16" s="321">
        <f>SUM(Percentuais!$AB$6:$AF$6)</f>
        <v>0.001680528953</v>
      </c>
      <c r="O16" s="322">
        <f t="shared" si="7"/>
        <v>0.001998193705</v>
      </c>
      <c r="P16" s="323">
        <f t="shared" si="8"/>
        <v>0.016945</v>
      </c>
      <c r="Q16" s="322">
        <f t="shared" si="9"/>
        <v>0.02014805652</v>
      </c>
      <c r="R16" s="124">
        <f t="shared" si="10"/>
        <v>1.389123951</v>
      </c>
      <c r="S16" s="124">
        <f t="shared" si="11"/>
        <v>1.668702385</v>
      </c>
      <c r="T16" s="124">
        <f t="shared" si="12"/>
        <v>1.409272007</v>
      </c>
      <c r="U16" s="124">
        <f t="shared" si="13"/>
        <v>1.692905488</v>
      </c>
      <c r="V16" s="124">
        <f t="shared" si="14"/>
        <v>1.680803937</v>
      </c>
      <c r="W16" s="306"/>
      <c r="X16" s="306"/>
    </row>
    <row r="17">
      <c r="A17" s="11"/>
      <c r="B17" s="54" t="s">
        <v>440</v>
      </c>
      <c r="C17" s="124">
        <f>'Fracionada anti-inflamatória pa'!$E$57</f>
        <v>1.802452082</v>
      </c>
      <c r="D17" s="321">
        <f t="shared" si="1"/>
        <v>0.01</v>
      </c>
      <c r="E17" s="322">
        <f t="shared" si="2"/>
        <v>0.02722449376</v>
      </c>
      <c r="F17" s="321">
        <f>Percentuais!$W$7+Percentuais!$X$7</f>
        <v>0.09165748465</v>
      </c>
      <c r="G17" s="322">
        <f t="shared" si="3"/>
        <v>0.1677035527</v>
      </c>
      <c r="H17" s="321">
        <f>Percentuais!$Z$7</f>
        <v>0.01023138675</v>
      </c>
      <c r="I17" s="322">
        <f t="shared" si="4"/>
        <v>0.01872012867</v>
      </c>
      <c r="J17" s="321">
        <f>Percentuais!$AA$7+Percentuais!$AG$7+Percentuais!$AH$7</f>
        <v>0.0113332284</v>
      </c>
      <c r="K17" s="322">
        <f t="shared" si="5"/>
        <v>0.02073614252</v>
      </c>
      <c r="L17" s="321">
        <f>Percentuais!$AI$7</f>
        <v>0.006453643948</v>
      </c>
      <c r="M17" s="322">
        <f t="shared" si="6"/>
        <v>0.01180808116</v>
      </c>
      <c r="N17" s="321">
        <f>SUM(Percentuais!$AB$7:$AF$7)</f>
        <v>0.0008737269215</v>
      </c>
      <c r="O17" s="322">
        <f t="shared" si="7"/>
        <v>0.001598637682</v>
      </c>
      <c r="P17" s="323">
        <f t="shared" si="8"/>
        <v>0.016945</v>
      </c>
      <c r="Q17" s="322">
        <f t="shared" si="9"/>
        <v>0.03100386958</v>
      </c>
      <c r="R17" s="124">
        <f t="shared" si="10"/>
        <v>2.050243118</v>
      </c>
      <c r="S17" s="124">
        <f t="shared" si="11"/>
        <v>2.46287999</v>
      </c>
      <c r="T17" s="124">
        <f t="shared" si="12"/>
        <v>2.081246988</v>
      </c>
      <c r="U17" s="124">
        <f t="shared" si="13"/>
        <v>2.500123773</v>
      </c>
      <c r="V17" s="124">
        <f t="shared" si="14"/>
        <v>2.481501882</v>
      </c>
      <c r="W17" s="306"/>
      <c r="X17" s="306"/>
    </row>
    <row r="18">
      <c r="A18" s="11"/>
      <c r="B18" s="54" t="s">
        <v>454</v>
      </c>
      <c r="C18" s="124">
        <f>'Fracionada anti-inflamatória pa'!$E$26</f>
        <v>1.007530021</v>
      </c>
      <c r="D18" s="321">
        <f t="shared" si="1"/>
        <v>0.06666666667</v>
      </c>
      <c r="E18" s="322">
        <f t="shared" si="2"/>
        <v>0.1814966251</v>
      </c>
      <c r="F18" s="321">
        <f>Percentuais!$W$8+Percentuais!$X$8</f>
        <v>0.1270126313</v>
      </c>
      <c r="G18" s="322">
        <f t="shared" si="3"/>
        <v>0.151021403</v>
      </c>
      <c r="H18" s="321">
        <f>Percentuais!$Z$8</f>
        <v>0.01978389895</v>
      </c>
      <c r="I18" s="322">
        <f t="shared" si="4"/>
        <v>0.02352358302</v>
      </c>
      <c r="J18" s="321">
        <f>Percentuais!$AA$8+Percentuais!$AG$8+Percentuais!$AH$8</f>
        <v>0.02191447268</v>
      </c>
      <c r="K18" s="322">
        <f t="shared" si="5"/>
        <v>0.02605689196</v>
      </c>
      <c r="L18" s="321">
        <f>Percentuais!$AI$8</f>
        <v>0.01247907472</v>
      </c>
      <c r="M18" s="322">
        <f t="shared" si="6"/>
        <v>0.01483795236</v>
      </c>
      <c r="N18" s="321">
        <f>SUM(Percentuais!$AB$8:$AF$8)</f>
        <v>0.00168948018</v>
      </c>
      <c r="O18" s="322">
        <f t="shared" si="7"/>
        <v>0.002008836952</v>
      </c>
      <c r="P18" s="323">
        <f t="shared" si="8"/>
        <v>0.016945</v>
      </c>
      <c r="Q18" s="322">
        <f t="shared" si="9"/>
        <v>0.02014805652</v>
      </c>
      <c r="R18" s="124">
        <f t="shared" si="10"/>
        <v>1.406475313</v>
      </c>
      <c r="S18" s="124">
        <f t="shared" si="11"/>
        <v>1.689545925</v>
      </c>
      <c r="T18" s="124">
        <f t="shared" si="12"/>
        <v>1.42662337</v>
      </c>
      <c r="U18" s="124">
        <f t="shared" si="13"/>
        <v>1.713749028</v>
      </c>
      <c r="V18" s="124">
        <f t="shared" si="14"/>
        <v>1.701647477</v>
      </c>
      <c r="W18" s="306"/>
      <c r="X18" s="306"/>
    </row>
    <row r="19">
      <c r="A19" s="65"/>
      <c r="B19" s="54" t="s">
        <v>424</v>
      </c>
      <c r="C19" s="124">
        <f>'Fracionada anti-inflamatória pa'!$E$57</f>
        <v>1.802452082</v>
      </c>
      <c r="D19" s="321">
        <f t="shared" si="1"/>
        <v>0.01</v>
      </c>
      <c r="E19" s="322">
        <f t="shared" si="2"/>
        <v>0.02722449376</v>
      </c>
      <c r="F19" s="321">
        <f>Percentuais!$W$9+Percentuais!$X$9</f>
        <v>0.1204841713</v>
      </c>
      <c r="G19" s="322">
        <f t="shared" si="3"/>
        <v>0.220447066</v>
      </c>
      <c r="H19" s="321">
        <f>Percentuais!$Z$9</f>
        <v>0.01344920339</v>
      </c>
      <c r="I19" s="322">
        <f t="shared" si="4"/>
        <v>0.02460769241</v>
      </c>
      <c r="J19" s="321">
        <f>Percentuais!$AA$9+Percentuais!$AG$9+Percentuais!$AH$9</f>
        <v>0.01489757914</v>
      </c>
      <c r="K19" s="322">
        <f t="shared" si="5"/>
        <v>0.02725775159</v>
      </c>
      <c r="L19" s="321">
        <f>Percentuais!$AI$9</f>
        <v>0.008483343679</v>
      </c>
      <c r="M19" s="322">
        <f t="shared" si="6"/>
        <v>0.01552177521</v>
      </c>
      <c r="N19" s="321">
        <f>SUM(Percentuais!$AB$9:$AF$9)</f>
        <v>0.001148517925</v>
      </c>
      <c r="O19" s="322">
        <f t="shared" si="7"/>
        <v>0.002101416344</v>
      </c>
      <c r="P19" s="323">
        <f t="shared" si="8"/>
        <v>0.016945</v>
      </c>
      <c r="Q19" s="322">
        <f t="shared" si="9"/>
        <v>0.03100386958</v>
      </c>
      <c r="R19" s="124">
        <f t="shared" si="10"/>
        <v>2.119612277</v>
      </c>
      <c r="S19" s="124">
        <f t="shared" si="11"/>
        <v>2.546210553</v>
      </c>
      <c r="T19" s="124">
        <f t="shared" si="12"/>
        <v>2.150616147</v>
      </c>
      <c r="U19" s="124">
        <f t="shared" si="13"/>
        <v>2.583454336</v>
      </c>
      <c r="V19" s="124">
        <f t="shared" si="14"/>
        <v>2.564832445</v>
      </c>
      <c r="W19" s="306"/>
      <c r="X19" s="306"/>
    </row>
    <row r="20">
      <c r="A20" s="121" t="s">
        <v>540</v>
      </c>
      <c r="B20" s="89" t="s">
        <v>390</v>
      </c>
      <c r="C20" s="124">
        <f>'Fracionada com valor energético'!$E$14</f>
        <v>4.293756759</v>
      </c>
      <c r="D20" s="321">
        <f t="shared" si="1"/>
        <v>0.008333333333</v>
      </c>
      <c r="E20" s="322">
        <f t="shared" si="2"/>
        <v>0.02268707813</v>
      </c>
      <c r="F20" s="321">
        <f>Percentuais!$W$4+Percentuais!$X$4</f>
        <v>0.09229000406</v>
      </c>
      <c r="G20" s="322">
        <f t="shared" si="3"/>
        <v>0.3983646192</v>
      </c>
      <c r="H20" s="321">
        <f>Percentuais!$Z$4</f>
        <v>0.008792100636</v>
      </c>
      <c r="I20" s="322">
        <f t="shared" si="4"/>
        <v>0.0379506086</v>
      </c>
      <c r="J20" s="321">
        <f>Percentuais!$AA$4+Percentuais!$AG$4+Percentuais!$AH$4</f>
        <v>0.009738942243</v>
      </c>
      <c r="K20" s="322">
        <f t="shared" si="5"/>
        <v>0.04203759722</v>
      </c>
      <c r="L20" s="321">
        <f>Percentuais!$AI$4</f>
        <v>0.005545786555</v>
      </c>
      <c r="M20" s="322">
        <f t="shared" si="6"/>
        <v>0.0239380762</v>
      </c>
      <c r="N20" s="321">
        <f>SUM(Percentuais!$AB$4:$AF$4)</f>
        <v>0.0007508166011</v>
      </c>
      <c r="O20" s="322">
        <f t="shared" si="7"/>
        <v>0.003240857691</v>
      </c>
      <c r="P20" s="323">
        <f t="shared" si="8"/>
        <v>0.016945</v>
      </c>
      <c r="Q20" s="322">
        <f t="shared" si="9"/>
        <v>0.07314214082</v>
      </c>
      <c r="R20" s="124">
        <f t="shared" si="10"/>
        <v>4.821975596</v>
      </c>
      <c r="S20" s="124">
        <f t="shared" si="11"/>
        <v>5.792458027</v>
      </c>
      <c r="T20" s="124">
        <f t="shared" si="12"/>
        <v>4.895117737</v>
      </c>
      <c r="U20" s="124">
        <f t="shared" si="13"/>
        <v>5.880320932</v>
      </c>
      <c r="V20" s="124">
        <f t="shared" si="14"/>
        <v>5.836389479</v>
      </c>
      <c r="W20" s="306"/>
      <c r="X20" s="306"/>
    </row>
    <row r="21">
      <c r="A21" s="11"/>
      <c r="B21" s="54" t="s">
        <v>410</v>
      </c>
      <c r="C21" s="124">
        <f>'Fracionada com valor energético'!$E$21</f>
        <v>1.26495793</v>
      </c>
      <c r="D21" s="321">
        <f t="shared" si="1"/>
        <v>0.0125</v>
      </c>
      <c r="E21" s="322">
        <f t="shared" si="2"/>
        <v>0.0340306172</v>
      </c>
      <c r="F21" s="321">
        <f>Percentuais!$W$5+Percentuais!$X$5</f>
        <v>0.3136509065</v>
      </c>
      <c r="G21" s="322">
        <f t="shared" si="3"/>
        <v>0.4074289355</v>
      </c>
      <c r="H21" s="321">
        <f>Percentuais!$Z$5</f>
        <v>0.0231070032</v>
      </c>
      <c r="I21" s="322">
        <f t="shared" si="4"/>
        <v>0.03001573253</v>
      </c>
      <c r="J21" s="321">
        <f>Percentuais!$AA$5+Percentuais!$AG$5+Percentuais!$AH$5</f>
        <v>0.0255954497</v>
      </c>
      <c r="K21" s="322">
        <f t="shared" si="5"/>
        <v>0.03324819603</v>
      </c>
      <c r="L21" s="321">
        <f>Percentuais!$AI$5</f>
        <v>0.01457518663</v>
      </c>
      <c r="M21" s="322">
        <f t="shared" si="6"/>
        <v>0.01893300052</v>
      </c>
      <c r="N21" s="321">
        <f>SUM(Percentuais!$AB$5:$AF$5)</f>
        <v>0.0019732624</v>
      </c>
      <c r="O21" s="322">
        <f t="shared" si="7"/>
        <v>0.00256324526</v>
      </c>
      <c r="P21" s="323">
        <f t="shared" si="8"/>
        <v>0.016945</v>
      </c>
      <c r="Q21" s="322">
        <f t="shared" si="9"/>
        <v>0.02201136094</v>
      </c>
      <c r="R21" s="124">
        <f t="shared" si="10"/>
        <v>1.791177658</v>
      </c>
      <c r="S21" s="124">
        <f t="shared" si="11"/>
        <v>2.15167439</v>
      </c>
      <c r="T21" s="124">
        <f t="shared" si="12"/>
        <v>1.813189018</v>
      </c>
      <c r="U21" s="124">
        <f t="shared" si="13"/>
        <v>2.178115811</v>
      </c>
      <c r="V21" s="124">
        <f t="shared" si="14"/>
        <v>2.164895101</v>
      </c>
      <c r="W21" s="306"/>
      <c r="X21" s="306"/>
    </row>
    <row r="22" ht="15.75" customHeight="1">
      <c r="A22" s="11"/>
      <c r="B22" s="54" t="s">
        <v>425</v>
      </c>
      <c r="C22" s="124">
        <f>'Fracionada com valor energético'!$E$39</f>
        <v>9.538717771</v>
      </c>
      <c r="D22" s="321">
        <f t="shared" si="1"/>
        <v>0.06666666667</v>
      </c>
      <c r="E22" s="322">
        <f t="shared" si="2"/>
        <v>0.1814966251</v>
      </c>
      <c r="F22" s="321">
        <f>Percentuais!$W$6+Percentuais!$X$6</f>
        <v>0.112715713</v>
      </c>
      <c r="G22" s="322">
        <f t="shared" si="3"/>
        <v>1.095620896</v>
      </c>
      <c r="H22" s="321">
        <f>Percentuais!$Z$6</f>
        <v>0.01967907962</v>
      </c>
      <c r="I22" s="322">
        <f t="shared" si="4"/>
        <v>0.1912848731</v>
      </c>
      <c r="J22" s="321">
        <f>Percentuais!$AA$6+Percentuais!$AG$6+Percentuais!$AH$6</f>
        <v>0.02179836512</v>
      </c>
      <c r="K22" s="322">
        <f t="shared" si="5"/>
        <v>0.2118847825</v>
      </c>
      <c r="L22" s="321">
        <f>Percentuais!$AI$6</f>
        <v>0.01241295792</v>
      </c>
      <c r="M22" s="322">
        <f t="shared" si="6"/>
        <v>0.1206566122</v>
      </c>
      <c r="N22" s="321">
        <f>SUM(Percentuais!$AB$6:$AF$6)</f>
        <v>0.001680528953</v>
      </c>
      <c r="O22" s="322">
        <f t="shared" si="7"/>
        <v>0.01633510172</v>
      </c>
      <c r="P22" s="323">
        <f t="shared" si="8"/>
        <v>0.016945</v>
      </c>
      <c r="Q22" s="322">
        <f t="shared" si="9"/>
        <v>0.1647090329</v>
      </c>
      <c r="R22" s="124">
        <f t="shared" si="10"/>
        <v>11.35599666</v>
      </c>
      <c r="S22" s="124">
        <f t="shared" si="11"/>
        <v>13.64153192</v>
      </c>
      <c r="T22" s="124">
        <f t="shared" si="12"/>
        <v>11.52070569</v>
      </c>
      <c r="U22" s="124">
        <f t="shared" si="13"/>
        <v>13.83939069</v>
      </c>
      <c r="V22" s="124">
        <f t="shared" si="14"/>
        <v>13.74046131</v>
      </c>
      <c r="W22" s="306"/>
      <c r="X22" s="306"/>
    </row>
    <row r="23" ht="15.75" customHeight="1">
      <c r="A23" s="11"/>
      <c r="B23" s="54" t="s">
        <v>440</v>
      </c>
      <c r="C23" s="124">
        <f>'Fracionada com valor energético'!$E$52</f>
        <v>2.742738648</v>
      </c>
      <c r="D23" s="321">
        <f t="shared" si="1"/>
        <v>0.01</v>
      </c>
      <c r="E23" s="322">
        <f t="shared" si="2"/>
        <v>0.02722449376</v>
      </c>
      <c r="F23" s="321">
        <f>Percentuais!$W$7+Percentuais!$X$7</f>
        <v>0.09165748465</v>
      </c>
      <c r="G23" s="322">
        <f t="shared" si="3"/>
        <v>0.2538878542</v>
      </c>
      <c r="H23" s="321">
        <f>Percentuais!$Z$7</f>
        <v>0.01023138675</v>
      </c>
      <c r="I23" s="322">
        <f t="shared" si="4"/>
        <v>0.02834056418</v>
      </c>
      <c r="J23" s="321">
        <f>Percentuais!$AA$7+Percentuais!$AG$7+Percentuais!$AH$7</f>
        <v>0.0113332284</v>
      </c>
      <c r="K23" s="322">
        <f t="shared" si="5"/>
        <v>0.03139262494</v>
      </c>
      <c r="L23" s="321">
        <f>Percentuais!$AI$7</f>
        <v>0.006453643948</v>
      </c>
      <c r="M23" s="322">
        <f t="shared" si="6"/>
        <v>0.01787635587</v>
      </c>
      <c r="N23" s="321">
        <f>SUM(Percentuais!$AB$7:$AF$7)</f>
        <v>0.0008737269215</v>
      </c>
      <c r="O23" s="322">
        <f t="shared" si="7"/>
        <v>0.002420191369</v>
      </c>
      <c r="P23" s="323">
        <f t="shared" si="8"/>
        <v>0.016945</v>
      </c>
      <c r="Q23" s="322">
        <f t="shared" si="9"/>
        <v>0.04693702544</v>
      </c>
      <c r="R23" s="124">
        <f t="shared" si="10"/>
        <v>3.103880733</v>
      </c>
      <c r="S23" s="124">
        <f t="shared" si="11"/>
        <v>3.728575251</v>
      </c>
      <c r="T23" s="124">
        <f t="shared" si="12"/>
        <v>3.150817758</v>
      </c>
      <c r="U23" s="124">
        <f t="shared" si="13"/>
        <v>3.784958935</v>
      </c>
      <c r="V23" s="124">
        <f t="shared" si="14"/>
        <v>3.756767093</v>
      </c>
      <c r="W23" s="306"/>
      <c r="X23" s="306"/>
    </row>
    <row r="24" ht="15.75" customHeight="1">
      <c r="A24" s="11"/>
      <c r="B24" s="54" t="s">
        <v>454</v>
      </c>
      <c r="C24" s="124">
        <f>'Fracionada com valor energético'!$E$39</f>
        <v>9.538717771</v>
      </c>
      <c r="D24" s="321">
        <f t="shared" si="1"/>
        <v>0.06666666667</v>
      </c>
      <c r="E24" s="322">
        <f t="shared" si="2"/>
        <v>0.1814966251</v>
      </c>
      <c r="F24" s="321">
        <f>Percentuais!$W$8+Percentuais!$X$8</f>
        <v>0.1270126313</v>
      </c>
      <c r="G24" s="322">
        <f t="shared" si="3"/>
        <v>1.234590007</v>
      </c>
      <c r="H24" s="321">
        <f>Percentuais!$Z$8</f>
        <v>0.01978389895</v>
      </c>
      <c r="I24" s="322">
        <f t="shared" si="4"/>
        <v>0.1923037394</v>
      </c>
      <c r="J24" s="321">
        <f>Percentuais!$AA$8+Percentuais!$AG$8+Percentuais!$AH$8</f>
        <v>0.02191447268</v>
      </c>
      <c r="K24" s="322">
        <f t="shared" si="5"/>
        <v>0.2130133729</v>
      </c>
      <c r="L24" s="321">
        <f>Percentuais!$AI$8</f>
        <v>0.01247907472</v>
      </c>
      <c r="M24" s="322">
        <f t="shared" si="6"/>
        <v>0.1212992818</v>
      </c>
      <c r="N24" s="321">
        <f>SUM(Percentuais!$AB$8:$AF$8)</f>
        <v>0.00168948018</v>
      </c>
      <c r="O24" s="322">
        <f t="shared" si="7"/>
        <v>0.01642210957</v>
      </c>
      <c r="P24" s="323">
        <f t="shared" si="8"/>
        <v>0.016945</v>
      </c>
      <c r="Q24" s="322">
        <f t="shared" si="9"/>
        <v>0.1647090329</v>
      </c>
      <c r="R24" s="124">
        <f t="shared" si="10"/>
        <v>11.49784291</v>
      </c>
      <c r="S24" s="124">
        <f t="shared" si="11"/>
        <v>13.81192648</v>
      </c>
      <c r="T24" s="124">
        <f t="shared" si="12"/>
        <v>11.66255194</v>
      </c>
      <c r="U24" s="124">
        <f t="shared" si="13"/>
        <v>14.00978525</v>
      </c>
      <c r="V24" s="124">
        <f t="shared" si="14"/>
        <v>13.91085587</v>
      </c>
      <c r="W24" s="306"/>
      <c r="X24" s="306"/>
    </row>
    <row r="25" ht="15.75" customHeight="1">
      <c r="A25" s="65"/>
      <c r="B25" s="54" t="s">
        <v>424</v>
      </c>
      <c r="C25" s="124">
        <f>'Fracionada com valor energético'!$E$52</f>
        <v>2.742738648</v>
      </c>
      <c r="D25" s="321">
        <f t="shared" si="1"/>
        <v>0.01</v>
      </c>
      <c r="E25" s="322">
        <f t="shared" si="2"/>
        <v>0.02722449376</v>
      </c>
      <c r="F25" s="321">
        <f>Percentuais!$W$9+Percentuais!$X$9</f>
        <v>0.1204841713</v>
      </c>
      <c r="G25" s="322">
        <f t="shared" si="3"/>
        <v>0.3337367138</v>
      </c>
      <c r="H25" s="321">
        <f>Percentuais!$Z$9</f>
        <v>0.01344920339</v>
      </c>
      <c r="I25" s="322">
        <f t="shared" si="4"/>
        <v>0.03725379769</v>
      </c>
      <c r="J25" s="321">
        <f>Percentuais!$AA$9+Percentuais!$AG$9+Percentuais!$AH$9</f>
        <v>0.01489757914</v>
      </c>
      <c r="K25" s="322">
        <f t="shared" si="5"/>
        <v>0.04126574513</v>
      </c>
      <c r="L25" s="321">
        <f>Percentuais!$AI$9</f>
        <v>0.008483343679</v>
      </c>
      <c r="M25" s="322">
        <f t="shared" si="6"/>
        <v>0.02349854931</v>
      </c>
      <c r="N25" s="321">
        <f>SUM(Percentuais!$AB$9:$AF$9)</f>
        <v>0.001148517925</v>
      </c>
      <c r="O25" s="322">
        <f t="shared" si="7"/>
        <v>0.003181352321</v>
      </c>
      <c r="P25" s="323">
        <f t="shared" si="8"/>
        <v>0.016945</v>
      </c>
      <c r="Q25" s="322">
        <f t="shared" si="9"/>
        <v>0.04693702544</v>
      </c>
      <c r="R25" s="124">
        <f t="shared" si="10"/>
        <v>3.2088993</v>
      </c>
      <c r="S25" s="124">
        <f t="shared" si="11"/>
        <v>3.854730108</v>
      </c>
      <c r="T25" s="124">
        <f t="shared" si="12"/>
        <v>3.255836326</v>
      </c>
      <c r="U25" s="124">
        <f t="shared" si="13"/>
        <v>3.911113793</v>
      </c>
      <c r="V25" s="124">
        <f t="shared" si="14"/>
        <v>3.88292195</v>
      </c>
      <c r="W25" s="306"/>
      <c r="X25" s="306"/>
    </row>
    <row r="26" ht="15.75" customHeight="1">
      <c r="A26" s="121" t="s">
        <v>970</v>
      </c>
      <c r="B26" s="89" t="s">
        <v>390</v>
      </c>
      <c r="C26" s="124">
        <f>'Introdução alimentar'!$E$9</f>
        <v>3.360985626</v>
      </c>
      <c r="D26" s="321">
        <f t="shared" si="1"/>
        <v>0.008333333333</v>
      </c>
      <c r="E26" s="322">
        <f t="shared" si="2"/>
        <v>0.02268707813</v>
      </c>
      <c r="F26" s="321">
        <f>Percentuais!$W$4+Percentuais!$X$4</f>
        <v>0.09229000406</v>
      </c>
      <c r="G26" s="322">
        <f t="shared" si="3"/>
        <v>0.3122791676</v>
      </c>
      <c r="H26" s="321">
        <f>Percentuais!$Z$4</f>
        <v>0.008792100636</v>
      </c>
      <c r="I26" s="322">
        <f t="shared" si="4"/>
        <v>0.02974959094</v>
      </c>
      <c r="J26" s="321">
        <f>Percentuais!$AA$4+Percentuais!$AG$4+Percentuais!$AH$4</f>
        <v>0.009738942243</v>
      </c>
      <c r="K26" s="322">
        <f t="shared" si="5"/>
        <v>0.03295339304</v>
      </c>
      <c r="L26" s="321">
        <f>Percentuais!$AI$4</f>
        <v>0.005545786555</v>
      </c>
      <c r="M26" s="322">
        <f t="shared" si="6"/>
        <v>0.01876512659</v>
      </c>
      <c r="N26" s="321">
        <f>SUM(Percentuais!$AB$4:$AF$4)</f>
        <v>0.0007508166011</v>
      </c>
      <c r="O26" s="322">
        <f t="shared" si="7"/>
        <v>0.002540517639</v>
      </c>
      <c r="P26" s="323">
        <f t="shared" si="8"/>
        <v>0.016945</v>
      </c>
      <c r="Q26" s="322">
        <f t="shared" si="9"/>
        <v>0.05733633398</v>
      </c>
      <c r="R26" s="124">
        <f t="shared" si="10"/>
        <v>3.7799605</v>
      </c>
      <c r="S26" s="124">
        <f t="shared" si="11"/>
        <v>4.540724462</v>
      </c>
      <c r="T26" s="124">
        <f t="shared" si="12"/>
        <v>3.837296834</v>
      </c>
      <c r="U26" s="124">
        <f t="shared" si="13"/>
        <v>4.609600445</v>
      </c>
      <c r="V26" s="124">
        <f t="shared" si="14"/>
        <v>4.575162453</v>
      </c>
      <c r="W26" s="306"/>
      <c r="X26" s="306"/>
    </row>
    <row r="27" ht="15.75" customHeight="1">
      <c r="A27" s="11"/>
      <c r="B27" s="54" t="s">
        <v>425</v>
      </c>
      <c r="C27" s="124">
        <f>'Introdução alimentar'!$E$21</f>
        <v>1.206806946</v>
      </c>
      <c r="D27" s="321">
        <f t="shared" si="1"/>
        <v>0.06666666667</v>
      </c>
      <c r="E27" s="322">
        <f t="shared" si="2"/>
        <v>0.1814966251</v>
      </c>
      <c r="F27" s="321">
        <f>Percentuais!$W$6+Percentuais!$X$6</f>
        <v>0.112715713</v>
      </c>
      <c r="G27" s="322">
        <f t="shared" si="3"/>
        <v>0.1564836268</v>
      </c>
      <c r="H27" s="321">
        <f>Percentuais!$Z$6</f>
        <v>0.01967907962</v>
      </c>
      <c r="I27" s="322">
        <f t="shared" si="4"/>
        <v>0.02732053651</v>
      </c>
      <c r="J27" s="321">
        <f>Percentuais!$AA$6+Percentuais!$AG$6+Percentuais!$AH$6</f>
        <v>0.02179836512</v>
      </c>
      <c r="K27" s="322">
        <f t="shared" si="5"/>
        <v>0.03026274814</v>
      </c>
      <c r="L27" s="321">
        <f>Percentuais!$AI$6</f>
        <v>0.01241295792</v>
      </c>
      <c r="M27" s="322">
        <f t="shared" si="6"/>
        <v>0.0172329538</v>
      </c>
      <c r="N27" s="321">
        <f>SUM(Percentuais!$AB$6:$AF$6)</f>
        <v>0.001680528953</v>
      </c>
      <c r="O27" s="322">
        <f t="shared" si="7"/>
        <v>0.002333084346</v>
      </c>
      <c r="P27" s="323">
        <f t="shared" si="8"/>
        <v>0.016945</v>
      </c>
      <c r="Q27" s="322">
        <f t="shared" si="9"/>
        <v>0.02352480401</v>
      </c>
      <c r="R27" s="124">
        <f t="shared" si="10"/>
        <v>1.62193652</v>
      </c>
      <c r="S27" s="124">
        <f t="shared" si="11"/>
        <v>1.948371374</v>
      </c>
      <c r="T27" s="124">
        <f t="shared" si="12"/>
        <v>1.645461324</v>
      </c>
      <c r="U27" s="124">
        <f t="shared" si="13"/>
        <v>1.976630837</v>
      </c>
      <c r="V27" s="124">
        <f t="shared" si="14"/>
        <v>1.962501105</v>
      </c>
      <c r="W27" s="306"/>
      <c r="X27" s="306"/>
    </row>
    <row r="28" ht="15.75" customHeight="1">
      <c r="A28" s="11"/>
      <c r="B28" s="89" t="s">
        <v>440</v>
      </c>
      <c r="C28" s="124">
        <f>'Introdução alimentar'!$E$9</f>
        <v>3.360985626</v>
      </c>
      <c r="D28" s="321">
        <f t="shared" si="1"/>
        <v>0.01</v>
      </c>
      <c r="E28" s="322">
        <f t="shared" si="2"/>
        <v>0.02722449376</v>
      </c>
      <c r="F28" s="321">
        <f>Percentuais!$W$7+Percentuais!$X$7</f>
        <v>0.09165748465</v>
      </c>
      <c r="G28" s="322">
        <f t="shared" si="3"/>
        <v>0.3105548171</v>
      </c>
      <c r="H28" s="321">
        <f>Percentuais!$Z$7</f>
        <v>0.01023138675</v>
      </c>
      <c r="I28" s="322">
        <f t="shared" si="4"/>
        <v>0.03466608812</v>
      </c>
      <c r="J28" s="321">
        <f>Percentuais!$AA$7+Percentuais!$AG$7+Percentuais!$AH$7</f>
        <v>0.0113332284</v>
      </c>
      <c r="K28" s="322">
        <f t="shared" si="5"/>
        <v>0.03839935914</v>
      </c>
      <c r="L28" s="321">
        <f>Percentuais!$AI$7</f>
        <v>0.006453643948</v>
      </c>
      <c r="M28" s="322">
        <f t="shared" si="6"/>
        <v>0.02186630173</v>
      </c>
      <c r="N28" s="321">
        <f>SUM(Percentuais!$AB$7:$AF$7)</f>
        <v>0.0008737269215</v>
      </c>
      <c r="O28" s="322">
        <f t="shared" si="7"/>
        <v>0.002960370397</v>
      </c>
      <c r="P28" s="323">
        <f t="shared" si="8"/>
        <v>0.016945</v>
      </c>
      <c r="Q28" s="322">
        <f t="shared" si="9"/>
        <v>0.05741322048</v>
      </c>
      <c r="R28" s="124">
        <f t="shared" si="10"/>
        <v>3.796657057</v>
      </c>
      <c r="S28" s="124">
        <f t="shared" si="11"/>
        <v>4.560781407</v>
      </c>
      <c r="T28" s="124">
        <f t="shared" si="12"/>
        <v>3.854070277</v>
      </c>
      <c r="U28" s="124">
        <f t="shared" si="13"/>
        <v>4.629749751</v>
      </c>
      <c r="V28" s="124">
        <f t="shared" si="14"/>
        <v>4.595265579</v>
      </c>
      <c r="W28" s="306"/>
      <c r="X28" s="306"/>
    </row>
    <row r="29" ht="15.75" customHeight="1">
      <c r="A29" s="11"/>
      <c r="B29" s="89" t="s">
        <v>454</v>
      </c>
      <c r="C29" s="124">
        <f>'Introdução alimentar'!$E$21</f>
        <v>1.206806946</v>
      </c>
      <c r="D29" s="321">
        <f t="shared" si="1"/>
        <v>0.06666666667</v>
      </c>
      <c r="E29" s="322">
        <f t="shared" si="2"/>
        <v>0.1814966251</v>
      </c>
      <c r="F29" s="321">
        <f>Percentuais!$W$8+Percentuais!$X$8</f>
        <v>0.1270126313</v>
      </c>
      <c r="G29" s="322">
        <f t="shared" si="3"/>
        <v>0.1763320895</v>
      </c>
      <c r="H29" s="321">
        <f>Percentuais!$Z$8</f>
        <v>0.01978389895</v>
      </c>
      <c r="I29" s="322">
        <f t="shared" si="4"/>
        <v>0.02746605756</v>
      </c>
      <c r="J29" s="321">
        <f>Percentuais!$AA$8+Percentuais!$AG$8+Percentuais!$AH$8</f>
        <v>0.02191447268</v>
      </c>
      <c r="K29" s="322">
        <f t="shared" si="5"/>
        <v>0.03042394068</v>
      </c>
      <c r="L29" s="321">
        <f>Percentuais!$AI$8</f>
        <v>0.01247907472</v>
      </c>
      <c r="M29" s="322">
        <f t="shared" si="6"/>
        <v>0.017324744</v>
      </c>
      <c r="N29" s="321">
        <f>SUM(Percentuais!$AB$8:$AF$8)</f>
        <v>0.00168948018</v>
      </c>
      <c r="O29" s="322">
        <f t="shared" si="7"/>
        <v>0.002345511367</v>
      </c>
      <c r="P29" s="323">
        <f t="shared" si="8"/>
        <v>0.016945</v>
      </c>
      <c r="Q29" s="322">
        <f t="shared" si="9"/>
        <v>0.02352480401</v>
      </c>
      <c r="R29" s="124">
        <f t="shared" si="10"/>
        <v>1.642195914</v>
      </c>
      <c r="S29" s="124">
        <f t="shared" si="11"/>
        <v>1.972708222</v>
      </c>
      <c r="T29" s="124">
        <f t="shared" si="12"/>
        <v>1.665720718</v>
      </c>
      <c r="U29" s="124">
        <f t="shared" si="13"/>
        <v>2.000967685</v>
      </c>
      <c r="V29" s="124">
        <f t="shared" si="14"/>
        <v>1.986837953</v>
      </c>
      <c r="W29" s="306"/>
      <c r="X29" s="306"/>
    </row>
    <row r="30" ht="15.75" customHeight="1">
      <c r="A30" s="65"/>
      <c r="B30" s="89" t="s">
        <v>424</v>
      </c>
      <c r="C30" s="124">
        <f>'Introdução alimentar'!$E$9</f>
        <v>3.360985626</v>
      </c>
      <c r="D30" s="321">
        <f t="shared" si="1"/>
        <v>0.01</v>
      </c>
      <c r="E30" s="322">
        <f t="shared" si="2"/>
        <v>0.02722449376</v>
      </c>
      <c r="F30" s="321">
        <f>Percentuais!$W$9+Percentuais!$X$9</f>
        <v>0.1204841713</v>
      </c>
      <c r="G30" s="322">
        <f t="shared" si="3"/>
        <v>0.4082256886</v>
      </c>
      <c r="H30" s="321">
        <f>Percentuais!$Z$9</f>
        <v>0.01344920339</v>
      </c>
      <c r="I30" s="322">
        <f t="shared" si="4"/>
        <v>0.04556872704</v>
      </c>
      <c r="J30" s="321">
        <f>Percentuais!$AA$9+Percentuais!$AG$9+Percentuais!$AH$9</f>
        <v>0.01489757914</v>
      </c>
      <c r="K30" s="322">
        <f t="shared" si="5"/>
        <v>0.05047612842</v>
      </c>
      <c r="L30" s="321">
        <f>Percentuais!$AI$9</f>
        <v>0.008483343679</v>
      </c>
      <c r="M30" s="322">
        <f t="shared" si="6"/>
        <v>0.0287433509</v>
      </c>
      <c r="N30" s="321">
        <f>SUM(Percentuais!$AB$9:$AF$9)</f>
        <v>0.001148517925</v>
      </c>
      <c r="O30" s="322">
        <f t="shared" si="7"/>
        <v>0.003891420057</v>
      </c>
      <c r="P30" s="323">
        <f t="shared" si="8"/>
        <v>0.016945</v>
      </c>
      <c r="Q30" s="322">
        <f t="shared" si="9"/>
        <v>0.05741322048</v>
      </c>
      <c r="R30" s="124">
        <f t="shared" si="10"/>
        <v>3.925115435</v>
      </c>
      <c r="S30" s="124">
        <f t="shared" si="11"/>
        <v>4.715093629</v>
      </c>
      <c r="T30" s="124">
        <f t="shared" si="12"/>
        <v>3.982528656</v>
      </c>
      <c r="U30" s="124">
        <f t="shared" si="13"/>
        <v>4.784061972</v>
      </c>
      <c r="V30" s="124">
        <f t="shared" si="14"/>
        <v>4.7495778</v>
      </c>
      <c r="W30" s="306"/>
      <c r="X30" s="306"/>
    </row>
    <row r="31" ht="15.75" customHeight="1">
      <c r="A31" s="121" t="s">
        <v>661</v>
      </c>
      <c r="B31" s="54" t="s">
        <v>390</v>
      </c>
      <c r="C31" s="124">
        <f>'Líquida paciente'!$E$12</f>
        <v>10.76654824</v>
      </c>
      <c r="D31" s="321">
        <f t="shared" si="1"/>
        <v>0.008333333333</v>
      </c>
      <c r="E31" s="322">
        <f t="shared" si="2"/>
        <v>0.02268707813</v>
      </c>
      <c r="F31" s="321">
        <f>Percentuais!$W$11+Percentuais!$X$11</f>
        <v>0.1423534321</v>
      </c>
      <c r="G31" s="322">
        <f t="shared" si="3"/>
        <v>1.535884677</v>
      </c>
      <c r="H31" s="321">
        <f>Percentuais!$Z$11</f>
        <v>0.01356144377</v>
      </c>
      <c r="I31" s="322">
        <f t="shared" si="4"/>
        <v>0.1463176081</v>
      </c>
      <c r="J31" s="321">
        <f>Percentuais!$AA$11+Percentuais!$AG$11+Percentuais!$AH$11</f>
        <v>0.01502190695</v>
      </c>
      <c r="K31" s="322">
        <f t="shared" si="5"/>
        <v>0.1620748889</v>
      </c>
      <c r="L31" s="321">
        <f>Percentuais!$AI$11</f>
        <v>0.008554141456</v>
      </c>
      <c r="M31" s="322">
        <f t="shared" si="6"/>
        <v>0.09229264508</v>
      </c>
      <c r="N31" s="321">
        <f>SUM(Percentuais!$AB$11:$AF$11)</f>
        <v>0.001158102886</v>
      </c>
      <c r="O31" s="322">
        <f t="shared" si="7"/>
        <v>0.01249504455</v>
      </c>
      <c r="P31" s="323">
        <f t="shared" si="8"/>
        <v>0.016945</v>
      </c>
      <c r="Q31" s="322">
        <f t="shared" si="9"/>
        <v>0.1828235924</v>
      </c>
      <c r="R31" s="124">
        <f t="shared" si="10"/>
        <v>12.73830018</v>
      </c>
      <c r="S31" s="124">
        <f t="shared" si="11"/>
        <v>15.30204118</v>
      </c>
      <c r="T31" s="124">
        <f t="shared" si="12"/>
        <v>12.92112377</v>
      </c>
      <c r="U31" s="124">
        <f t="shared" si="13"/>
        <v>15.52166028</v>
      </c>
      <c r="V31" s="124">
        <f t="shared" si="14"/>
        <v>15.41185073</v>
      </c>
      <c r="W31" s="306"/>
      <c r="X31" s="306"/>
    </row>
    <row r="32" ht="15.75" customHeight="1">
      <c r="A32" s="11"/>
      <c r="B32" s="54" t="s">
        <v>410</v>
      </c>
      <c r="C32" s="124">
        <f>'Líquida paciente'!$E$19</f>
        <v>2.286791585</v>
      </c>
      <c r="D32" s="321">
        <f t="shared" si="1"/>
        <v>0.0125</v>
      </c>
      <c r="E32" s="322">
        <f t="shared" si="2"/>
        <v>0.0340306172</v>
      </c>
      <c r="F32" s="321">
        <f>Percentuais!$W$12+Percentuais!$X$12</f>
        <v>0.3136509065</v>
      </c>
      <c r="G32" s="322">
        <f t="shared" si="3"/>
        <v>0.7279279876</v>
      </c>
      <c r="H32" s="321">
        <f>Percentuais!$Z$12</f>
        <v>0.0231070032</v>
      </c>
      <c r="I32" s="322">
        <f t="shared" si="4"/>
        <v>0.05362724605</v>
      </c>
      <c r="J32" s="321">
        <f>Percentuais!$AA$12+Percentuais!$AG$12+Percentuais!$AH$12</f>
        <v>0.0255954497</v>
      </c>
      <c r="K32" s="322">
        <f t="shared" si="5"/>
        <v>0.05940248793</v>
      </c>
      <c r="L32" s="321">
        <f>Percentuais!$AI$12</f>
        <v>0.01457518663</v>
      </c>
      <c r="M32" s="322">
        <f t="shared" si="6"/>
        <v>0.03382641674</v>
      </c>
      <c r="N32" s="321">
        <f>SUM(Percentuais!$AB$12:$AF$12)</f>
        <v>0.0019732624</v>
      </c>
      <c r="O32" s="322">
        <f t="shared" si="7"/>
        <v>0.004579591189</v>
      </c>
      <c r="P32" s="323">
        <f t="shared" si="8"/>
        <v>0.016945</v>
      </c>
      <c r="Q32" s="322">
        <f t="shared" si="9"/>
        <v>0.03932633222</v>
      </c>
      <c r="R32" s="124">
        <f t="shared" si="10"/>
        <v>3.200185932</v>
      </c>
      <c r="S32" s="124">
        <f t="shared" si="11"/>
        <v>3.844263066</v>
      </c>
      <c r="T32" s="124">
        <f t="shared" si="12"/>
        <v>3.239512264</v>
      </c>
      <c r="U32" s="124">
        <f t="shared" si="13"/>
        <v>3.891504311</v>
      </c>
      <c r="V32" s="124">
        <f t="shared" si="14"/>
        <v>3.867883688</v>
      </c>
      <c r="W32" s="306"/>
      <c r="X32" s="306"/>
    </row>
    <row r="33" ht="15.75" customHeight="1">
      <c r="A33" s="11"/>
      <c r="B33" s="54" t="s">
        <v>425</v>
      </c>
      <c r="C33" s="124">
        <f>'Líquida paciente'!$E$29</f>
        <v>9.641370832</v>
      </c>
      <c r="D33" s="321">
        <f t="shared" si="1"/>
        <v>0.06666666667</v>
      </c>
      <c r="E33" s="322">
        <f t="shared" si="2"/>
        <v>0.1814966251</v>
      </c>
      <c r="F33" s="321">
        <f>Percentuais!$W$13+Percentuais!$X$13</f>
        <v>0.1457960127</v>
      </c>
      <c r="G33" s="322">
        <f t="shared" si="3"/>
        <v>1.432134909</v>
      </c>
      <c r="H33" s="321">
        <f>Percentuais!$Z$13</f>
        <v>0.03756139844</v>
      </c>
      <c r="I33" s="322">
        <f t="shared" si="4"/>
        <v>0.3689606384</v>
      </c>
      <c r="J33" s="321">
        <f>Percentuais!$AA$13+Percentuais!$AG$13+Percentuais!$AH$13</f>
        <v>0.04160647212</v>
      </c>
      <c r="K33" s="322">
        <f t="shared" si="5"/>
        <v>0.408694861</v>
      </c>
      <c r="L33" s="321">
        <f>Percentuais!$AI$13</f>
        <v>0.0236925744</v>
      </c>
      <c r="M33" s="322">
        <f t="shared" si="6"/>
        <v>0.232729018</v>
      </c>
      <c r="N33" s="321">
        <f>SUM(Percentuais!$AB$13:$AF$13)</f>
        <v>0.003207620417</v>
      </c>
      <c r="O33" s="322">
        <f t="shared" si="7"/>
        <v>0.03150803021</v>
      </c>
      <c r="P33" s="323">
        <f t="shared" si="8"/>
        <v>0.016945</v>
      </c>
      <c r="Q33" s="322">
        <f t="shared" si="9"/>
        <v>0.1664484891</v>
      </c>
      <c r="R33" s="124">
        <f t="shared" si="10"/>
        <v>12.29689491</v>
      </c>
      <c r="S33" s="124">
        <f t="shared" si="11"/>
        <v>14.77179762</v>
      </c>
      <c r="T33" s="124">
        <f t="shared" si="12"/>
        <v>12.4633434</v>
      </c>
      <c r="U33" s="124">
        <f t="shared" si="13"/>
        <v>14.97174594</v>
      </c>
      <c r="V33" s="124">
        <f t="shared" si="14"/>
        <v>14.87177178</v>
      </c>
      <c r="W33" s="306"/>
      <c r="X33" s="306"/>
    </row>
    <row r="34" ht="15.75" customHeight="1">
      <c r="A34" s="11"/>
      <c r="B34" s="54" t="s">
        <v>440</v>
      </c>
      <c r="C34" s="124">
        <f>'Líquida paciente'!$E$39</f>
        <v>5.549584778</v>
      </c>
      <c r="D34" s="321">
        <f t="shared" si="1"/>
        <v>0.01</v>
      </c>
      <c r="E34" s="322">
        <f t="shared" si="2"/>
        <v>0.02722449376</v>
      </c>
      <c r="F34" s="321">
        <f>Percentuais!$W$14+Percentuais!$X$14</f>
        <v>0.1225120976</v>
      </c>
      <c r="G34" s="322">
        <f t="shared" si="3"/>
        <v>0.6832266019</v>
      </c>
      <c r="H34" s="321">
        <f>Percentuais!$Z$14</f>
        <v>0.01367557332</v>
      </c>
      <c r="I34" s="322">
        <f t="shared" si="4"/>
        <v>0.07626606409</v>
      </c>
      <c r="J34" s="321">
        <f>Percentuais!$AA$14+Percentuais!$AG$14+Percentuais!$AH$14</f>
        <v>0.01514832737</v>
      </c>
      <c r="K34" s="322">
        <f t="shared" si="5"/>
        <v>0.08447933253</v>
      </c>
      <c r="L34" s="321">
        <f>Percentuais!$AI$14</f>
        <v>0.008626130865</v>
      </c>
      <c r="M34" s="322">
        <f t="shared" si="6"/>
        <v>0.04810628658</v>
      </c>
      <c r="N34" s="321">
        <f>SUM(Percentuais!$AB$14:$AF$14)</f>
        <v>0.001167849176</v>
      </c>
      <c r="O34" s="322">
        <f t="shared" si="7"/>
        <v>0.006512872111</v>
      </c>
      <c r="P34" s="323">
        <f t="shared" si="8"/>
        <v>0.016945</v>
      </c>
      <c r="Q34" s="322">
        <f t="shared" si="9"/>
        <v>0.0944990331</v>
      </c>
      <c r="R34" s="124">
        <f t="shared" si="10"/>
        <v>6.475400429</v>
      </c>
      <c r="S34" s="124">
        <f t="shared" si="11"/>
        <v>7.778655127</v>
      </c>
      <c r="T34" s="124">
        <f t="shared" si="12"/>
        <v>6.569899462</v>
      </c>
      <c r="U34" s="124">
        <f t="shared" si="13"/>
        <v>7.892173263</v>
      </c>
      <c r="V34" s="124">
        <f t="shared" si="14"/>
        <v>7.835414195</v>
      </c>
      <c r="W34" s="306"/>
      <c r="X34" s="306"/>
    </row>
    <row r="35" ht="15.75" customHeight="1">
      <c r="A35" s="11"/>
      <c r="B35" s="54" t="s">
        <v>454</v>
      </c>
      <c r="C35" s="124">
        <f>'Líquida paciente'!$E$29</f>
        <v>9.641370832</v>
      </c>
      <c r="D35" s="321">
        <f t="shared" si="1"/>
        <v>0.06666666667</v>
      </c>
      <c r="E35" s="322">
        <f t="shared" si="2"/>
        <v>0.1814966251</v>
      </c>
      <c r="F35" s="321">
        <f>Percentuais!$W$15+Percentuais!$X$15</f>
        <v>0.1457960127</v>
      </c>
      <c r="G35" s="322">
        <f t="shared" si="3"/>
        <v>1.432134909</v>
      </c>
      <c r="H35" s="321">
        <f>Percentuais!$Z$15</f>
        <v>0.03756139844</v>
      </c>
      <c r="I35" s="322">
        <f t="shared" si="4"/>
        <v>0.3689606384</v>
      </c>
      <c r="J35" s="321">
        <f>Percentuais!$AA$15+Percentuais!$AG$15+Percentuais!$AH$15</f>
        <v>0.04160647212</v>
      </c>
      <c r="K35" s="322">
        <f t="shared" si="5"/>
        <v>0.408694861</v>
      </c>
      <c r="L35" s="321">
        <f>Percentuais!$AI$15</f>
        <v>0.0236925744</v>
      </c>
      <c r="M35" s="322">
        <f t="shared" si="6"/>
        <v>0.232729018</v>
      </c>
      <c r="N35" s="321">
        <f>SUM(Percentuais!$AB$15:$AF$15)</f>
        <v>0.003207620417</v>
      </c>
      <c r="O35" s="322">
        <f t="shared" si="7"/>
        <v>0.03150803021</v>
      </c>
      <c r="P35" s="323">
        <f t="shared" si="8"/>
        <v>0.016945</v>
      </c>
      <c r="Q35" s="322">
        <f t="shared" si="9"/>
        <v>0.1664484891</v>
      </c>
      <c r="R35" s="124">
        <f t="shared" si="10"/>
        <v>12.29689491</v>
      </c>
      <c r="S35" s="124">
        <f t="shared" si="11"/>
        <v>14.77179762</v>
      </c>
      <c r="T35" s="124">
        <f t="shared" si="12"/>
        <v>12.4633434</v>
      </c>
      <c r="U35" s="124">
        <f t="shared" si="13"/>
        <v>14.97174594</v>
      </c>
      <c r="V35" s="124">
        <f t="shared" si="14"/>
        <v>14.87177178</v>
      </c>
      <c r="W35" s="306"/>
      <c r="X35" s="306"/>
    </row>
    <row r="36" ht="15.75" customHeight="1">
      <c r="A36" s="65"/>
      <c r="B36" s="54" t="s">
        <v>424</v>
      </c>
      <c r="C36" s="124">
        <f>'Líquida paciente'!$E$39</f>
        <v>5.549584778</v>
      </c>
      <c r="D36" s="321">
        <f t="shared" si="1"/>
        <v>0.01</v>
      </c>
      <c r="E36" s="322">
        <f t="shared" si="2"/>
        <v>0.02722449376</v>
      </c>
      <c r="F36" s="321">
        <f>Percentuais!$W$16+Percentuais!$X$16</f>
        <v>0.1395398994</v>
      </c>
      <c r="G36" s="322">
        <f t="shared" si="3"/>
        <v>0.7781874044</v>
      </c>
      <c r="H36" s="321">
        <f>Percentuais!$Z$16</f>
        <v>0.01557632399</v>
      </c>
      <c r="I36" s="322">
        <f t="shared" si="4"/>
        <v>0.08686618803</v>
      </c>
      <c r="J36" s="321">
        <f>Percentuais!$AA$16+Percentuais!$AG$16+Percentuais!$AH$16</f>
        <v>0.01725377426</v>
      </c>
      <c r="K36" s="322">
        <f t="shared" si="5"/>
        <v>0.09622100828</v>
      </c>
      <c r="L36" s="321">
        <f>Percentuais!$AI$16</f>
        <v>0.0098250659</v>
      </c>
      <c r="M36" s="322">
        <f t="shared" si="6"/>
        <v>0.0547925186</v>
      </c>
      <c r="N36" s="321">
        <f>SUM(Percentuais!$AB$16:$AF$16)</f>
        <v>0.001330167058</v>
      </c>
      <c r="O36" s="322">
        <f t="shared" si="7"/>
        <v>0.00741808798</v>
      </c>
      <c r="P36" s="323">
        <f t="shared" si="8"/>
        <v>0.016945</v>
      </c>
      <c r="Q36" s="322">
        <f t="shared" si="9"/>
        <v>0.0944990331</v>
      </c>
      <c r="R36" s="124">
        <f t="shared" si="10"/>
        <v>6.600294479</v>
      </c>
      <c r="S36" s="124">
        <f t="shared" si="11"/>
        <v>7.928685655</v>
      </c>
      <c r="T36" s="124">
        <f t="shared" si="12"/>
        <v>6.694793512</v>
      </c>
      <c r="U36" s="124">
        <f t="shared" si="13"/>
        <v>8.042203791</v>
      </c>
      <c r="V36" s="124">
        <f t="shared" si="14"/>
        <v>7.985444723</v>
      </c>
      <c r="W36" s="306"/>
      <c r="X36" s="306"/>
    </row>
    <row r="37" ht="15.75" customHeight="1">
      <c r="A37" s="121" t="s">
        <v>971</v>
      </c>
      <c r="B37" s="54" t="s">
        <v>390</v>
      </c>
      <c r="C37" s="124">
        <f>'Padronizada acompanhante'!$E$12</f>
        <v>5.192053119</v>
      </c>
      <c r="D37" s="321">
        <f t="shared" si="1"/>
        <v>0.008333333333</v>
      </c>
      <c r="E37" s="322">
        <f t="shared" si="2"/>
        <v>0.02268707813</v>
      </c>
      <c r="F37" s="321">
        <f>Percentuais!$W$4+Percentuais!$X$4</f>
        <v>0.09229000406</v>
      </c>
      <c r="G37" s="322">
        <f t="shared" si="3"/>
        <v>0.481268394</v>
      </c>
      <c r="H37" s="321">
        <f>Percentuais!$Z$4</f>
        <v>0.008792100636</v>
      </c>
      <c r="I37" s="322">
        <f t="shared" si="4"/>
        <v>0.0458485206</v>
      </c>
      <c r="J37" s="321">
        <f>Percentuais!$AA$4+Percentuais!$AG$4+Percentuais!$AH$4</f>
        <v>0.009738942243</v>
      </c>
      <c r="K37" s="322">
        <f t="shared" si="5"/>
        <v>0.05078605359</v>
      </c>
      <c r="L37" s="321">
        <f>Percentuais!$AI$4</f>
        <v>0.005545786555</v>
      </c>
      <c r="M37" s="322">
        <f t="shared" si="6"/>
        <v>0.02891983607</v>
      </c>
      <c r="N37" s="321">
        <f>SUM(Percentuais!$AB$4:$AF$4)</f>
        <v>0.0007508166011</v>
      </c>
      <c r="O37" s="322">
        <f t="shared" si="7"/>
        <v>0.003915313511</v>
      </c>
      <c r="P37" s="323">
        <f t="shared" si="8"/>
        <v>0.016945</v>
      </c>
      <c r="Q37" s="322">
        <f t="shared" si="9"/>
        <v>0.08836377264</v>
      </c>
      <c r="R37" s="124">
        <f t="shared" si="10"/>
        <v>5.825478315</v>
      </c>
      <c r="S37" s="124">
        <f t="shared" si="11"/>
        <v>6.997928122</v>
      </c>
      <c r="T37" s="124">
        <f t="shared" si="12"/>
        <v>5.913842087</v>
      </c>
      <c r="U37" s="124">
        <f t="shared" si="13"/>
        <v>7.104076201</v>
      </c>
      <c r="V37" s="124">
        <f t="shared" si="14"/>
        <v>7.051002162</v>
      </c>
      <c r="W37" s="306"/>
      <c r="X37" s="306"/>
    </row>
    <row r="38" ht="15.75" customHeight="1">
      <c r="A38" s="11"/>
      <c r="B38" s="54" t="s">
        <v>425</v>
      </c>
      <c r="C38" s="124">
        <f>'Padronizada acompanhante'!$E$29</f>
        <v>11.08259795</v>
      </c>
      <c r="D38" s="321">
        <f t="shared" si="1"/>
        <v>0.06666666667</v>
      </c>
      <c r="E38" s="322">
        <f t="shared" si="2"/>
        <v>0.1814966251</v>
      </c>
      <c r="F38" s="321">
        <f>Percentuais!$W$6+Percentuais!$X$6</f>
        <v>0.112715713</v>
      </c>
      <c r="G38" s="322">
        <f t="shared" si="3"/>
        <v>1.269640451</v>
      </c>
      <c r="H38" s="321">
        <f>Percentuais!$Z$6</f>
        <v>0.01967907962</v>
      </c>
      <c r="I38" s="322">
        <f t="shared" si="4"/>
        <v>0.2216670141</v>
      </c>
      <c r="J38" s="321">
        <f>Percentuais!$AA$6+Percentuais!$AG$6+Percentuais!$AH$6</f>
        <v>0.02179836512</v>
      </c>
      <c r="K38" s="322">
        <f t="shared" si="5"/>
        <v>0.2455388464</v>
      </c>
      <c r="L38" s="321">
        <f>Percentuais!$AI$6</f>
        <v>0.01241295792</v>
      </c>
      <c r="M38" s="322">
        <f t="shared" si="6"/>
        <v>0.139820732</v>
      </c>
      <c r="N38" s="321">
        <f>SUM(Percentuais!$AB$6:$AF$6)</f>
        <v>0.001680528953</v>
      </c>
      <c r="O38" s="322">
        <f t="shared" si="7"/>
        <v>0.01892963707</v>
      </c>
      <c r="P38" s="323">
        <f t="shared" si="8"/>
        <v>0.016945</v>
      </c>
      <c r="Q38" s="322">
        <f t="shared" si="9"/>
        <v>0.1908700826</v>
      </c>
      <c r="R38" s="124">
        <f t="shared" si="10"/>
        <v>13.15969126</v>
      </c>
      <c r="S38" s="124">
        <f t="shared" si="11"/>
        <v>15.80824244</v>
      </c>
      <c r="T38" s="124">
        <f t="shared" si="12"/>
        <v>13.35056134</v>
      </c>
      <c r="U38" s="124">
        <f t="shared" si="13"/>
        <v>16.0375275</v>
      </c>
      <c r="V38" s="124">
        <f t="shared" si="14"/>
        <v>15.92288497</v>
      </c>
      <c r="W38" s="306"/>
      <c r="X38" s="306"/>
    </row>
    <row r="39" ht="15.75" customHeight="1">
      <c r="A39" s="65"/>
      <c r="B39" s="54" t="s">
        <v>454</v>
      </c>
      <c r="C39" s="124">
        <f>'Padronizada acompanhante'!$E$29</f>
        <v>11.08259795</v>
      </c>
      <c r="D39" s="321">
        <f t="shared" si="1"/>
        <v>0.06666666667</v>
      </c>
      <c r="E39" s="322">
        <f t="shared" si="2"/>
        <v>0.1814966251</v>
      </c>
      <c r="F39" s="321">
        <f>Percentuais!$W$8+Percentuais!$X$8</f>
        <v>0.1270126313</v>
      </c>
      <c r="G39" s="322">
        <f t="shared" si="3"/>
        <v>1.430682291</v>
      </c>
      <c r="H39" s="321">
        <f>Percentuais!$Z$8</f>
        <v>0.01978389895</v>
      </c>
      <c r="I39" s="322">
        <f t="shared" si="4"/>
        <v>0.2228477089</v>
      </c>
      <c r="J39" s="321">
        <f>Percentuais!$AA$8+Percentuais!$AG$8+Percentuais!$AH$8</f>
        <v>0.02191447268</v>
      </c>
      <c r="K39" s="322">
        <f t="shared" si="5"/>
        <v>0.2468466929</v>
      </c>
      <c r="L39" s="321">
        <f>Percentuais!$AI$8</f>
        <v>0.01247907472</v>
      </c>
      <c r="M39" s="322">
        <f t="shared" si="6"/>
        <v>0.1405654779</v>
      </c>
      <c r="N39" s="321">
        <f>SUM(Percentuais!$AB$8:$AF$8)</f>
        <v>0.00168948018</v>
      </c>
      <c r="O39" s="322">
        <f t="shared" si="7"/>
        <v>0.01903046454</v>
      </c>
      <c r="P39" s="323">
        <f t="shared" si="8"/>
        <v>0.016945</v>
      </c>
      <c r="Q39" s="322">
        <f t="shared" si="9"/>
        <v>0.1908700826</v>
      </c>
      <c r="R39" s="124">
        <f t="shared" si="10"/>
        <v>13.32406721</v>
      </c>
      <c r="S39" s="124">
        <f t="shared" si="11"/>
        <v>16.0057011</v>
      </c>
      <c r="T39" s="124">
        <f t="shared" si="12"/>
        <v>13.51493729</v>
      </c>
      <c r="U39" s="124">
        <f t="shared" si="13"/>
        <v>16.23498615</v>
      </c>
      <c r="V39" s="124">
        <f t="shared" si="14"/>
        <v>16.12034362</v>
      </c>
      <c r="W39" s="306"/>
      <c r="X39" s="306"/>
    </row>
    <row r="40" ht="15.75" customHeight="1">
      <c r="A40" s="121" t="s">
        <v>758</v>
      </c>
      <c r="B40" s="54" t="s">
        <v>390</v>
      </c>
      <c r="C40" s="124">
        <f>'Fracionada acompanhante'!$E$13</f>
        <v>6.19958314</v>
      </c>
      <c r="D40" s="321">
        <f t="shared" si="1"/>
        <v>0.008333333333</v>
      </c>
      <c r="E40" s="322">
        <f t="shared" si="2"/>
        <v>0.02268707813</v>
      </c>
      <c r="F40" s="321">
        <f>Percentuais!$W$4+Percentuais!$X$4</f>
        <v>0.09229000406</v>
      </c>
      <c r="G40" s="322">
        <f t="shared" si="3"/>
        <v>0.5742533437</v>
      </c>
      <c r="H40" s="321">
        <f>Percentuais!$Z$4</f>
        <v>0.008792100636</v>
      </c>
      <c r="I40" s="322">
        <f t="shared" si="4"/>
        <v>0.05470682594</v>
      </c>
      <c r="J40" s="321">
        <f>Percentuais!$AA$4+Percentuais!$AG$4+Percentuais!$AH$4</f>
        <v>0.009738942243</v>
      </c>
      <c r="K40" s="322">
        <f t="shared" si="5"/>
        <v>0.06059833027</v>
      </c>
      <c r="L40" s="321">
        <f>Percentuais!$AI$4</f>
        <v>0.005545786555</v>
      </c>
      <c r="M40" s="322">
        <f t="shared" si="6"/>
        <v>0.03450738252</v>
      </c>
      <c r="N40" s="321">
        <f>SUM(Percentuais!$AB$4:$AF$4)</f>
        <v>0.0007508166011</v>
      </c>
      <c r="O40" s="322">
        <f t="shared" si="7"/>
        <v>0.004671783776</v>
      </c>
      <c r="P40" s="323">
        <f t="shared" si="8"/>
        <v>0.016945</v>
      </c>
      <c r="Q40" s="322">
        <f t="shared" si="9"/>
        <v>0.1054363688</v>
      </c>
      <c r="R40" s="124">
        <f t="shared" si="10"/>
        <v>6.951007884</v>
      </c>
      <c r="S40" s="124">
        <f t="shared" si="11"/>
        <v>8.349984486</v>
      </c>
      <c r="T40" s="124">
        <f t="shared" si="12"/>
        <v>7.056444253</v>
      </c>
      <c r="U40" s="124">
        <f t="shared" si="13"/>
        <v>8.476641233</v>
      </c>
      <c r="V40" s="124">
        <f t="shared" si="14"/>
        <v>8.413312859</v>
      </c>
      <c r="W40" s="306"/>
      <c r="X40" s="306"/>
    </row>
    <row r="41" ht="15.75" customHeight="1">
      <c r="A41" s="11"/>
      <c r="B41" s="54" t="s">
        <v>410</v>
      </c>
      <c r="C41" s="124">
        <f>'Fracionada acompanhante'!$E$20</f>
        <v>1.26495793</v>
      </c>
      <c r="D41" s="321">
        <f t="shared" si="1"/>
        <v>0.0125</v>
      </c>
      <c r="E41" s="322">
        <f t="shared" si="2"/>
        <v>0.0340306172</v>
      </c>
      <c r="F41" s="321">
        <f>Percentuais!$W$5+Percentuais!$X$5</f>
        <v>0.3136509065</v>
      </c>
      <c r="G41" s="322">
        <f t="shared" si="3"/>
        <v>0.4074289355</v>
      </c>
      <c r="H41" s="321">
        <f>Percentuais!$Z$5</f>
        <v>0.0231070032</v>
      </c>
      <c r="I41" s="322">
        <f t="shared" si="4"/>
        <v>0.03001573253</v>
      </c>
      <c r="J41" s="321">
        <f>Percentuais!$AA$5+Percentuais!$AG$5+Percentuais!$AH$5</f>
        <v>0.0255954497</v>
      </c>
      <c r="K41" s="322">
        <f t="shared" si="5"/>
        <v>0.03324819603</v>
      </c>
      <c r="L41" s="321">
        <f>Percentuais!$AI$5</f>
        <v>0.01457518663</v>
      </c>
      <c r="M41" s="322">
        <f t="shared" si="6"/>
        <v>0.01893300052</v>
      </c>
      <c r="N41" s="321">
        <f>SUM(Percentuais!$AB$5:$AF$5)</f>
        <v>0.0019732624</v>
      </c>
      <c r="O41" s="322">
        <f t="shared" si="7"/>
        <v>0.00256324526</v>
      </c>
      <c r="P41" s="323">
        <f t="shared" si="8"/>
        <v>0.016945</v>
      </c>
      <c r="Q41" s="322">
        <f t="shared" si="9"/>
        <v>0.02201136094</v>
      </c>
      <c r="R41" s="124">
        <f t="shared" si="10"/>
        <v>1.791177658</v>
      </c>
      <c r="S41" s="124">
        <f t="shared" si="11"/>
        <v>2.15167439</v>
      </c>
      <c r="T41" s="124">
        <f t="shared" si="12"/>
        <v>1.813189018</v>
      </c>
      <c r="U41" s="124">
        <f t="shared" si="13"/>
        <v>2.178115811</v>
      </c>
      <c r="V41" s="124">
        <f t="shared" si="14"/>
        <v>2.164895101</v>
      </c>
    </row>
    <row r="42" ht="15.75" customHeight="1">
      <c r="A42" s="11"/>
      <c r="B42" s="54" t="s">
        <v>425</v>
      </c>
      <c r="C42" s="124">
        <f>'Fracionada acompanhante'!$E$37</f>
        <v>11.08259795</v>
      </c>
      <c r="D42" s="321">
        <f t="shared" si="1"/>
        <v>0.06666666667</v>
      </c>
      <c r="E42" s="322">
        <f t="shared" si="2"/>
        <v>0.1814966251</v>
      </c>
      <c r="F42" s="321">
        <f>Percentuais!$W$6+Percentuais!$X$6</f>
        <v>0.112715713</v>
      </c>
      <c r="G42" s="322">
        <f t="shared" si="3"/>
        <v>1.269640451</v>
      </c>
      <c r="H42" s="321">
        <f>Percentuais!$Z$6</f>
        <v>0.01967907962</v>
      </c>
      <c r="I42" s="322">
        <f t="shared" si="4"/>
        <v>0.2216670141</v>
      </c>
      <c r="J42" s="321">
        <f>Percentuais!$AA$6+Percentuais!$AG$6+Percentuais!$AH$6</f>
        <v>0.02179836512</v>
      </c>
      <c r="K42" s="322">
        <f t="shared" si="5"/>
        <v>0.2455388464</v>
      </c>
      <c r="L42" s="321">
        <f>Percentuais!$AI$6</f>
        <v>0.01241295792</v>
      </c>
      <c r="M42" s="322">
        <f t="shared" si="6"/>
        <v>0.139820732</v>
      </c>
      <c r="N42" s="321">
        <f>SUM(Percentuais!$AB$6:$AF$6)</f>
        <v>0.001680528953</v>
      </c>
      <c r="O42" s="322">
        <f t="shared" si="7"/>
        <v>0.01892963707</v>
      </c>
      <c r="P42" s="323">
        <f t="shared" si="8"/>
        <v>0.016945</v>
      </c>
      <c r="Q42" s="322">
        <f t="shared" si="9"/>
        <v>0.1908700826</v>
      </c>
      <c r="R42" s="124">
        <f t="shared" si="10"/>
        <v>13.15969126</v>
      </c>
      <c r="S42" s="124">
        <f t="shared" si="11"/>
        <v>15.80824244</v>
      </c>
      <c r="T42" s="124">
        <f t="shared" si="12"/>
        <v>13.35056134</v>
      </c>
      <c r="U42" s="124">
        <f t="shared" si="13"/>
        <v>16.0375275</v>
      </c>
      <c r="V42" s="124">
        <f t="shared" si="14"/>
        <v>15.92288497</v>
      </c>
    </row>
    <row r="43" ht="15.75" customHeight="1">
      <c r="A43" s="11"/>
      <c r="B43" s="54" t="s">
        <v>440</v>
      </c>
      <c r="C43" s="124">
        <f>'Fracionada acompanhante'!$E$48</f>
        <v>2.421766457</v>
      </c>
      <c r="D43" s="321">
        <f t="shared" si="1"/>
        <v>0.01</v>
      </c>
      <c r="E43" s="322">
        <f t="shared" si="2"/>
        <v>0.02722449376</v>
      </c>
      <c r="F43" s="321">
        <f>Percentuais!$W$7+Percentuais!$X$7</f>
        <v>0.09165748465</v>
      </c>
      <c r="G43" s="322">
        <f t="shared" si="3"/>
        <v>0.2244683505</v>
      </c>
      <c r="H43" s="321">
        <f>Percentuais!$Z$7</f>
        <v>0.01023138675</v>
      </c>
      <c r="I43" s="322">
        <f t="shared" si="4"/>
        <v>0.02505657356</v>
      </c>
      <c r="J43" s="321">
        <f>Percentuais!$AA$7+Percentuais!$AG$7+Percentuais!$AH$7</f>
        <v>0.0113332284</v>
      </c>
      <c r="K43" s="322">
        <f t="shared" si="5"/>
        <v>0.02775497379</v>
      </c>
      <c r="L43" s="321">
        <f>Percentuais!$AI$7</f>
        <v>0.006453643948</v>
      </c>
      <c r="M43" s="322">
        <f t="shared" si="6"/>
        <v>0.01580491563</v>
      </c>
      <c r="N43" s="321">
        <f>SUM(Percentuais!$AB$7:$AF$7)</f>
        <v>0.0008737269215</v>
      </c>
      <c r="O43" s="322">
        <f t="shared" si="7"/>
        <v>0.002139749324</v>
      </c>
      <c r="P43" s="323">
        <f t="shared" si="8"/>
        <v>0.016945</v>
      </c>
      <c r="Q43" s="322">
        <f t="shared" si="9"/>
        <v>0.04149815167</v>
      </c>
      <c r="R43" s="124">
        <f t="shared" si="10"/>
        <v>2.744215514</v>
      </c>
      <c r="S43" s="124">
        <f t="shared" si="11"/>
        <v>3.296522943</v>
      </c>
      <c r="T43" s="124">
        <f t="shared" si="12"/>
        <v>2.785713666</v>
      </c>
      <c r="U43" s="124">
        <f t="shared" si="13"/>
        <v>3.346373113</v>
      </c>
      <c r="V43" s="124">
        <f t="shared" si="14"/>
        <v>3.321448028</v>
      </c>
    </row>
    <row r="44" ht="15.75" customHeight="1">
      <c r="A44" s="11"/>
      <c r="B44" s="54" t="s">
        <v>454</v>
      </c>
      <c r="C44" s="124">
        <f>'Fracionada acompanhante'!$E$37</f>
        <v>11.08259795</v>
      </c>
      <c r="D44" s="321">
        <f t="shared" si="1"/>
        <v>0.06666666667</v>
      </c>
      <c r="E44" s="322">
        <f t="shared" si="2"/>
        <v>0.1814966251</v>
      </c>
      <c r="F44" s="321">
        <f>Percentuais!$W$8+Percentuais!$X$8</f>
        <v>0.1270126313</v>
      </c>
      <c r="G44" s="322">
        <f t="shared" si="3"/>
        <v>1.430682291</v>
      </c>
      <c r="H44" s="321">
        <f>Percentuais!$Z$8</f>
        <v>0.01978389895</v>
      </c>
      <c r="I44" s="322">
        <f t="shared" si="4"/>
        <v>0.2228477089</v>
      </c>
      <c r="J44" s="321">
        <f>Percentuais!$AA$8+Percentuais!$AG$8+Percentuais!$AH$8</f>
        <v>0.02191447268</v>
      </c>
      <c r="K44" s="322">
        <f t="shared" si="5"/>
        <v>0.2468466929</v>
      </c>
      <c r="L44" s="321">
        <f>Percentuais!$AI$8</f>
        <v>0.01247907472</v>
      </c>
      <c r="M44" s="322">
        <f t="shared" si="6"/>
        <v>0.1405654779</v>
      </c>
      <c r="N44" s="321">
        <f>SUM(Percentuais!$AB$8:$AF$8)</f>
        <v>0.00168948018</v>
      </c>
      <c r="O44" s="322">
        <f t="shared" si="7"/>
        <v>0.01903046454</v>
      </c>
      <c r="P44" s="323">
        <f t="shared" si="8"/>
        <v>0.016945</v>
      </c>
      <c r="Q44" s="322">
        <f t="shared" si="9"/>
        <v>0.1908700826</v>
      </c>
      <c r="R44" s="124">
        <f t="shared" si="10"/>
        <v>13.32406721</v>
      </c>
      <c r="S44" s="124">
        <f t="shared" si="11"/>
        <v>16.0057011</v>
      </c>
      <c r="T44" s="124">
        <f t="shared" si="12"/>
        <v>13.51493729</v>
      </c>
      <c r="U44" s="124">
        <f t="shared" si="13"/>
        <v>16.23498615</v>
      </c>
      <c r="V44" s="124">
        <f t="shared" si="14"/>
        <v>16.12034362</v>
      </c>
    </row>
    <row r="45" ht="15.75" customHeight="1">
      <c r="A45" s="65"/>
      <c r="B45" s="54" t="s">
        <v>424</v>
      </c>
      <c r="C45" s="124">
        <f>'Fracionada acompanhante'!$E$48</f>
        <v>2.421766457</v>
      </c>
      <c r="D45" s="321">
        <f t="shared" si="1"/>
        <v>0.01</v>
      </c>
      <c r="E45" s="322">
        <f t="shared" si="2"/>
        <v>0.02722449376</v>
      </c>
      <c r="F45" s="321">
        <f>Percentuais!$W$9+Percentuais!$X$9</f>
        <v>0.1204841713</v>
      </c>
      <c r="G45" s="322">
        <f t="shared" si="3"/>
        <v>0.2950646453</v>
      </c>
      <c r="H45" s="321">
        <f>Percentuais!$Z$9</f>
        <v>0.01344920339</v>
      </c>
      <c r="I45" s="322">
        <f t="shared" si="4"/>
        <v>0.03293697741</v>
      </c>
      <c r="J45" s="321">
        <f>Percentuais!$AA$9+Percentuais!$AG$9+Percentuais!$AH$9</f>
        <v>0.01489757914</v>
      </c>
      <c r="K45" s="322">
        <f t="shared" si="5"/>
        <v>0.03648403652</v>
      </c>
      <c r="L45" s="321">
        <f>Percentuais!$AI$9</f>
        <v>0.008483343679</v>
      </c>
      <c r="M45" s="322">
        <f t="shared" si="6"/>
        <v>0.0207756319</v>
      </c>
      <c r="N45" s="321">
        <f>SUM(Percentuais!$AB$9:$AF$9)</f>
        <v>0.001148517925</v>
      </c>
      <c r="O45" s="322">
        <f t="shared" si="7"/>
        <v>0.002812710006</v>
      </c>
      <c r="P45" s="323">
        <f t="shared" si="8"/>
        <v>0.016945</v>
      </c>
      <c r="Q45" s="322">
        <f t="shared" si="9"/>
        <v>0.04149815167</v>
      </c>
      <c r="R45" s="124">
        <f t="shared" si="10"/>
        <v>2.837064952</v>
      </c>
      <c r="S45" s="124">
        <f t="shared" si="11"/>
        <v>3.408059483</v>
      </c>
      <c r="T45" s="124">
        <f t="shared" si="12"/>
        <v>2.878563104</v>
      </c>
      <c r="U45" s="124">
        <f t="shared" si="13"/>
        <v>3.457909653</v>
      </c>
      <c r="V45" s="124">
        <f t="shared" si="14"/>
        <v>3.432984568</v>
      </c>
    </row>
    <row r="46" ht="15.75" customHeight="1">
      <c r="A46" s="121" t="s">
        <v>823</v>
      </c>
      <c r="B46" s="54" t="s">
        <v>390</v>
      </c>
      <c r="C46" s="124">
        <f>'Refeitório'!$E$14</f>
        <v>5.417084776</v>
      </c>
      <c r="D46" s="321">
        <f t="shared" si="1"/>
        <v>0.008333333333</v>
      </c>
      <c r="E46" s="322">
        <f t="shared" si="2"/>
        <v>0.02268707813</v>
      </c>
      <c r="F46" s="321">
        <f>Percentuais!$W$4+Percentuais!$X$4</f>
        <v>0.09229000406</v>
      </c>
      <c r="G46" s="322">
        <f t="shared" si="3"/>
        <v>0.5020365665</v>
      </c>
      <c r="H46" s="321">
        <f>Percentuais!$Z$4</f>
        <v>0.008792100636</v>
      </c>
      <c r="I46" s="322">
        <f t="shared" si="4"/>
        <v>0.04782702158</v>
      </c>
      <c r="J46" s="321">
        <f>Percentuais!$AA$4+Percentuais!$AG$4+Percentuais!$AH$4</f>
        <v>0.009738942243</v>
      </c>
      <c r="K46" s="322">
        <f t="shared" si="5"/>
        <v>0.0529776239</v>
      </c>
      <c r="L46" s="321">
        <f>Percentuais!$AI$4</f>
        <v>0.005545786555</v>
      </c>
      <c r="M46" s="322">
        <f t="shared" si="6"/>
        <v>0.03016781361</v>
      </c>
      <c r="N46" s="321">
        <f>SUM(Percentuais!$AB$4:$AF$4)</f>
        <v>0.0007508166011</v>
      </c>
      <c r="O46" s="322">
        <f t="shared" si="7"/>
        <v>0.004084271014</v>
      </c>
      <c r="P46" s="323">
        <f t="shared" si="8"/>
        <v>0.016945</v>
      </c>
      <c r="Q46" s="322">
        <f t="shared" si="9"/>
        <v>0.09217693407</v>
      </c>
      <c r="R46" s="124">
        <f t="shared" si="10"/>
        <v>6.076865151</v>
      </c>
      <c r="S46" s="124">
        <f t="shared" si="11"/>
        <v>7.299909679</v>
      </c>
      <c r="T46" s="124">
        <f t="shared" si="12"/>
        <v>6.169042085</v>
      </c>
      <c r="U46" s="124">
        <f t="shared" si="13"/>
        <v>7.410638365</v>
      </c>
      <c r="V46" s="124">
        <f t="shared" si="14"/>
        <v>7.355274022</v>
      </c>
    </row>
    <row r="47" ht="15.75" customHeight="1">
      <c r="A47" s="11"/>
      <c r="B47" s="54" t="s">
        <v>425</v>
      </c>
      <c r="C47" s="124">
        <f>'Refeitório'!$E$34</f>
        <v>18.5329475</v>
      </c>
      <c r="D47" s="321">
        <f t="shared" si="1"/>
        <v>0.06666666667</v>
      </c>
      <c r="E47" s="322">
        <f t="shared" si="2"/>
        <v>0.1814966251</v>
      </c>
      <c r="F47" s="321">
        <f>Percentuais!$W$6+Percentuais!$X$6</f>
        <v>0.112715713</v>
      </c>
      <c r="G47" s="322">
        <f t="shared" si="3"/>
        <v>2.109411913</v>
      </c>
      <c r="H47" s="321">
        <f>Percentuais!$Z$6</f>
        <v>0.01967907962</v>
      </c>
      <c r="I47" s="322">
        <f t="shared" si="4"/>
        <v>0.3682830362</v>
      </c>
      <c r="J47" s="321">
        <f>Percentuais!$AA$6+Percentuais!$AG$6+Percentuais!$AH$6</f>
        <v>0.02179836512</v>
      </c>
      <c r="K47" s="322">
        <f t="shared" si="5"/>
        <v>0.4079442862</v>
      </c>
      <c r="L47" s="321">
        <f>Percentuais!$AI$6</f>
        <v>0.01241295792</v>
      </c>
      <c r="M47" s="322">
        <f t="shared" si="6"/>
        <v>0.2323016074</v>
      </c>
      <c r="N47" s="321">
        <f>SUM(Percentuais!$AB$6:$AF$6)</f>
        <v>0.001680528953</v>
      </c>
      <c r="O47" s="322">
        <f t="shared" si="7"/>
        <v>0.0314501652</v>
      </c>
      <c r="P47" s="323">
        <f t="shared" si="8"/>
        <v>0.016945</v>
      </c>
      <c r="Q47" s="322">
        <f t="shared" si="9"/>
        <v>0.3171162558</v>
      </c>
      <c r="R47" s="124">
        <f t="shared" si="10"/>
        <v>21.86383514</v>
      </c>
      <c r="S47" s="124">
        <f t="shared" si="11"/>
        <v>26.2642033</v>
      </c>
      <c r="T47" s="124">
        <f t="shared" si="12"/>
        <v>22.18095139</v>
      </c>
      <c r="U47" s="124">
        <f t="shared" si="13"/>
        <v>26.64514314</v>
      </c>
      <c r="V47" s="124">
        <f t="shared" si="14"/>
        <v>26.45467322</v>
      </c>
    </row>
    <row r="48" ht="15.75" customHeight="1">
      <c r="A48" s="11"/>
      <c r="B48" s="54" t="s">
        <v>454</v>
      </c>
      <c r="C48" s="124">
        <f>'Refeitório'!$E$55</f>
        <v>21.09507256</v>
      </c>
      <c r="D48" s="321">
        <f t="shared" si="1"/>
        <v>0.06666666667</v>
      </c>
      <c r="E48" s="322">
        <f t="shared" si="2"/>
        <v>0.1814966251</v>
      </c>
      <c r="F48" s="321">
        <f>Percentuais!$W$8+Percentuais!$X$8</f>
        <v>0.1270126313</v>
      </c>
      <c r="G48" s="322">
        <f t="shared" si="3"/>
        <v>2.702393036</v>
      </c>
      <c r="H48" s="321">
        <f>Percentuais!$Z$8</f>
        <v>0.01978389895</v>
      </c>
      <c r="I48" s="322">
        <f t="shared" si="4"/>
        <v>0.4209334947</v>
      </c>
      <c r="J48" s="321">
        <f>Percentuais!$AA$8+Percentuais!$AG$8+Percentuais!$AH$8</f>
        <v>0.02191447268</v>
      </c>
      <c r="K48" s="322">
        <f t="shared" si="5"/>
        <v>0.4662647941</v>
      </c>
      <c r="L48" s="321">
        <f>Percentuais!$AI$8</f>
        <v>0.01247907472</v>
      </c>
      <c r="M48" s="322">
        <f t="shared" si="6"/>
        <v>0.2655118967</v>
      </c>
      <c r="N48" s="321">
        <f>SUM(Percentuais!$AB$8:$AF$8)</f>
        <v>0.00168948018</v>
      </c>
      <c r="O48" s="322">
        <f t="shared" si="7"/>
        <v>0.03594634194</v>
      </c>
      <c r="P48" s="323">
        <f t="shared" si="8"/>
        <v>0.016945</v>
      </c>
      <c r="Q48" s="322">
        <f t="shared" si="9"/>
        <v>0.3605314648</v>
      </c>
      <c r="R48" s="124">
        <f t="shared" si="10"/>
        <v>25.16761875</v>
      </c>
      <c r="S48" s="124">
        <f t="shared" si="11"/>
        <v>30.23291436</v>
      </c>
      <c r="T48" s="124">
        <f t="shared" si="12"/>
        <v>25.52815021</v>
      </c>
      <c r="U48" s="124">
        <f t="shared" si="13"/>
        <v>30.66600726</v>
      </c>
      <c r="V48" s="124">
        <f t="shared" si="14"/>
        <v>30.44946081</v>
      </c>
    </row>
    <row r="49" ht="15.75" customHeight="1">
      <c r="A49" s="65"/>
      <c r="B49" s="89" t="s">
        <v>424</v>
      </c>
      <c r="C49" s="124">
        <f>'Refeitório'!$E$74</f>
        <v>10.5010167</v>
      </c>
      <c r="D49" s="321">
        <f t="shared" si="1"/>
        <v>0.01</v>
      </c>
      <c r="E49" s="322">
        <f t="shared" si="2"/>
        <v>0.02722449376</v>
      </c>
      <c r="F49" s="321">
        <f>Percentuais!$W$9+Percentuais!$X$9</f>
        <v>0.1204841713</v>
      </c>
      <c r="G49" s="322">
        <f t="shared" si="3"/>
        <v>1.268486415</v>
      </c>
      <c r="H49" s="321">
        <f>Percentuais!$Z$9</f>
        <v>0.01344920339</v>
      </c>
      <c r="I49" s="322">
        <f t="shared" si="4"/>
        <v>0.1415964572</v>
      </c>
      <c r="J49" s="321">
        <f>Percentuais!$AA$9+Percentuais!$AG$9+Percentuais!$AH$9</f>
        <v>0.01489757914</v>
      </c>
      <c r="K49" s="322">
        <f t="shared" si="5"/>
        <v>0.1568453064</v>
      </c>
      <c r="L49" s="321">
        <f>Percentuais!$AI$9</f>
        <v>0.008483343679</v>
      </c>
      <c r="M49" s="322">
        <f t="shared" si="6"/>
        <v>0.08931468836</v>
      </c>
      <c r="N49" s="321">
        <f>SUM(Percentuais!$AB$9:$AF$9)</f>
        <v>0.001148517925</v>
      </c>
      <c r="O49" s="322">
        <f t="shared" si="7"/>
        <v>0.01209187373</v>
      </c>
      <c r="P49" s="323">
        <f t="shared" si="8"/>
        <v>0.016945</v>
      </c>
      <c r="Q49" s="322">
        <f t="shared" si="9"/>
        <v>0.178401047</v>
      </c>
      <c r="R49" s="124">
        <f t="shared" si="10"/>
        <v>12.19657593</v>
      </c>
      <c r="S49" s="124">
        <f t="shared" si="11"/>
        <v>14.6512882</v>
      </c>
      <c r="T49" s="124">
        <f t="shared" si="12"/>
        <v>12.37497698</v>
      </c>
      <c r="U49" s="124">
        <f t="shared" si="13"/>
        <v>14.86559468</v>
      </c>
      <c r="V49" s="124">
        <f t="shared" si="14"/>
        <v>14.75844144</v>
      </c>
    </row>
    <row r="50" ht="15.75" customHeight="1">
      <c r="A50" s="335"/>
      <c r="C50" s="79"/>
      <c r="D50" s="79"/>
      <c r="E50" s="79"/>
      <c r="F50" s="79"/>
      <c r="G50" s="79"/>
      <c r="H50" s="79"/>
      <c r="I50" s="79"/>
      <c r="J50" s="79"/>
      <c r="K50" s="79"/>
      <c r="L50" s="79"/>
      <c r="M50" s="79"/>
      <c r="N50" s="79"/>
      <c r="O50" s="79"/>
      <c r="P50" s="79"/>
      <c r="Q50" s="79"/>
      <c r="R50" s="79"/>
    </row>
    <row r="51" ht="15.75" customHeight="1">
      <c r="A51" s="335"/>
      <c r="C51" s="79"/>
      <c r="D51" s="79"/>
      <c r="E51" s="79"/>
      <c r="F51" s="79"/>
      <c r="G51" s="79"/>
      <c r="H51" s="79"/>
      <c r="I51" s="79"/>
      <c r="J51" s="79"/>
      <c r="K51" s="79"/>
      <c r="L51" s="79"/>
      <c r="M51" s="79"/>
      <c r="N51" s="79"/>
      <c r="O51" s="79"/>
      <c r="P51" s="79"/>
      <c r="Q51" s="79"/>
      <c r="R51" s="79"/>
    </row>
    <row r="52" ht="15.75" customHeight="1">
      <c r="A52" s="335"/>
      <c r="C52" s="79"/>
      <c r="D52" s="79"/>
      <c r="E52" s="79"/>
      <c r="F52" s="79"/>
      <c r="G52" s="79"/>
      <c r="H52" s="79"/>
      <c r="I52" s="79"/>
      <c r="J52" s="79"/>
      <c r="K52" s="79"/>
      <c r="L52" s="79"/>
      <c r="M52" s="79"/>
      <c r="N52" s="79"/>
      <c r="O52" s="79"/>
      <c r="P52" s="79"/>
      <c r="Q52" s="79"/>
      <c r="R52" s="79"/>
    </row>
    <row r="53" ht="15.75" customHeight="1">
      <c r="A53" s="335"/>
      <c r="C53" s="79"/>
      <c r="D53" s="79"/>
      <c r="E53" s="79"/>
      <c r="F53" s="79"/>
      <c r="G53" s="79"/>
      <c r="H53" s="79"/>
      <c r="I53" s="79"/>
      <c r="J53" s="79"/>
      <c r="K53" s="79"/>
      <c r="L53" s="79"/>
      <c r="M53" s="79"/>
      <c r="N53" s="79"/>
      <c r="O53" s="79"/>
      <c r="P53" s="79"/>
      <c r="Q53" s="79"/>
      <c r="R53" s="79"/>
    </row>
    <row r="54" ht="15.75" customHeight="1">
      <c r="A54" s="335"/>
      <c r="C54" s="79"/>
      <c r="D54" s="79"/>
      <c r="E54" s="79"/>
      <c r="F54" s="79"/>
      <c r="G54" s="79"/>
      <c r="H54" s="79"/>
      <c r="I54" s="79"/>
      <c r="J54" s="79"/>
      <c r="K54" s="79"/>
      <c r="L54" s="79"/>
      <c r="M54" s="79"/>
      <c r="N54" s="79"/>
      <c r="O54" s="79"/>
      <c r="P54" s="79"/>
      <c r="Q54" s="79"/>
      <c r="R54" s="79"/>
    </row>
    <row r="55" ht="15.75" customHeight="1">
      <c r="A55" s="335"/>
      <c r="C55" s="79"/>
      <c r="D55" s="79"/>
      <c r="E55" s="79"/>
      <c r="F55" s="79"/>
      <c r="G55" s="79"/>
      <c r="H55" s="79"/>
      <c r="I55" s="79"/>
      <c r="J55" s="79"/>
      <c r="K55" s="79"/>
      <c r="L55" s="79"/>
      <c r="M55" s="79"/>
      <c r="N55" s="79"/>
      <c r="O55" s="79"/>
      <c r="P55" s="79"/>
      <c r="Q55" s="79"/>
      <c r="R55" s="79"/>
    </row>
    <row r="56" ht="15.75" customHeight="1">
      <c r="A56" s="335"/>
      <c r="C56" s="79"/>
      <c r="D56" s="79"/>
      <c r="E56" s="79"/>
      <c r="F56" s="79"/>
      <c r="G56" s="79"/>
      <c r="H56" s="79"/>
      <c r="I56" s="79"/>
      <c r="J56" s="79"/>
      <c r="K56" s="79"/>
      <c r="L56" s="79"/>
      <c r="M56" s="79"/>
      <c r="N56" s="79"/>
      <c r="O56" s="79"/>
      <c r="P56" s="79"/>
      <c r="Q56" s="79"/>
      <c r="R56" s="79"/>
    </row>
    <row r="57" ht="15.75" customHeight="1">
      <c r="A57" s="335"/>
      <c r="C57" s="79"/>
      <c r="D57" s="79"/>
      <c r="E57" s="79"/>
      <c r="F57" s="79"/>
      <c r="G57" s="79"/>
      <c r="H57" s="79"/>
      <c r="I57" s="79"/>
      <c r="J57" s="79"/>
      <c r="K57" s="79"/>
      <c r="L57" s="79"/>
      <c r="M57" s="79"/>
      <c r="N57" s="79"/>
      <c r="O57" s="79"/>
      <c r="P57" s="79"/>
      <c r="Q57" s="79"/>
      <c r="R57" s="79"/>
    </row>
    <row r="58" ht="15.75" customHeight="1">
      <c r="A58" s="335"/>
      <c r="C58" s="79"/>
      <c r="D58" s="79"/>
      <c r="E58" s="79"/>
      <c r="F58" s="79"/>
      <c r="G58" s="79"/>
      <c r="H58" s="79"/>
      <c r="I58" s="79"/>
      <c r="J58" s="79"/>
      <c r="K58" s="79"/>
      <c r="L58" s="79"/>
      <c r="M58" s="79"/>
      <c r="N58" s="79"/>
      <c r="O58" s="79"/>
      <c r="P58" s="79"/>
      <c r="Q58" s="79"/>
      <c r="R58" s="79"/>
    </row>
    <row r="59" ht="15.75" customHeight="1">
      <c r="A59" s="335"/>
      <c r="C59" s="79"/>
      <c r="D59" s="79"/>
      <c r="E59" s="79"/>
      <c r="F59" s="79"/>
      <c r="G59" s="79"/>
      <c r="H59" s="79"/>
      <c r="I59" s="79"/>
      <c r="J59" s="79"/>
      <c r="K59" s="79"/>
      <c r="L59" s="79"/>
      <c r="M59" s="79"/>
      <c r="N59" s="79"/>
      <c r="O59" s="79"/>
      <c r="P59" s="79"/>
      <c r="Q59" s="79"/>
      <c r="R59" s="79"/>
    </row>
    <row r="60" ht="15.75" customHeight="1">
      <c r="A60" s="335"/>
      <c r="C60" s="79"/>
      <c r="D60" s="79"/>
      <c r="E60" s="79"/>
      <c r="F60" s="79"/>
      <c r="G60" s="79"/>
      <c r="H60" s="79"/>
      <c r="I60" s="79"/>
      <c r="J60" s="79"/>
      <c r="K60" s="79"/>
      <c r="L60" s="79"/>
      <c r="M60" s="79"/>
      <c r="N60" s="79"/>
      <c r="O60" s="79"/>
      <c r="P60" s="79"/>
      <c r="Q60" s="79"/>
      <c r="R60" s="79"/>
    </row>
    <row r="61" ht="15.75" customHeight="1">
      <c r="A61" s="335"/>
      <c r="C61" s="79"/>
      <c r="D61" s="79"/>
      <c r="E61" s="79"/>
      <c r="F61" s="79"/>
      <c r="G61" s="79"/>
      <c r="H61" s="79"/>
      <c r="I61" s="79"/>
      <c r="J61" s="79"/>
      <c r="K61" s="79"/>
      <c r="L61" s="79"/>
      <c r="M61" s="79"/>
      <c r="N61" s="79"/>
      <c r="O61" s="79"/>
      <c r="P61" s="79"/>
      <c r="Q61" s="79"/>
      <c r="R61" s="79"/>
    </row>
    <row r="62" ht="15.75" customHeight="1">
      <c r="A62" s="335"/>
      <c r="C62" s="79"/>
      <c r="D62" s="79"/>
      <c r="E62" s="79"/>
      <c r="F62" s="79"/>
      <c r="G62" s="79"/>
      <c r="H62" s="79"/>
      <c r="I62" s="79"/>
      <c r="J62" s="79"/>
      <c r="K62" s="79"/>
      <c r="L62" s="79"/>
      <c r="M62" s="79"/>
      <c r="N62" s="79"/>
      <c r="O62" s="79"/>
      <c r="P62" s="79"/>
      <c r="Q62" s="79"/>
      <c r="R62" s="79"/>
    </row>
    <row r="63" ht="15.75" customHeight="1">
      <c r="A63" s="335"/>
      <c r="C63" s="79"/>
      <c r="D63" s="79"/>
      <c r="E63" s="79"/>
      <c r="F63" s="79"/>
      <c r="G63" s="79"/>
      <c r="H63" s="79"/>
      <c r="I63" s="79"/>
      <c r="J63" s="79"/>
      <c r="K63" s="79"/>
      <c r="L63" s="79"/>
      <c r="M63" s="79"/>
      <c r="N63" s="79"/>
      <c r="O63" s="79"/>
      <c r="P63" s="79"/>
      <c r="Q63" s="79"/>
      <c r="R63" s="79"/>
    </row>
    <row r="64" ht="15.75" customHeight="1">
      <c r="A64" s="335"/>
      <c r="C64" s="79"/>
      <c r="D64" s="79"/>
      <c r="E64" s="79"/>
      <c r="F64" s="79"/>
      <c r="G64" s="79"/>
      <c r="H64" s="79"/>
      <c r="I64" s="79"/>
      <c r="J64" s="79"/>
      <c r="K64" s="79"/>
      <c r="L64" s="79"/>
      <c r="M64" s="79"/>
      <c r="N64" s="79"/>
      <c r="O64" s="79"/>
      <c r="P64" s="79"/>
      <c r="Q64" s="79"/>
      <c r="R64" s="79"/>
    </row>
    <row r="65" ht="15.75" customHeight="1">
      <c r="A65" s="335"/>
      <c r="C65" s="79"/>
      <c r="D65" s="79"/>
      <c r="E65" s="79"/>
      <c r="F65" s="79"/>
      <c r="G65" s="79"/>
      <c r="H65" s="79"/>
      <c r="I65" s="79"/>
      <c r="J65" s="79"/>
      <c r="K65" s="79"/>
      <c r="L65" s="79"/>
      <c r="M65" s="79"/>
      <c r="N65" s="79"/>
      <c r="O65" s="79"/>
      <c r="P65" s="79"/>
      <c r="Q65" s="79"/>
      <c r="R65" s="79"/>
    </row>
    <row r="66" ht="15.75" customHeight="1">
      <c r="A66" s="335"/>
      <c r="C66" s="79"/>
      <c r="D66" s="79"/>
      <c r="E66" s="79"/>
      <c r="F66" s="79"/>
      <c r="G66" s="79"/>
      <c r="H66" s="79"/>
      <c r="I66" s="79"/>
      <c r="J66" s="79"/>
      <c r="K66" s="79"/>
      <c r="L66" s="79"/>
      <c r="M66" s="79"/>
      <c r="N66" s="79"/>
      <c r="O66" s="79"/>
      <c r="P66" s="79"/>
      <c r="Q66" s="79"/>
      <c r="R66" s="79"/>
    </row>
    <row r="67" ht="15.75" customHeight="1">
      <c r="A67" s="335"/>
      <c r="C67" s="79"/>
      <c r="D67" s="79"/>
      <c r="E67" s="79"/>
      <c r="F67" s="79"/>
      <c r="G67" s="79"/>
      <c r="H67" s="79"/>
      <c r="I67" s="79"/>
      <c r="J67" s="79"/>
      <c r="K67" s="79"/>
      <c r="L67" s="79"/>
      <c r="M67" s="79"/>
      <c r="N67" s="79"/>
      <c r="O67" s="79"/>
      <c r="P67" s="79"/>
      <c r="Q67" s="79"/>
      <c r="R67" s="79"/>
    </row>
    <row r="68" ht="15.75" customHeight="1">
      <c r="A68" s="335"/>
      <c r="C68" s="79"/>
      <c r="D68" s="79"/>
      <c r="E68" s="79"/>
      <c r="F68" s="79"/>
      <c r="G68" s="79"/>
      <c r="H68" s="79"/>
      <c r="I68" s="79"/>
      <c r="J68" s="79"/>
      <c r="K68" s="79"/>
      <c r="L68" s="79"/>
      <c r="M68" s="79"/>
      <c r="N68" s="79"/>
      <c r="O68" s="79"/>
      <c r="P68" s="79"/>
      <c r="Q68" s="79"/>
      <c r="R68" s="79"/>
    </row>
    <row r="69" ht="15.75" customHeight="1">
      <c r="A69" s="335"/>
      <c r="C69" s="79"/>
      <c r="D69" s="79"/>
      <c r="E69" s="79"/>
      <c r="F69" s="79"/>
      <c r="G69" s="79"/>
      <c r="H69" s="79"/>
      <c r="I69" s="79"/>
      <c r="J69" s="79"/>
      <c r="K69" s="79"/>
      <c r="L69" s="79"/>
      <c r="M69" s="79"/>
      <c r="N69" s="79"/>
      <c r="O69" s="79"/>
      <c r="P69" s="79"/>
      <c r="Q69" s="79"/>
      <c r="R69" s="79"/>
    </row>
    <row r="70" ht="15.75" customHeight="1">
      <c r="A70" s="335"/>
      <c r="C70" s="79"/>
      <c r="D70" s="79"/>
      <c r="E70" s="79"/>
      <c r="F70" s="79"/>
      <c r="G70" s="79"/>
      <c r="H70" s="79"/>
      <c r="I70" s="79"/>
      <c r="J70" s="79"/>
      <c r="K70" s="79"/>
      <c r="L70" s="79"/>
      <c r="M70" s="79"/>
      <c r="N70" s="79"/>
      <c r="O70" s="79"/>
      <c r="P70" s="79"/>
      <c r="Q70" s="79"/>
      <c r="R70" s="79"/>
    </row>
    <row r="71" ht="15.75" customHeight="1">
      <c r="A71" s="335"/>
      <c r="C71" s="79"/>
      <c r="D71" s="79"/>
      <c r="E71" s="79"/>
      <c r="F71" s="79"/>
      <c r="G71" s="79"/>
      <c r="H71" s="79"/>
      <c r="I71" s="79"/>
      <c r="J71" s="79"/>
      <c r="K71" s="79"/>
      <c r="L71" s="79"/>
      <c r="M71" s="79"/>
      <c r="N71" s="79"/>
      <c r="O71" s="79"/>
      <c r="P71" s="79"/>
      <c r="Q71" s="79"/>
      <c r="R71" s="79"/>
    </row>
    <row r="72" ht="15.75" customHeight="1">
      <c r="A72" s="335"/>
      <c r="C72" s="79"/>
      <c r="D72" s="79"/>
      <c r="E72" s="79"/>
      <c r="F72" s="79"/>
      <c r="G72" s="79"/>
      <c r="H72" s="79"/>
      <c r="I72" s="79"/>
      <c r="J72" s="79"/>
      <c r="K72" s="79"/>
      <c r="L72" s="79"/>
      <c r="M72" s="79"/>
      <c r="N72" s="79"/>
      <c r="O72" s="79"/>
      <c r="P72" s="79"/>
      <c r="Q72" s="79"/>
      <c r="R72" s="79"/>
    </row>
    <row r="73" ht="15.75" customHeight="1">
      <c r="A73" s="335"/>
      <c r="C73" s="79"/>
      <c r="D73" s="79"/>
      <c r="E73" s="79"/>
      <c r="F73" s="79"/>
      <c r="G73" s="79"/>
      <c r="H73" s="79"/>
      <c r="I73" s="79"/>
      <c r="J73" s="79"/>
      <c r="K73" s="79"/>
      <c r="L73" s="79"/>
      <c r="M73" s="79"/>
      <c r="N73" s="79"/>
      <c r="O73" s="79"/>
      <c r="P73" s="79"/>
      <c r="Q73" s="79"/>
      <c r="R73" s="79"/>
    </row>
    <row r="74" ht="15.75" customHeight="1">
      <c r="A74" s="335"/>
      <c r="C74" s="79"/>
      <c r="D74" s="79"/>
      <c r="E74" s="79"/>
      <c r="F74" s="79"/>
      <c r="G74" s="79"/>
      <c r="H74" s="79"/>
      <c r="I74" s="79"/>
      <c r="J74" s="79"/>
      <c r="K74" s="79"/>
      <c r="L74" s="79"/>
      <c r="M74" s="79"/>
      <c r="N74" s="79"/>
      <c r="O74" s="79"/>
      <c r="P74" s="79"/>
      <c r="Q74" s="79"/>
      <c r="R74" s="79"/>
    </row>
    <row r="75" ht="15.75" customHeight="1">
      <c r="A75" s="335"/>
      <c r="C75" s="79"/>
      <c r="D75" s="79"/>
      <c r="E75" s="79"/>
      <c r="F75" s="79"/>
      <c r="G75" s="79"/>
      <c r="H75" s="79"/>
      <c r="I75" s="79"/>
      <c r="J75" s="79"/>
      <c r="K75" s="79"/>
      <c r="L75" s="79"/>
      <c r="M75" s="79"/>
      <c r="N75" s="79"/>
      <c r="O75" s="79"/>
      <c r="P75" s="79"/>
      <c r="Q75" s="79"/>
      <c r="R75" s="79"/>
    </row>
    <row r="76" ht="15.75" customHeight="1">
      <c r="A76" s="335"/>
      <c r="C76" s="79"/>
      <c r="D76" s="79"/>
      <c r="E76" s="79"/>
      <c r="F76" s="79"/>
      <c r="G76" s="79"/>
      <c r="H76" s="79"/>
      <c r="I76" s="79"/>
      <c r="J76" s="79"/>
      <c r="K76" s="79"/>
      <c r="L76" s="79"/>
      <c r="M76" s="79"/>
      <c r="N76" s="79"/>
      <c r="O76" s="79"/>
      <c r="P76" s="79"/>
      <c r="Q76" s="79"/>
      <c r="R76" s="79"/>
    </row>
    <row r="77" ht="15.75" customHeight="1">
      <c r="A77" s="335"/>
      <c r="C77" s="79"/>
      <c r="D77" s="79"/>
      <c r="E77" s="79"/>
      <c r="F77" s="79"/>
      <c r="G77" s="79"/>
      <c r="H77" s="79"/>
      <c r="I77" s="79"/>
      <c r="J77" s="79"/>
      <c r="K77" s="79"/>
      <c r="L77" s="79"/>
      <c r="M77" s="79"/>
      <c r="N77" s="79"/>
      <c r="O77" s="79"/>
      <c r="P77" s="79"/>
      <c r="Q77" s="79"/>
      <c r="R77" s="79"/>
    </row>
    <row r="78" ht="15.75" customHeight="1">
      <c r="A78" s="335"/>
      <c r="C78" s="79"/>
      <c r="D78" s="79"/>
      <c r="E78" s="79"/>
      <c r="F78" s="79"/>
      <c r="G78" s="79"/>
      <c r="H78" s="79"/>
      <c r="I78" s="79"/>
      <c r="J78" s="79"/>
      <c r="K78" s="79"/>
      <c r="L78" s="79"/>
      <c r="M78" s="79"/>
      <c r="N78" s="79"/>
      <c r="O78" s="79"/>
      <c r="P78" s="79"/>
      <c r="Q78" s="79"/>
      <c r="R78" s="79"/>
    </row>
    <row r="79" ht="15.75" customHeight="1">
      <c r="A79" s="335"/>
      <c r="C79" s="79"/>
      <c r="D79" s="79"/>
      <c r="E79" s="79"/>
      <c r="F79" s="79"/>
      <c r="G79" s="79"/>
      <c r="H79" s="79"/>
      <c r="I79" s="79"/>
      <c r="J79" s="79"/>
      <c r="K79" s="79"/>
      <c r="L79" s="79"/>
      <c r="M79" s="79"/>
      <c r="N79" s="79"/>
      <c r="O79" s="79"/>
      <c r="P79" s="79"/>
      <c r="Q79" s="79"/>
      <c r="R79" s="79"/>
    </row>
    <row r="80" ht="15.75" customHeight="1">
      <c r="A80" s="335"/>
      <c r="C80" s="79"/>
      <c r="D80" s="79"/>
      <c r="E80" s="79"/>
      <c r="F80" s="79"/>
      <c r="G80" s="79"/>
      <c r="H80" s="79"/>
      <c r="I80" s="79"/>
      <c r="J80" s="79"/>
      <c r="K80" s="79"/>
      <c r="L80" s="79"/>
      <c r="M80" s="79"/>
      <c r="N80" s="79"/>
      <c r="O80" s="79"/>
      <c r="P80" s="79"/>
      <c r="Q80" s="79"/>
      <c r="R80" s="79"/>
    </row>
    <row r="81" ht="15.75" customHeight="1">
      <c r="A81" s="335"/>
      <c r="C81" s="79"/>
      <c r="D81" s="79"/>
      <c r="E81" s="79"/>
      <c r="F81" s="79"/>
      <c r="G81" s="79"/>
      <c r="H81" s="79"/>
      <c r="I81" s="79"/>
      <c r="J81" s="79"/>
      <c r="K81" s="79"/>
      <c r="L81" s="79"/>
      <c r="M81" s="79"/>
      <c r="N81" s="79"/>
      <c r="O81" s="79"/>
      <c r="P81" s="79"/>
      <c r="Q81" s="79"/>
      <c r="R81" s="79"/>
    </row>
    <row r="82" ht="15.75" customHeight="1">
      <c r="A82" s="335"/>
      <c r="C82" s="79"/>
      <c r="D82" s="79"/>
      <c r="E82" s="79"/>
      <c r="F82" s="79"/>
      <c r="G82" s="79"/>
      <c r="H82" s="79"/>
      <c r="I82" s="79"/>
      <c r="J82" s="79"/>
      <c r="K82" s="79"/>
      <c r="L82" s="79"/>
      <c r="M82" s="79"/>
      <c r="N82" s="79"/>
      <c r="O82" s="79"/>
      <c r="P82" s="79"/>
      <c r="Q82" s="79"/>
      <c r="R82" s="79"/>
    </row>
    <row r="83" ht="15.75" customHeight="1">
      <c r="A83" s="335"/>
      <c r="C83" s="79"/>
      <c r="D83" s="79"/>
      <c r="E83" s="79"/>
      <c r="F83" s="79"/>
      <c r="G83" s="79"/>
      <c r="H83" s="79"/>
      <c r="I83" s="79"/>
      <c r="J83" s="79"/>
      <c r="K83" s="79"/>
      <c r="L83" s="79"/>
      <c r="M83" s="79"/>
      <c r="N83" s="79"/>
      <c r="O83" s="79"/>
      <c r="P83" s="79"/>
      <c r="Q83" s="79"/>
      <c r="R83" s="79"/>
    </row>
    <row r="84" ht="15.75" customHeight="1">
      <c r="A84" s="335"/>
      <c r="C84" s="79"/>
      <c r="D84" s="79"/>
      <c r="E84" s="79"/>
      <c r="F84" s="79"/>
      <c r="G84" s="79"/>
      <c r="H84" s="79"/>
      <c r="I84" s="79"/>
      <c r="J84" s="79"/>
      <c r="K84" s="79"/>
      <c r="L84" s="79"/>
      <c r="M84" s="79"/>
      <c r="N84" s="79"/>
      <c r="O84" s="79"/>
      <c r="P84" s="79"/>
      <c r="Q84" s="79"/>
      <c r="R84" s="79"/>
    </row>
    <row r="85" ht="15.75" customHeight="1">
      <c r="A85" s="335"/>
      <c r="C85" s="79"/>
      <c r="D85" s="79"/>
      <c r="E85" s="79"/>
      <c r="F85" s="79"/>
      <c r="G85" s="79"/>
      <c r="H85" s="79"/>
      <c r="I85" s="79"/>
      <c r="J85" s="79"/>
      <c r="K85" s="79"/>
      <c r="L85" s="79"/>
      <c r="M85" s="79"/>
      <c r="N85" s="79"/>
      <c r="O85" s="79"/>
      <c r="P85" s="79"/>
      <c r="Q85" s="79"/>
      <c r="R85" s="79"/>
    </row>
    <row r="86" ht="15.75" customHeight="1">
      <c r="A86" s="335"/>
      <c r="C86" s="79"/>
      <c r="D86" s="79"/>
      <c r="E86" s="79"/>
      <c r="F86" s="79"/>
      <c r="G86" s="79"/>
      <c r="H86" s="79"/>
      <c r="I86" s="79"/>
      <c r="J86" s="79"/>
      <c r="K86" s="79"/>
      <c r="L86" s="79"/>
      <c r="M86" s="79"/>
      <c r="N86" s="79"/>
      <c r="O86" s="79"/>
      <c r="P86" s="79"/>
      <c r="Q86" s="79"/>
      <c r="R86" s="79"/>
    </row>
    <row r="87" ht="15.75" customHeight="1">
      <c r="A87" s="335"/>
      <c r="C87" s="79"/>
      <c r="D87" s="79"/>
      <c r="E87" s="79"/>
      <c r="F87" s="79"/>
      <c r="G87" s="79"/>
      <c r="H87" s="79"/>
      <c r="I87" s="79"/>
      <c r="J87" s="79"/>
      <c r="K87" s="79"/>
      <c r="L87" s="79"/>
      <c r="M87" s="79"/>
      <c r="N87" s="79"/>
      <c r="O87" s="79"/>
      <c r="P87" s="79"/>
      <c r="Q87" s="79"/>
      <c r="R87" s="79"/>
    </row>
    <row r="88" ht="15.75" customHeight="1">
      <c r="A88" s="335"/>
      <c r="C88" s="79"/>
      <c r="D88" s="79"/>
      <c r="E88" s="79"/>
      <c r="F88" s="79"/>
      <c r="G88" s="79"/>
      <c r="H88" s="79"/>
      <c r="I88" s="79"/>
      <c r="J88" s="79"/>
      <c r="K88" s="79"/>
      <c r="L88" s="79"/>
      <c r="M88" s="79"/>
      <c r="N88" s="79"/>
      <c r="O88" s="79"/>
      <c r="P88" s="79"/>
      <c r="Q88" s="79"/>
      <c r="R88" s="79"/>
    </row>
    <row r="89" ht="15.75" customHeight="1">
      <c r="A89" s="335"/>
      <c r="C89" s="79"/>
      <c r="D89" s="79"/>
      <c r="E89" s="79"/>
      <c r="F89" s="79"/>
      <c r="G89" s="79"/>
      <c r="H89" s="79"/>
      <c r="I89" s="79"/>
      <c r="J89" s="79"/>
      <c r="K89" s="79"/>
      <c r="L89" s="79"/>
      <c r="M89" s="79"/>
      <c r="N89" s="79"/>
      <c r="O89" s="79"/>
      <c r="P89" s="79"/>
      <c r="Q89" s="79"/>
      <c r="R89" s="79"/>
    </row>
    <row r="90" ht="15.75" customHeight="1">
      <c r="A90" s="335"/>
      <c r="C90" s="79"/>
      <c r="D90" s="79"/>
      <c r="E90" s="79"/>
      <c r="F90" s="79"/>
      <c r="G90" s="79"/>
      <c r="H90" s="79"/>
      <c r="I90" s="79"/>
      <c r="J90" s="79"/>
      <c r="K90" s="79"/>
      <c r="L90" s="79"/>
      <c r="M90" s="79"/>
      <c r="N90" s="79"/>
      <c r="O90" s="79"/>
      <c r="P90" s="79"/>
      <c r="Q90" s="79"/>
      <c r="R90" s="79"/>
    </row>
    <row r="91" ht="15.75" customHeight="1">
      <c r="A91" s="335"/>
      <c r="C91" s="79"/>
      <c r="D91" s="79"/>
      <c r="E91" s="79"/>
      <c r="F91" s="79"/>
      <c r="G91" s="79"/>
      <c r="H91" s="79"/>
      <c r="I91" s="79"/>
      <c r="J91" s="79"/>
      <c r="K91" s="79"/>
      <c r="L91" s="79"/>
      <c r="M91" s="79"/>
      <c r="N91" s="79"/>
      <c r="O91" s="79"/>
      <c r="P91" s="79"/>
      <c r="Q91" s="79"/>
      <c r="R91" s="79"/>
    </row>
    <row r="92" ht="15.75" customHeight="1">
      <c r="A92" s="335"/>
      <c r="C92" s="79"/>
      <c r="D92" s="79"/>
      <c r="E92" s="79"/>
      <c r="F92" s="79"/>
      <c r="G92" s="79"/>
      <c r="H92" s="79"/>
      <c r="I92" s="79"/>
      <c r="J92" s="79"/>
      <c r="K92" s="79"/>
      <c r="L92" s="79"/>
      <c r="M92" s="79"/>
      <c r="N92" s="79"/>
      <c r="O92" s="79"/>
      <c r="P92" s="79"/>
      <c r="Q92" s="79"/>
      <c r="R92" s="79"/>
    </row>
    <row r="93" ht="15.75" customHeight="1">
      <c r="A93" s="335"/>
      <c r="C93" s="79"/>
      <c r="D93" s="79"/>
      <c r="E93" s="79"/>
      <c r="F93" s="79"/>
      <c r="G93" s="79"/>
      <c r="H93" s="79"/>
      <c r="I93" s="79"/>
      <c r="J93" s="79"/>
      <c r="K93" s="79"/>
      <c r="L93" s="79"/>
      <c r="M93" s="79"/>
      <c r="N93" s="79"/>
      <c r="O93" s="79"/>
      <c r="P93" s="79"/>
      <c r="Q93" s="79"/>
      <c r="R93" s="79"/>
    </row>
    <row r="94" ht="15.75" customHeight="1">
      <c r="A94" s="335"/>
      <c r="C94" s="79"/>
      <c r="D94" s="79"/>
      <c r="E94" s="79"/>
      <c r="F94" s="79"/>
      <c r="G94" s="79"/>
      <c r="H94" s="79"/>
      <c r="I94" s="79"/>
      <c r="J94" s="79"/>
      <c r="K94" s="79"/>
      <c r="L94" s="79"/>
      <c r="M94" s="79"/>
      <c r="N94" s="79"/>
      <c r="O94" s="79"/>
      <c r="P94" s="79"/>
      <c r="Q94" s="79"/>
      <c r="R94" s="79"/>
    </row>
    <row r="95" ht="15.75" customHeight="1">
      <c r="A95" s="335"/>
      <c r="C95" s="79"/>
      <c r="D95" s="79"/>
      <c r="E95" s="79"/>
      <c r="F95" s="79"/>
      <c r="G95" s="79"/>
      <c r="H95" s="79"/>
      <c r="I95" s="79"/>
      <c r="J95" s="79"/>
      <c r="K95" s="79"/>
      <c r="L95" s="79"/>
      <c r="M95" s="79"/>
      <c r="N95" s="79"/>
      <c r="O95" s="79"/>
      <c r="P95" s="79"/>
      <c r="Q95" s="79"/>
      <c r="R95" s="79"/>
    </row>
    <row r="96" ht="15.75" customHeight="1">
      <c r="A96" s="335"/>
      <c r="C96" s="79"/>
      <c r="D96" s="79"/>
      <c r="E96" s="79"/>
      <c r="F96" s="79"/>
      <c r="G96" s="79"/>
      <c r="H96" s="79"/>
      <c r="I96" s="79"/>
      <c r="J96" s="79"/>
      <c r="K96" s="79"/>
      <c r="L96" s="79"/>
      <c r="M96" s="79"/>
      <c r="N96" s="79"/>
      <c r="O96" s="79"/>
      <c r="P96" s="79"/>
      <c r="Q96" s="79"/>
      <c r="R96" s="79"/>
    </row>
    <row r="97" ht="15.75" customHeight="1">
      <c r="A97" s="335"/>
      <c r="C97" s="79"/>
      <c r="D97" s="79"/>
      <c r="E97" s="79"/>
      <c r="F97" s="79"/>
      <c r="G97" s="79"/>
      <c r="H97" s="79"/>
      <c r="I97" s="79"/>
      <c r="J97" s="79"/>
      <c r="K97" s="79"/>
      <c r="L97" s="79"/>
      <c r="M97" s="79"/>
      <c r="N97" s="79"/>
      <c r="O97" s="79"/>
      <c r="P97" s="79"/>
      <c r="Q97" s="79"/>
      <c r="R97" s="79"/>
    </row>
    <row r="98" ht="15.75" customHeight="1">
      <c r="A98" s="335"/>
      <c r="C98" s="79"/>
      <c r="D98" s="79"/>
      <c r="E98" s="79"/>
      <c r="F98" s="79"/>
      <c r="G98" s="79"/>
      <c r="H98" s="79"/>
      <c r="I98" s="79"/>
      <c r="J98" s="79"/>
      <c r="K98" s="79"/>
      <c r="L98" s="79"/>
      <c r="M98" s="79"/>
      <c r="N98" s="79"/>
      <c r="O98" s="79"/>
      <c r="P98" s="79"/>
      <c r="Q98" s="79"/>
      <c r="R98" s="79"/>
    </row>
    <row r="99" ht="15.75" customHeight="1">
      <c r="A99" s="335"/>
      <c r="C99" s="79"/>
      <c r="D99" s="79"/>
      <c r="E99" s="79"/>
      <c r="F99" s="79"/>
      <c r="G99" s="79"/>
      <c r="H99" s="79"/>
      <c r="I99" s="79"/>
      <c r="J99" s="79"/>
      <c r="K99" s="79"/>
      <c r="L99" s="79"/>
      <c r="M99" s="79"/>
      <c r="N99" s="79"/>
      <c r="O99" s="79"/>
      <c r="P99" s="79"/>
      <c r="Q99" s="79"/>
      <c r="R99" s="79"/>
    </row>
    <row r="100" ht="15.75" customHeight="1">
      <c r="A100" s="335"/>
      <c r="C100" s="79"/>
      <c r="D100" s="79"/>
      <c r="E100" s="79"/>
      <c r="F100" s="79"/>
      <c r="G100" s="79"/>
      <c r="H100" s="79"/>
      <c r="I100" s="79"/>
      <c r="J100" s="79"/>
      <c r="K100" s="79"/>
      <c r="L100" s="79"/>
      <c r="M100" s="79"/>
      <c r="N100" s="79"/>
      <c r="O100" s="79"/>
      <c r="P100" s="79"/>
      <c r="Q100" s="79"/>
      <c r="R100" s="79"/>
    </row>
    <row r="101" ht="15.75" customHeight="1">
      <c r="A101" s="335"/>
      <c r="C101" s="79"/>
      <c r="D101" s="79"/>
      <c r="E101" s="79"/>
      <c r="F101" s="79"/>
      <c r="G101" s="79"/>
      <c r="H101" s="79"/>
      <c r="I101" s="79"/>
      <c r="J101" s="79"/>
      <c r="K101" s="79"/>
      <c r="L101" s="79"/>
      <c r="M101" s="79"/>
      <c r="N101" s="79"/>
      <c r="O101" s="79"/>
      <c r="P101" s="79"/>
      <c r="Q101" s="79"/>
      <c r="R101" s="79"/>
    </row>
    <row r="102" ht="15.75" customHeight="1">
      <c r="A102" s="335"/>
      <c r="C102" s="79"/>
      <c r="D102" s="79"/>
      <c r="E102" s="79"/>
      <c r="F102" s="79"/>
      <c r="G102" s="79"/>
      <c r="H102" s="79"/>
      <c r="I102" s="79"/>
      <c r="J102" s="79"/>
      <c r="K102" s="79"/>
      <c r="L102" s="79"/>
      <c r="M102" s="79"/>
      <c r="N102" s="79"/>
      <c r="O102" s="79"/>
      <c r="P102" s="79"/>
      <c r="Q102" s="79"/>
      <c r="R102" s="79"/>
    </row>
    <row r="103" ht="15.75" customHeight="1">
      <c r="A103" s="335"/>
      <c r="C103" s="79"/>
      <c r="D103" s="79"/>
      <c r="E103" s="79"/>
      <c r="F103" s="79"/>
      <c r="G103" s="79"/>
      <c r="H103" s="79"/>
      <c r="I103" s="79"/>
      <c r="J103" s="79"/>
      <c r="K103" s="79"/>
      <c r="L103" s="79"/>
      <c r="M103" s="79"/>
      <c r="N103" s="79"/>
      <c r="O103" s="79"/>
      <c r="P103" s="79"/>
      <c r="Q103" s="79"/>
      <c r="R103" s="79"/>
    </row>
    <row r="104" ht="15.75" customHeight="1">
      <c r="A104" s="335"/>
      <c r="C104" s="79"/>
      <c r="D104" s="79"/>
      <c r="E104" s="79"/>
      <c r="F104" s="79"/>
      <c r="G104" s="79"/>
      <c r="H104" s="79"/>
      <c r="I104" s="79"/>
      <c r="J104" s="79"/>
      <c r="K104" s="79"/>
      <c r="L104" s="79"/>
      <c r="M104" s="79"/>
      <c r="N104" s="79"/>
      <c r="O104" s="79"/>
      <c r="P104" s="79"/>
      <c r="Q104" s="79"/>
      <c r="R104" s="79"/>
    </row>
    <row r="105" ht="15.75" customHeight="1">
      <c r="A105" s="335"/>
      <c r="C105" s="79"/>
      <c r="D105" s="79"/>
      <c r="E105" s="79"/>
      <c r="F105" s="79"/>
      <c r="G105" s="79"/>
      <c r="H105" s="79"/>
      <c r="I105" s="79"/>
      <c r="J105" s="79"/>
      <c r="K105" s="79"/>
      <c r="L105" s="79"/>
      <c r="M105" s="79"/>
      <c r="N105" s="79"/>
      <c r="O105" s="79"/>
      <c r="P105" s="79"/>
      <c r="Q105" s="79"/>
      <c r="R105" s="79"/>
    </row>
    <row r="106" ht="15.75" customHeight="1">
      <c r="A106" s="335"/>
      <c r="C106" s="79"/>
      <c r="D106" s="79"/>
      <c r="E106" s="79"/>
      <c r="F106" s="79"/>
      <c r="G106" s="79"/>
      <c r="H106" s="79"/>
      <c r="I106" s="79"/>
      <c r="J106" s="79"/>
      <c r="K106" s="79"/>
      <c r="L106" s="79"/>
      <c r="M106" s="79"/>
      <c r="N106" s="79"/>
      <c r="O106" s="79"/>
      <c r="P106" s="79"/>
      <c r="Q106" s="79"/>
      <c r="R106" s="79"/>
    </row>
    <row r="107" ht="15.75" customHeight="1">
      <c r="A107" s="335"/>
      <c r="C107" s="79"/>
      <c r="D107" s="79"/>
      <c r="E107" s="79"/>
      <c r="F107" s="79"/>
      <c r="G107" s="79"/>
      <c r="H107" s="79"/>
      <c r="I107" s="79"/>
      <c r="J107" s="79"/>
      <c r="K107" s="79"/>
      <c r="L107" s="79"/>
      <c r="M107" s="79"/>
      <c r="N107" s="79"/>
      <c r="O107" s="79"/>
      <c r="P107" s="79"/>
      <c r="Q107" s="79"/>
      <c r="R107" s="79"/>
    </row>
    <row r="108" ht="15.75" customHeight="1">
      <c r="A108" s="335"/>
      <c r="C108" s="79"/>
      <c r="D108" s="79"/>
      <c r="E108" s="79"/>
      <c r="F108" s="79"/>
      <c r="G108" s="79"/>
      <c r="H108" s="79"/>
      <c r="I108" s="79"/>
      <c r="J108" s="79"/>
      <c r="K108" s="79"/>
      <c r="L108" s="79"/>
      <c r="M108" s="79"/>
      <c r="N108" s="79"/>
      <c r="O108" s="79"/>
      <c r="P108" s="79"/>
      <c r="Q108" s="79"/>
      <c r="R108" s="79"/>
    </row>
    <row r="109" ht="15.75" customHeight="1">
      <c r="A109" s="335"/>
      <c r="C109" s="79"/>
      <c r="D109" s="79"/>
      <c r="E109" s="79"/>
      <c r="F109" s="79"/>
      <c r="G109" s="79"/>
      <c r="H109" s="79"/>
      <c r="I109" s="79"/>
      <c r="J109" s="79"/>
      <c r="K109" s="79"/>
      <c r="L109" s="79"/>
      <c r="M109" s="79"/>
      <c r="N109" s="79"/>
      <c r="O109" s="79"/>
      <c r="P109" s="79"/>
      <c r="Q109" s="79"/>
      <c r="R109" s="79"/>
    </row>
    <row r="110" ht="15.75" customHeight="1">
      <c r="A110" s="335"/>
      <c r="C110" s="79"/>
      <c r="D110" s="79"/>
      <c r="E110" s="79"/>
      <c r="F110" s="79"/>
      <c r="G110" s="79"/>
      <c r="H110" s="79"/>
      <c r="I110" s="79"/>
      <c r="J110" s="79"/>
      <c r="K110" s="79"/>
      <c r="L110" s="79"/>
      <c r="M110" s="79"/>
      <c r="N110" s="79"/>
      <c r="O110" s="79"/>
      <c r="P110" s="79"/>
      <c r="Q110" s="79"/>
      <c r="R110" s="79"/>
    </row>
    <row r="111" ht="15.75" customHeight="1">
      <c r="A111" s="335"/>
      <c r="C111" s="79"/>
      <c r="D111" s="79"/>
      <c r="E111" s="79"/>
      <c r="F111" s="79"/>
      <c r="G111" s="79"/>
      <c r="H111" s="79"/>
      <c r="I111" s="79"/>
      <c r="J111" s="79"/>
      <c r="K111" s="79"/>
      <c r="L111" s="79"/>
      <c r="M111" s="79"/>
      <c r="N111" s="79"/>
      <c r="O111" s="79"/>
      <c r="P111" s="79"/>
      <c r="Q111" s="79"/>
      <c r="R111" s="79"/>
    </row>
    <row r="112" ht="15.75" customHeight="1">
      <c r="A112" s="335"/>
      <c r="C112" s="79"/>
      <c r="D112" s="79"/>
      <c r="E112" s="79"/>
      <c r="F112" s="79"/>
      <c r="G112" s="79"/>
      <c r="H112" s="79"/>
      <c r="I112" s="79"/>
      <c r="J112" s="79"/>
      <c r="K112" s="79"/>
      <c r="L112" s="79"/>
      <c r="M112" s="79"/>
      <c r="N112" s="79"/>
      <c r="O112" s="79"/>
      <c r="P112" s="79"/>
      <c r="Q112" s="79"/>
      <c r="R112" s="79"/>
    </row>
    <row r="113" ht="15.75" customHeight="1">
      <c r="A113" s="335"/>
      <c r="C113" s="79"/>
      <c r="D113" s="79"/>
      <c r="E113" s="79"/>
      <c r="F113" s="79"/>
      <c r="G113" s="79"/>
      <c r="H113" s="79"/>
      <c r="I113" s="79"/>
      <c r="J113" s="79"/>
      <c r="K113" s="79"/>
      <c r="L113" s="79"/>
      <c r="M113" s="79"/>
      <c r="N113" s="79"/>
      <c r="O113" s="79"/>
      <c r="P113" s="79"/>
      <c r="Q113" s="79"/>
      <c r="R113" s="79"/>
    </row>
    <row r="114" ht="15.75" customHeight="1">
      <c r="A114" s="335"/>
      <c r="C114" s="79"/>
      <c r="D114" s="79"/>
      <c r="E114" s="79"/>
      <c r="F114" s="79"/>
      <c r="G114" s="79"/>
      <c r="H114" s="79"/>
      <c r="I114" s="79"/>
      <c r="J114" s="79"/>
      <c r="K114" s="79"/>
      <c r="L114" s="79"/>
      <c r="M114" s="79"/>
      <c r="N114" s="79"/>
      <c r="O114" s="79"/>
      <c r="P114" s="79"/>
      <c r="Q114" s="79"/>
      <c r="R114" s="79"/>
    </row>
    <row r="115" ht="15.75" customHeight="1">
      <c r="A115" s="335"/>
      <c r="C115" s="79"/>
      <c r="D115" s="79"/>
      <c r="E115" s="79"/>
      <c r="F115" s="79"/>
      <c r="G115" s="79"/>
      <c r="H115" s="79"/>
      <c r="I115" s="79"/>
      <c r="J115" s="79"/>
      <c r="K115" s="79"/>
      <c r="L115" s="79"/>
      <c r="M115" s="79"/>
      <c r="N115" s="79"/>
      <c r="O115" s="79"/>
      <c r="P115" s="79"/>
      <c r="Q115" s="79"/>
      <c r="R115" s="79"/>
    </row>
    <row r="116" ht="15.75" customHeight="1">
      <c r="A116" s="335"/>
      <c r="C116" s="79"/>
      <c r="D116" s="79"/>
      <c r="E116" s="79"/>
      <c r="F116" s="79"/>
      <c r="G116" s="79"/>
      <c r="H116" s="79"/>
      <c r="I116" s="79"/>
      <c r="J116" s="79"/>
      <c r="K116" s="79"/>
      <c r="L116" s="79"/>
      <c r="M116" s="79"/>
      <c r="N116" s="79"/>
      <c r="O116" s="79"/>
      <c r="P116" s="79"/>
      <c r="Q116" s="79"/>
      <c r="R116" s="79"/>
    </row>
    <row r="117" ht="15.75" customHeight="1">
      <c r="A117" s="335"/>
      <c r="C117" s="79"/>
      <c r="D117" s="79"/>
      <c r="E117" s="79"/>
      <c r="F117" s="79"/>
      <c r="G117" s="79"/>
      <c r="H117" s="79"/>
      <c r="I117" s="79"/>
      <c r="J117" s="79"/>
      <c r="K117" s="79"/>
      <c r="L117" s="79"/>
      <c r="M117" s="79"/>
      <c r="N117" s="79"/>
      <c r="O117" s="79"/>
      <c r="P117" s="79"/>
      <c r="Q117" s="79"/>
      <c r="R117" s="79"/>
    </row>
    <row r="118" ht="15.75" customHeight="1">
      <c r="A118" s="335"/>
      <c r="C118" s="79"/>
      <c r="D118" s="79"/>
      <c r="E118" s="79"/>
      <c r="F118" s="79"/>
      <c r="G118" s="79"/>
      <c r="H118" s="79"/>
      <c r="I118" s="79"/>
      <c r="J118" s="79"/>
      <c r="K118" s="79"/>
      <c r="L118" s="79"/>
      <c r="M118" s="79"/>
      <c r="N118" s="79"/>
      <c r="O118" s="79"/>
      <c r="P118" s="79"/>
      <c r="Q118" s="79"/>
      <c r="R118" s="79"/>
    </row>
    <row r="119" ht="15.75" customHeight="1">
      <c r="A119" s="335"/>
      <c r="C119" s="79"/>
      <c r="D119" s="79"/>
      <c r="E119" s="79"/>
      <c r="F119" s="79"/>
      <c r="G119" s="79"/>
      <c r="H119" s="79"/>
      <c r="I119" s="79"/>
      <c r="J119" s="79"/>
      <c r="K119" s="79"/>
      <c r="L119" s="79"/>
      <c r="M119" s="79"/>
      <c r="N119" s="79"/>
      <c r="O119" s="79"/>
      <c r="P119" s="79"/>
      <c r="Q119" s="79"/>
      <c r="R119" s="79"/>
    </row>
    <row r="120" ht="15.75" customHeight="1">
      <c r="A120" s="335"/>
      <c r="C120" s="79"/>
      <c r="D120" s="79"/>
      <c r="E120" s="79"/>
      <c r="F120" s="79"/>
      <c r="G120" s="79"/>
      <c r="H120" s="79"/>
      <c r="I120" s="79"/>
      <c r="J120" s="79"/>
      <c r="K120" s="79"/>
      <c r="L120" s="79"/>
      <c r="M120" s="79"/>
      <c r="N120" s="79"/>
      <c r="O120" s="79"/>
      <c r="P120" s="79"/>
      <c r="Q120" s="79"/>
      <c r="R120" s="79"/>
    </row>
    <row r="121" ht="15.75" customHeight="1">
      <c r="A121" s="335"/>
      <c r="C121" s="79"/>
      <c r="D121" s="79"/>
      <c r="E121" s="79"/>
      <c r="F121" s="79"/>
      <c r="G121" s="79"/>
      <c r="H121" s="79"/>
      <c r="I121" s="79"/>
      <c r="J121" s="79"/>
      <c r="K121" s="79"/>
      <c r="L121" s="79"/>
      <c r="M121" s="79"/>
      <c r="N121" s="79"/>
      <c r="O121" s="79"/>
      <c r="P121" s="79"/>
      <c r="Q121" s="79"/>
      <c r="R121" s="79"/>
    </row>
    <row r="122" ht="15.75" customHeight="1">
      <c r="A122" s="335"/>
      <c r="C122" s="79"/>
      <c r="D122" s="79"/>
      <c r="E122" s="79"/>
      <c r="F122" s="79"/>
      <c r="G122" s="79"/>
      <c r="H122" s="79"/>
      <c r="I122" s="79"/>
      <c r="J122" s="79"/>
      <c r="K122" s="79"/>
      <c r="L122" s="79"/>
      <c r="M122" s="79"/>
      <c r="N122" s="79"/>
      <c r="O122" s="79"/>
      <c r="P122" s="79"/>
      <c r="Q122" s="79"/>
      <c r="R122" s="79"/>
    </row>
    <row r="123" ht="15.75" customHeight="1">
      <c r="A123" s="335"/>
      <c r="C123" s="79"/>
      <c r="D123" s="79"/>
      <c r="E123" s="79"/>
      <c r="F123" s="79"/>
      <c r="G123" s="79"/>
      <c r="H123" s="79"/>
      <c r="I123" s="79"/>
      <c r="J123" s="79"/>
      <c r="K123" s="79"/>
      <c r="L123" s="79"/>
      <c r="M123" s="79"/>
      <c r="N123" s="79"/>
      <c r="O123" s="79"/>
      <c r="P123" s="79"/>
      <c r="Q123" s="79"/>
      <c r="R123" s="79"/>
    </row>
    <row r="124" ht="15.75" customHeight="1">
      <c r="A124" s="335"/>
      <c r="C124" s="79"/>
      <c r="D124" s="79"/>
      <c r="E124" s="79"/>
      <c r="F124" s="79"/>
      <c r="G124" s="79"/>
      <c r="H124" s="79"/>
      <c r="I124" s="79"/>
      <c r="J124" s="79"/>
      <c r="K124" s="79"/>
      <c r="L124" s="79"/>
      <c r="M124" s="79"/>
      <c r="N124" s="79"/>
      <c r="O124" s="79"/>
      <c r="P124" s="79"/>
      <c r="Q124" s="79"/>
      <c r="R124" s="79"/>
    </row>
    <row r="125" ht="15.75" customHeight="1">
      <c r="A125" s="335"/>
      <c r="C125" s="79"/>
      <c r="D125" s="79"/>
      <c r="E125" s="79"/>
      <c r="F125" s="79"/>
      <c r="G125" s="79"/>
      <c r="H125" s="79"/>
      <c r="I125" s="79"/>
      <c r="J125" s="79"/>
      <c r="K125" s="79"/>
      <c r="L125" s="79"/>
      <c r="M125" s="79"/>
      <c r="N125" s="79"/>
      <c r="O125" s="79"/>
      <c r="P125" s="79"/>
      <c r="Q125" s="79"/>
      <c r="R125" s="79"/>
    </row>
    <row r="126" ht="15.75" customHeight="1">
      <c r="A126" s="335"/>
      <c r="C126" s="79"/>
      <c r="D126" s="79"/>
      <c r="E126" s="79"/>
      <c r="F126" s="79"/>
      <c r="G126" s="79"/>
      <c r="H126" s="79"/>
      <c r="I126" s="79"/>
      <c r="J126" s="79"/>
      <c r="K126" s="79"/>
      <c r="L126" s="79"/>
      <c r="M126" s="79"/>
      <c r="N126" s="79"/>
      <c r="O126" s="79"/>
      <c r="P126" s="79"/>
      <c r="Q126" s="79"/>
      <c r="R126" s="79"/>
    </row>
    <row r="127" ht="15.75" customHeight="1">
      <c r="A127" s="335"/>
      <c r="C127" s="79"/>
      <c r="D127" s="79"/>
      <c r="E127" s="79"/>
      <c r="F127" s="79"/>
      <c r="G127" s="79"/>
      <c r="H127" s="79"/>
      <c r="I127" s="79"/>
      <c r="J127" s="79"/>
      <c r="K127" s="79"/>
      <c r="L127" s="79"/>
      <c r="M127" s="79"/>
      <c r="N127" s="79"/>
      <c r="O127" s="79"/>
      <c r="P127" s="79"/>
      <c r="Q127" s="79"/>
      <c r="R127" s="79"/>
    </row>
    <row r="128" ht="15.75" customHeight="1">
      <c r="A128" s="335"/>
      <c r="C128" s="79"/>
      <c r="D128" s="79"/>
      <c r="E128" s="79"/>
      <c r="F128" s="79"/>
      <c r="G128" s="79"/>
      <c r="H128" s="79"/>
      <c r="I128" s="79"/>
      <c r="J128" s="79"/>
      <c r="K128" s="79"/>
      <c r="L128" s="79"/>
      <c r="M128" s="79"/>
      <c r="N128" s="79"/>
      <c r="O128" s="79"/>
      <c r="P128" s="79"/>
      <c r="Q128" s="79"/>
      <c r="R128" s="79"/>
    </row>
    <row r="129" ht="15.75" customHeight="1">
      <c r="A129" s="335"/>
      <c r="C129" s="79"/>
      <c r="D129" s="79"/>
      <c r="E129" s="79"/>
      <c r="F129" s="79"/>
      <c r="G129" s="79"/>
      <c r="H129" s="79"/>
      <c r="I129" s="79"/>
      <c r="J129" s="79"/>
      <c r="K129" s="79"/>
      <c r="L129" s="79"/>
      <c r="M129" s="79"/>
      <c r="N129" s="79"/>
      <c r="O129" s="79"/>
      <c r="P129" s="79"/>
      <c r="Q129" s="79"/>
      <c r="R129" s="79"/>
    </row>
    <row r="130" ht="15.75" customHeight="1">
      <c r="A130" s="335"/>
      <c r="C130" s="79"/>
      <c r="D130" s="79"/>
      <c r="E130" s="79"/>
      <c r="F130" s="79"/>
      <c r="G130" s="79"/>
      <c r="H130" s="79"/>
      <c r="I130" s="79"/>
      <c r="J130" s="79"/>
      <c r="K130" s="79"/>
      <c r="L130" s="79"/>
      <c r="M130" s="79"/>
      <c r="N130" s="79"/>
      <c r="O130" s="79"/>
      <c r="P130" s="79"/>
      <c r="Q130" s="79"/>
      <c r="R130" s="79"/>
    </row>
    <row r="131" ht="15.75" customHeight="1">
      <c r="A131" s="335"/>
      <c r="C131" s="79"/>
      <c r="D131" s="79"/>
      <c r="E131" s="79"/>
      <c r="F131" s="79"/>
      <c r="G131" s="79"/>
      <c r="H131" s="79"/>
      <c r="I131" s="79"/>
      <c r="J131" s="79"/>
      <c r="K131" s="79"/>
      <c r="L131" s="79"/>
      <c r="M131" s="79"/>
      <c r="N131" s="79"/>
      <c r="O131" s="79"/>
      <c r="P131" s="79"/>
      <c r="Q131" s="79"/>
      <c r="R131" s="79"/>
    </row>
    <row r="132" ht="15.75" customHeight="1">
      <c r="A132" s="335"/>
      <c r="C132" s="79"/>
      <c r="D132" s="79"/>
      <c r="E132" s="79"/>
      <c r="F132" s="79"/>
      <c r="G132" s="79"/>
      <c r="H132" s="79"/>
      <c r="I132" s="79"/>
      <c r="J132" s="79"/>
      <c r="K132" s="79"/>
      <c r="L132" s="79"/>
      <c r="M132" s="79"/>
      <c r="N132" s="79"/>
      <c r="O132" s="79"/>
      <c r="P132" s="79"/>
      <c r="Q132" s="79"/>
      <c r="R132" s="79"/>
    </row>
    <row r="133" ht="15.75" customHeight="1">
      <c r="A133" s="335"/>
      <c r="C133" s="79"/>
      <c r="D133" s="79"/>
      <c r="E133" s="79"/>
      <c r="F133" s="79"/>
      <c r="G133" s="79"/>
      <c r="H133" s="79"/>
      <c r="I133" s="79"/>
      <c r="J133" s="79"/>
      <c r="K133" s="79"/>
      <c r="L133" s="79"/>
      <c r="M133" s="79"/>
      <c r="N133" s="79"/>
      <c r="O133" s="79"/>
      <c r="P133" s="79"/>
      <c r="Q133" s="79"/>
      <c r="R133" s="79"/>
    </row>
    <row r="134" ht="15.75" customHeight="1">
      <c r="A134" s="335"/>
      <c r="C134" s="79"/>
      <c r="D134" s="79"/>
      <c r="E134" s="79"/>
      <c r="F134" s="79"/>
      <c r="G134" s="79"/>
      <c r="H134" s="79"/>
      <c r="I134" s="79"/>
      <c r="J134" s="79"/>
      <c r="K134" s="79"/>
      <c r="L134" s="79"/>
      <c r="M134" s="79"/>
      <c r="N134" s="79"/>
      <c r="O134" s="79"/>
      <c r="P134" s="79"/>
      <c r="Q134" s="79"/>
      <c r="R134" s="79"/>
    </row>
    <row r="135" ht="15.75" customHeight="1">
      <c r="A135" s="335"/>
      <c r="C135" s="79"/>
      <c r="D135" s="79"/>
      <c r="E135" s="79"/>
      <c r="F135" s="79"/>
      <c r="G135" s="79"/>
      <c r="H135" s="79"/>
      <c r="I135" s="79"/>
      <c r="J135" s="79"/>
      <c r="K135" s="79"/>
      <c r="L135" s="79"/>
      <c r="M135" s="79"/>
      <c r="N135" s="79"/>
      <c r="O135" s="79"/>
      <c r="P135" s="79"/>
      <c r="Q135" s="79"/>
      <c r="R135" s="79"/>
    </row>
    <row r="136" ht="15.75" customHeight="1">
      <c r="A136" s="335"/>
      <c r="C136" s="79"/>
      <c r="D136" s="79"/>
      <c r="E136" s="79"/>
      <c r="F136" s="79"/>
      <c r="G136" s="79"/>
      <c r="H136" s="79"/>
      <c r="I136" s="79"/>
      <c r="J136" s="79"/>
      <c r="K136" s="79"/>
      <c r="L136" s="79"/>
      <c r="M136" s="79"/>
      <c r="N136" s="79"/>
      <c r="O136" s="79"/>
      <c r="P136" s="79"/>
      <c r="Q136" s="79"/>
      <c r="R136" s="79"/>
    </row>
    <row r="137" ht="15.75" customHeight="1">
      <c r="A137" s="335"/>
      <c r="C137" s="79"/>
      <c r="D137" s="79"/>
      <c r="E137" s="79"/>
      <c r="F137" s="79"/>
      <c r="G137" s="79"/>
      <c r="H137" s="79"/>
      <c r="I137" s="79"/>
      <c r="J137" s="79"/>
      <c r="K137" s="79"/>
      <c r="L137" s="79"/>
      <c r="M137" s="79"/>
      <c r="N137" s="79"/>
      <c r="O137" s="79"/>
      <c r="P137" s="79"/>
      <c r="Q137" s="79"/>
      <c r="R137" s="79"/>
    </row>
    <row r="138" ht="15.75" customHeight="1">
      <c r="A138" s="335"/>
      <c r="C138" s="79"/>
      <c r="D138" s="79"/>
      <c r="E138" s="79"/>
      <c r="F138" s="79"/>
      <c r="G138" s="79"/>
      <c r="H138" s="79"/>
      <c r="I138" s="79"/>
      <c r="J138" s="79"/>
      <c r="K138" s="79"/>
      <c r="L138" s="79"/>
      <c r="M138" s="79"/>
      <c r="N138" s="79"/>
      <c r="O138" s="79"/>
      <c r="P138" s="79"/>
      <c r="Q138" s="79"/>
      <c r="R138" s="79"/>
    </row>
    <row r="139" ht="15.75" customHeight="1">
      <c r="A139" s="335"/>
      <c r="C139" s="79"/>
      <c r="D139" s="79"/>
      <c r="E139" s="79"/>
      <c r="F139" s="79"/>
      <c r="G139" s="79"/>
      <c r="H139" s="79"/>
      <c r="I139" s="79"/>
      <c r="J139" s="79"/>
      <c r="K139" s="79"/>
      <c r="L139" s="79"/>
      <c r="M139" s="79"/>
      <c r="N139" s="79"/>
      <c r="O139" s="79"/>
      <c r="P139" s="79"/>
      <c r="Q139" s="79"/>
      <c r="R139" s="79"/>
    </row>
    <row r="140" ht="15.75" customHeight="1">
      <c r="A140" s="335"/>
      <c r="C140" s="79"/>
      <c r="D140" s="79"/>
      <c r="E140" s="79"/>
      <c r="F140" s="79"/>
      <c r="G140" s="79"/>
      <c r="H140" s="79"/>
      <c r="I140" s="79"/>
      <c r="J140" s="79"/>
      <c r="K140" s="79"/>
      <c r="L140" s="79"/>
      <c r="M140" s="79"/>
      <c r="N140" s="79"/>
      <c r="O140" s="79"/>
      <c r="P140" s="79"/>
      <c r="Q140" s="79"/>
      <c r="R140" s="79"/>
    </row>
    <row r="141" ht="15.75" customHeight="1">
      <c r="A141" s="335"/>
      <c r="C141" s="79"/>
      <c r="D141" s="79"/>
      <c r="E141" s="79"/>
      <c r="F141" s="79"/>
      <c r="G141" s="79"/>
      <c r="H141" s="79"/>
      <c r="I141" s="79"/>
      <c r="J141" s="79"/>
      <c r="K141" s="79"/>
      <c r="L141" s="79"/>
      <c r="M141" s="79"/>
      <c r="N141" s="79"/>
      <c r="O141" s="79"/>
      <c r="P141" s="79"/>
      <c r="Q141" s="79"/>
      <c r="R141" s="79"/>
    </row>
    <row r="142" ht="15.75" customHeight="1">
      <c r="A142" s="335"/>
      <c r="C142" s="79"/>
      <c r="D142" s="79"/>
      <c r="E142" s="79"/>
      <c r="F142" s="79"/>
      <c r="G142" s="79"/>
      <c r="H142" s="79"/>
      <c r="I142" s="79"/>
      <c r="J142" s="79"/>
      <c r="K142" s="79"/>
      <c r="L142" s="79"/>
      <c r="M142" s="79"/>
      <c r="N142" s="79"/>
      <c r="O142" s="79"/>
      <c r="P142" s="79"/>
      <c r="Q142" s="79"/>
      <c r="R142" s="79"/>
    </row>
    <row r="143" ht="15.75" customHeight="1">
      <c r="A143" s="335"/>
      <c r="C143" s="79"/>
      <c r="D143" s="79"/>
      <c r="E143" s="79"/>
      <c r="F143" s="79"/>
      <c r="G143" s="79"/>
      <c r="H143" s="79"/>
      <c r="I143" s="79"/>
      <c r="J143" s="79"/>
      <c r="K143" s="79"/>
      <c r="L143" s="79"/>
      <c r="M143" s="79"/>
      <c r="N143" s="79"/>
      <c r="O143" s="79"/>
      <c r="P143" s="79"/>
      <c r="Q143" s="79"/>
      <c r="R143" s="79"/>
    </row>
    <row r="144" ht="15.75" customHeight="1">
      <c r="A144" s="335"/>
      <c r="C144" s="79"/>
      <c r="D144" s="79"/>
      <c r="E144" s="79"/>
      <c r="F144" s="79"/>
      <c r="G144" s="79"/>
      <c r="H144" s="79"/>
      <c r="I144" s="79"/>
      <c r="J144" s="79"/>
      <c r="K144" s="79"/>
      <c r="L144" s="79"/>
      <c r="M144" s="79"/>
      <c r="N144" s="79"/>
      <c r="O144" s="79"/>
      <c r="P144" s="79"/>
      <c r="Q144" s="79"/>
      <c r="R144" s="79"/>
    </row>
    <row r="145" ht="15.75" customHeight="1">
      <c r="A145" s="335"/>
      <c r="C145" s="79"/>
      <c r="D145" s="79"/>
      <c r="E145" s="79"/>
      <c r="F145" s="79"/>
      <c r="G145" s="79"/>
      <c r="H145" s="79"/>
      <c r="I145" s="79"/>
      <c r="J145" s="79"/>
      <c r="K145" s="79"/>
      <c r="L145" s="79"/>
      <c r="M145" s="79"/>
      <c r="N145" s="79"/>
      <c r="O145" s="79"/>
      <c r="P145" s="79"/>
      <c r="Q145" s="79"/>
      <c r="R145" s="79"/>
    </row>
    <row r="146" ht="15.75" customHeight="1">
      <c r="A146" s="335"/>
      <c r="C146" s="79"/>
      <c r="D146" s="79"/>
      <c r="E146" s="79"/>
      <c r="F146" s="79"/>
      <c r="G146" s="79"/>
      <c r="H146" s="79"/>
      <c r="I146" s="79"/>
      <c r="J146" s="79"/>
      <c r="K146" s="79"/>
      <c r="L146" s="79"/>
      <c r="M146" s="79"/>
      <c r="N146" s="79"/>
      <c r="O146" s="79"/>
      <c r="P146" s="79"/>
      <c r="Q146" s="79"/>
      <c r="R146" s="79"/>
    </row>
    <row r="147" ht="15.75" customHeight="1">
      <c r="A147" s="335"/>
      <c r="C147" s="79"/>
      <c r="D147" s="79"/>
      <c r="E147" s="79"/>
      <c r="F147" s="79"/>
      <c r="G147" s="79"/>
      <c r="H147" s="79"/>
      <c r="I147" s="79"/>
      <c r="J147" s="79"/>
      <c r="K147" s="79"/>
      <c r="L147" s="79"/>
      <c r="M147" s="79"/>
      <c r="N147" s="79"/>
      <c r="O147" s="79"/>
      <c r="P147" s="79"/>
      <c r="Q147" s="79"/>
      <c r="R147" s="79"/>
    </row>
    <row r="148" ht="15.75" customHeight="1">
      <c r="A148" s="335"/>
      <c r="C148" s="79"/>
      <c r="D148" s="79"/>
      <c r="E148" s="79"/>
      <c r="F148" s="79"/>
      <c r="G148" s="79"/>
      <c r="H148" s="79"/>
      <c r="I148" s="79"/>
      <c r="J148" s="79"/>
      <c r="K148" s="79"/>
      <c r="L148" s="79"/>
      <c r="M148" s="79"/>
      <c r="N148" s="79"/>
      <c r="O148" s="79"/>
      <c r="P148" s="79"/>
      <c r="Q148" s="79"/>
      <c r="R148" s="79"/>
    </row>
    <row r="149" ht="15.75" customHeight="1">
      <c r="A149" s="335"/>
      <c r="C149" s="79"/>
      <c r="D149" s="79"/>
      <c r="E149" s="79"/>
      <c r="F149" s="79"/>
      <c r="G149" s="79"/>
      <c r="H149" s="79"/>
      <c r="I149" s="79"/>
      <c r="J149" s="79"/>
      <c r="K149" s="79"/>
      <c r="L149" s="79"/>
      <c r="M149" s="79"/>
      <c r="N149" s="79"/>
      <c r="O149" s="79"/>
      <c r="P149" s="79"/>
      <c r="Q149" s="79"/>
      <c r="R149" s="79"/>
    </row>
    <row r="150" ht="15.75" customHeight="1">
      <c r="A150" s="335"/>
      <c r="C150" s="79"/>
      <c r="D150" s="79"/>
      <c r="E150" s="79"/>
      <c r="F150" s="79"/>
      <c r="G150" s="79"/>
      <c r="H150" s="79"/>
      <c r="I150" s="79"/>
      <c r="J150" s="79"/>
      <c r="K150" s="79"/>
      <c r="L150" s="79"/>
      <c r="M150" s="79"/>
      <c r="N150" s="79"/>
      <c r="O150" s="79"/>
      <c r="P150" s="79"/>
      <c r="Q150" s="79"/>
      <c r="R150" s="79"/>
    </row>
    <row r="151" ht="15.75" customHeight="1">
      <c r="A151" s="335"/>
      <c r="C151" s="79"/>
      <c r="D151" s="79"/>
      <c r="E151" s="79"/>
      <c r="F151" s="79"/>
      <c r="G151" s="79"/>
      <c r="H151" s="79"/>
      <c r="I151" s="79"/>
      <c r="J151" s="79"/>
      <c r="K151" s="79"/>
      <c r="L151" s="79"/>
      <c r="M151" s="79"/>
      <c r="N151" s="79"/>
      <c r="O151" s="79"/>
      <c r="P151" s="79"/>
      <c r="Q151" s="79"/>
      <c r="R151" s="79"/>
    </row>
    <row r="152" ht="15.75" customHeight="1">
      <c r="A152" s="335"/>
      <c r="C152" s="79"/>
      <c r="D152" s="79"/>
      <c r="E152" s="79"/>
      <c r="F152" s="79"/>
      <c r="G152" s="79"/>
      <c r="H152" s="79"/>
      <c r="I152" s="79"/>
      <c r="J152" s="79"/>
      <c r="K152" s="79"/>
      <c r="L152" s="79"/>
      <c r="M152" s="79"/>
      <c r="N152" s="79"/>
      <c r="O152" s="79"/>
      <c r="P152" s="79"/>
      <c r="Q152" s="79"/>
      <c r="R152" s="79"/>
    </row>
    <row r="153" ht="15.75" customHeight="1">
      <c r="A153" s="335"/>
      <c r="C153" s="79"/>
      <c r="D153" s="79"/>
      <c r="E153" s="79"/>
      <c r="F153" s="79"/>
      <c r="G153" s="79"/>
      <c r="H153" s="79"/>
      <c r="I153" s="79"/>
      <c r="J153" s="79"/>
      <c r="K153" s="79"/>
      <c r="L153" s="79"/>
      <c r="M153" s="79"/>
      <c r="N153" s="79"/>
      <c r="O153" s="79"/>
      <c r="P153" s="79"/>
      <c r="Q153" s="79"/>
      <c r="R153" s="79"/>
    </row>
    <row r="154" ht="15.75" customHeight="1">
      <c r="A154" s="335"/>
      <c r="C154" s="79"/>
      <c r="D154" s="79"/>
      <c r="E154" s="79"/>
      <c r="F154" s="79"/>
      <c r="G154" s="79"/>
      <c r="H154" s="79"/>
      <c r="I154" s="79"/>
      <c r="J154" s="79"/>
      <c r="K154" s="79"/>
      <c r="L154" s="79"/>
      <c r="M154" s="79"/>
      <c r="N154" s="79"/>
      <c r="O154" s="79"/>
      <c r="P154" s="79"/>
      <c r="Q154" s="79"/>
      <c r="R154" s="79"/>
    </row>
    <row r="155" ht="15.75" customHeight="1">
      <c r="A155" s="335"/>
      <c r="C155" s="79"/>
      <c r="D155" s="79"/>
      <c r="E155" s="79"/>
      <c r="F155" s="79"/>
      <c r="G155" s="79"/>
      <c r="H155" s="79"/>
      <c r="I155" s="79"/>
      <c r="J155" s="79"/>
      <c r="K155" s="79"/>
      <c r="L155" s="79"/>
      <c r="M155" s="79"/>
      <c r="N155" s="79"/>
      <c r="O155" s="79"/>
      <c r="P155" s="79"/>
      <c r="Q155" s="79"/>
      <c r="R155" s="79"/>
    </row>
    <row r="156" ht="15.75" customHeight="1">
      <c r="A156" s="335"/>
      <c r="C156" s="79"/>
      <c r="D156" s="79"/>
      <c r="E156" s="79"/>
      <c r="F156" s="79"/>
      <c r="G156" s="79"/>
      <c r="H156" s="79"/>
      <c r="I156" s="79"/>
      <c r="J156" s="79"/>
      <c r="K156" s="79"/>
      <c r="L156" s="79"/>
      <c r="M156" s="79"/>
      <c r="N156" s="79"/>
      <c r="O156" s="79"/>
      <c r="P156" s="79"/>
      <c r="Q156" s="79"/>
      <c r="R156" s="79"/>
    </row>
    <row r="157" ht="15.75" customHeight="1">
      <c r="A157" s="335"/>
      <c r="C157" s="79"/>
      <c r="D157" s="79"/>
      <c r="E157" s="79"/>
      <c r="F157" s="79"/>
      <c r="G157" s="79"/>
      <c r="H157" s="79"/>
      <c r="I157" s="79"/>
      <c r="J157" s="79"/>
      <c r="K157" s="79"/>
      <c r="L157" s="79"/>
      <c r="M157" s="79"/>
      <c r="N157" s="79"/>
      <c r="O157" s="79"/>
      <c r="P157" s="79"/>
      <c r="Q157" s="79"/>
      <c r="R157" s="79"/>
    </row>
    <row r="158" ht="15.75" customHeight="1">
      <c r="A158" s="335"/>
      <c r="C158" s="79"/>
      <c r="D158" s="79"/>
      <c r="E158" s="79"/>
      <c r="F158" s="79"/>
      <c r="G158" s="79"/>
      <c r="H158" s="79"/>
      <c r="I158" s="79"/>
      <c r="J158" s="79"/>
      <c r="K158" s="79"/>
      <c r="L158" s="79"/>
      <c r="M158" s="79"/>
      <c r="N158" s="79"/>
      <c r="O158" s="79"/>
      <c r="P158" s="79"/>
      <c r="Q158" s="79"/>
      <c r="R158" s="79"/>
    </row>
    <row r="159" ht="15.75" customHeight="1">
      <c r="A159" s="335"/>
      <c r="C159" s="79"/>
      <c r="D159" s="79"/>
      <c r="E159" s="79"/>
      <c r="F159" s="79"/>
      <c r="G159" s="79"/>
      <c r="H159" s="79"/>
      <c r="I159" s="79"/>
      <c r="J159" s="79"/>
      <c r="K159" s="79"/>
      <c r="L159" s="79"/>
      <c r="M159" s="79"/>
      <c r="N159" s="79"/>
      <c r="O159" s="79"/>
      <c r="P159" s="79"/>
      <c r="Q159" s="79"/>
      <c r="R159" s="79"/>
    </row>
    <row r="160" ht="15.75" customHeight="1">
      <c r="A160" s="335"/>
      <c r="C160" s="79"/>
      <c r="D160" s="79"/>
      <c r="E160" s="79"/>
      <c r="F160" s="79"/>
      <c r="G160" s="79"/>
      <c r="H160" s="79"/>
      <c r="I160" s="79"/>
      <c r="J160" s="79"/>
      <c r="K160" s="79"/>
      <c r="L160" s="79"/>
      <c r="M160" s="79"/>
      <c r="N160" s="79"/>
      <c r="O160" s="79"/>
      <c r="P160" s="79"/>
      <c r="Q160" s="79"/>
      <c r="R160" s="79"/>
    </row>
    <row r="161" ht="15.75" customHeight="1">
      <c r="A161" s="335"/>
      <c r="C161" s="79"/>
      <c r="D161" s="79"/>
      <c r="E161" s="79"/>
      <c r="F161" s="79"/>
      <c r="G161" s="79"/>
      <c r="H161" s="79"/>
      <c r="I161" s="79"/>
      <c r="J161" s="79"/>
      <c r="K161" s="79"/>
      <c r="L161" s="79"/>
      <c r="M161" s="79"/>
      <c r="N161" s="79"/>
      <c r="O161" s="79"/>
      <c r="P161" s="79"/>
      <c r="Q161" s="79"/>
      <c r="R161" s="79"/>
    </row>
    <row r="162" ht="15.75" customHeight="1">
      <c r="A162" s="335"/>
      <c r="C162" s="79"/>
      <c r="D162" s="79"/>
      <c r="E162" s="79"/>
      <c r="F162" s="79"/>
      <c r="G162" s="79"/>
      <c r="H162" s="79"/>
      <c r="I162" s="79"/>
      <c r="J162" s="79"/>
      <c r="K162" s="79"/>
      <c r="L162" s="79"/>
      <c r="M162" s="79"/>
      <c r="N162" s="79"/>
      <c r="O162" s="79"/>
      <c r="P162" s="79"/>
      <c r="Q162" s="79"/>
      <c r="R162" s="79"/>
    </row>
    <row r="163" ht="15.75" customHeight="1">
      <c r="A163" s="335"/>
      <c r="C163" s="79"/>
      <c r="D163" s="79"/>
      <c r="E163" s="79"/>
      <c r="F163" s="79"/>
      <c r="G163" s="79"/>
      <c r="H163" s="79"/>
      <c r="I163" s="79"/>
      <c r="J163" s="79"/>
      <c r="K163" s="79"/>
      <c r="L163" s="79"/>
      <c r="M163" s="79"/>
      <c r="N163" s="79"/>
      <c r="O163" s="79"/>
      <c r="P163" s="79"/>
      <c r="Q163" s="79"/>
      <c r="R163" s="79"/>
    </row>
    <row r="164" ht="15.75" customHeight="1">
      <c r="A164" s="335"/>
      <c r="C164" s="79"/>
      <c r="D164" s="79"/>
      <c r="E164" s="79"/>
      <c r="F164" s="79"/>
      <c r="G164" s="79"/>
      <c r="H164" s="79"/>
      <c r="I164" s="79"/>
      <c r="J164" s="79"/>
      <c r="K164" s="79"/>
      <c r="L164" s="79"/>
      <c r="M164" s="79"/>
      <c r="N164" s="79"/>
      <c r="O164" s="79"/>
      <c r="P164" s="79"/>
      <c r="Q164" s="79"/>
      <c r="R164" s="79"/>
    </row>
    <row r="165" ht="15.75" customHeight="1">
      <c r="A165" s="335"/>
      <c r="C165" s="79"/>
      <c r="D165" s="79"/>
      <c r="E165" s="79"/>
      <c r="F165" s="79"/>
      <c r="G165" s="79"/>
      <c r="H165" s="79"/>
      <c r="I165" s="79"/>
      <c r="J165" s="79"/>
      <c r="K165" s="79"/>
      <c r="L165" s="79"/>
      <c r="M165" s="79"/>
      <c r="N165" s="79"/>
      <c r="O165" s="79"/>
      <c r="P165" s="79"/>
      <c r="Q165" s="79"/>
      <c r="R165" s="79"/>
    </row>
    <row r="166" ht="15.75" customHeight="1">
      <c r="A166" s="335"/>
      <c r="C166" s="79"/>
      <c r="D166" s="79"/>
      <c r="E166" s="79"/>
      <c r="F166" s="79"/>
      <c r="G166" s="79"/>
      <c r="H166" s="79"/>
      <c r="I166" s="79"/>
      <c r="J166" s="79"/>
      <c r="K166" s="79"/>
      <c r="L166" s="79"/>
      <c r="M166" s="79"/>
      <c r="N166" s="79"/>
      <c r="O166" s="79"/>
      <c r="P166" s="79"/>
      <c r="Q166" s="79"/>
      <c r="R166" s="79"/>
    </row>
    <row r="167" ht="15.75" customHeight="1">
      <c r="A167" s="335"/>
      <c r="C167" s="79"/>
      <c r="D167" s="79"/>
      <c r="E167" s="79"/>
      <c r="F167" s="79"/>
      <c r="G167" s="79"/>
      <c r="H167" s="79"/>
      <c r="I167" s="79"/>
      <c r="J167" s="79"/>
      <c r="K167" s="79"/>
      <c r="L167" s="79"/>
      <c r="M167" s="79"/>
      <c r="N167" s="79"/>
      <c r="O167" s="79"/>
      <c r="P167" s="79"/>
      <c r="Q167" s="79"/>
      <c r="R167" s="79"/>
    </row>
    <row r="168" ht="15.75" customHeight="1">
      <c r="A168" s="335"/>
      <c r="C168" s="79"/>
      <c r="D168" s="79"/>
      <c r="E168" s="79"/>
      <c r="F168" s="79"/>
      <c r="G168" s="79"/>
      <c r="H168" s="79"/>
      <c r="I168" s="79"/>
      <c r="J168" s="79"/>
      <c r="K168" s="79"/>
      <c r="L168" s="79"/>
      <c r="M168" s="79"/>
      <c r="N168" s="79"/>
      <c r="O168" s="79"/>
      <c r="P168" s="79"/>
      <c r="Q168" s="79"/>
      <c r="R168" s="79"/>
    </row>
    <row r="169" ht="15.75" customHeight="1">
      <c r="A169" s="335"/>
      <c r="C169" s="79"/>
      <c r="D169" s="79"/>
      <c r="E169" s="79"/>
      <c r="F169" s="79"/>
      <c r="G169" s="79"/>
      <c r="H169" s="79"/>
      <c r="I169" s="79"/>
      <c r="J169" s="79"/>
      <c r="K169" s="79"/>
      <c r="L169" s="79"/>
      <c r="M169" s="79"/>
      <c r="N169" s="79"/>
      <c r="O169" s="79"/>
      <c r="P169" s="79"/>
      <c r="Q169" s="79"/>
      <c r="R169" s="79"/>
    </row>
    <row r="170" ht="15.75" customHeight="1">
      <c r="A170" s="335"/>
      <c r="C170" s="79"/>
      <c r="D170" s="79"/>
      <c r="E170" s="79"/>
      <c r="F170" s="79"/>
      <c r="G170" s="79"/>
      <c r="H170" s="79"/>
      <c r="I170" s="79"/>
      <c r="J170" s="79"/>
      <c r="K170" s="79"/>
      <c r="L170" s="79"/>
      <c r="M170" s="79"/>
      <c r="N170" s="79"/>
      <c r="O170" s="79"/>
      <c r="P170" s="79"/>
      <c r="Q170" s="79"/>
      <c r="R170" s="79"/>
    </row>
    <row r="171" ht="15.75" customHeight="1">
      <c r="A171" s="335"/>
      <c r="C171" s="79"/>
      <c r="D171" s="79"/>
      <c r="E171" s="79"/>
      <c r="F171" s="79"/>
      <c r="G171" s="79"/>
      <c r="H171" s="79"/>
      <c r="I171" s="79"/>
      <c r="J171" s="79"/>
      <c r="K171" s="79"/>
      <c r="L171" s="79"/>
      <c r="M171" s="79"/>
      <c r="N171" s="79"/>
      <c r="O171" s="79"/>
      <c r="P171" s="79"/>
      <c r="Q171" s="79"/>
      <c r="R171" s="79"/>
    </row>
    <row r="172" ht="15.75" customHeight="1">
      <c r="A172" s="335"/>
      <c r="C172" s="79"/>
      <c r="D172" s="79"/>
      <c r="E172" s="79"/>
      <c r="F172" s="79"/>
      <c r="G172" s="79"/>
      <c r="H172" s="79"/>
      <c r="I172" s="79"/>
      <c r="J172" s="79"/>
      <c r="K172" s="79"/>
      <c r="L172" s="79"/>
      <c r="M172" s="79"/>
      <c r="N172" s="79"/>
      <c r="O172" s="79"/>
      <c r="P172" s="79"/>
      <c r="Q172" s="79"/>
      <c r="R172" s="79"/>
    </row>
    <row r="173" ht="15.75" customHeight="1">
      <c r="A173" s="335"/>
      <c r="C173" s="79"/>
      <c r="D173" s="79"/>
      <c r="E173" s="79"/>
      <c r="F173" s="79"/>
      <c r="G173" s="79"/>
      <c r="H173" s="79"/>
      <c r="I173" s="79"/>
      <c r="J173" s="79"/>
      <c r="K173" s="79"/>
      <c r="L173" s="79"/>
      <c r="M173" s="79"/>
      <c r="N173" s="79"/>
      <c r="O173" s="79"/>
      <c r="P173" s="79"/>
      <c r="Q173" s="79"/>
      <c r="R173" s="79"/>
    </row>
    <row r="174" ht="15.75" customHeight="1">
      <c r="A174" s="335"/>
      <c r="C174" s="79"/>
      <c r="D174" s="79"/>
      <c r="E174" s="79"/>
      <c r="F174" s="79"/>
      <c r="G174" s="79"/>
      <c r="H174" s="79"/>
      <c r="I174" s="79"/>
      <c r="J174" s="79"/>
      <c r="K174" s="79"/>
      <c r="L174" s="79"/>
      <c r="M174" s="79"/>
      <c r="N174" s="79"/>
      <c r="O174" s="79"/>
      <c r="P174" s="79"/>
      <c r="Q174" s="79"/>
      <c r="R174" s="79"/>
    </row>
    <row r="175" ht="15.75" customHeight="1">
      <c r="A175" s="335"/>
      <c r="C175" s="79"/>
      <c r="D175" s="79"/>
      <c r="E175" s="79"/>
      <c r="F175" s="79"/>
      <c r="G175" s="79"/>
      <c r="H175" s="79"/>
      <c r="I175" s="79"/>
      <c r="J175" s="79"/>
      <c r="K175" s="79"/>
      <c r="L175" s="79"/>
      <c r="M175" s="79"/>
      <c r="N175" s="79"/>
      <c r="O175" s="79"/>
      <c r="P175" s="79"/>
      <c r="Q175" s="79"/>
      <c r="R175" s="79"/>
    </row>
    <row r="176" ht="15.75" customHeight="1">
      <c r="A176" s="335"/>
      <c r="C176" s="79"/>
      <c r="D176" s="79"/>
      <c r="E176" s="79"/>
      <c r="F176" s="79"/>
      <c r="G176" s="79"/>
      <c r="H176" s="79"/>
      <c r="I176" s="79"/>
      <c r="J176" s="79"/>
      <c r="K176" s="79"/>
      <c r="L176" s="79"/>
      <c r="M176" s="79"/>
      <c r="N176" s="79"/>
      <c r="O176" s="79"/>
      <c r="P176" s="79"/>
      <c r="Q176" s="79"/>
      <c r="R176" s="79"/>
    </row>
    <row r="177" ht="15.75" customHeight="1">
      <c r="A177" s="335"/>
      <c r="C177" s="79"/>
      <c r="D177" s="79"/>
      <c r="E177" s="79"/>
      <c r="F177" s="79"/>
      <c r="G177" s="79"/>
      <c r="H177" s="79"/>
      <c r="I177" s="79"/>
      <c r="J177" s="79"/>
      <c r="K177" s="79"/>
      <c r="L177" s="79"/>
      <c r="M177" s="79"/>
      <c r="N177" s="79"/>
      <c r="O177" s="79"/>
      <c r="P177" s="79"/>
      <c r="Q177" s="79"/>
      <c r="R177" s="79"/>
    </row>
    <row r="178" ht="15.75" customHeight="1">
      <c r="A178" s="335"/>
      <c r="C178" s="79"/>
      <c r="D178" s="79"/>
      <c r="E178" s="79"/>
      <c r="F178" s="79"/>
      <c r="G178" s="79"/>
      <c r="H178" s="79"/>
      <c r="I178" s="79"/>
      <c r="J178" s="79"/>
      <c r="K178" s="79"/>
      <c r="L178" s="79"/>
      <c r="M178" s="79"/>
      <c r="N178" s="79"/>
      <c r="O178" s="79"/>
      <c r="P178" s="79"/>
      <c r="Q178" s="79"/>
      <c r="R178" s="79"/>
    </row>
    <row r="179" ht="15.75" customHeight="1">
      <c r="A179" s="335"/>
      <c r="C179" s="79"/>
      <c r="D179" s="79"/>
      <c r="E179" s="79"/>
      <c r="F179" s="79"/>
      <c r="G179" s="79"/>
      <c r="H179" s="79"/>
      <c r="I179" s="79"/>
      <c r="J179" s="79"/>
      <c r="K179" s="79"/>
      <c r="L179" s="79"/>
      <c r="M179" s="79"/>
      <c r="N179" s="79"/>
      <c r="O179" s="79"/>
      <c r="P179" s="79"/>
      <c r="Q179" s="79"/>
      <c r="R179" s="79"/>
    </row>
    <row r="180" ht="15.75" customHeight="1">
      <c r="A180" s="335"/>
      <c r="C180" s="79"/>
      <c r="D180" s="79"/>
      <c r="E180" s="79"/>
      <c r="F180" s="79"/>
      <c r="G180" s="79"/>
      <c r="H180" s="79"/>
      <c r="I180" s="79"/>
      <c r="J180" s="79"/>
      <c r="K180" s="79"/>
      <c r="L180" s="79"/>
      <c r="M180" s="79"/>
      <c r="N180" s="79"/>
      <c r="O180" s="79"/>
      <c r="P180" s="79"/>
      <c r="Q180" s="79"/>
      <c r="R180" s="79"/>
    </row>
    <row r="181" ht="15.75" customHeight="1">
      <c r="A181" s="335"/>
      <c r="C181" s="79"/>
      <c r="D181" s="79"/>
      <c r="E181" s="79"/>
      <c r="F181" s="79"/>
      <c r="G181" s="79"/>
      <c r="H181" s="79"/>
      <c r="I181" s="79"/>
      <c r="J181" s="79"/>
      <c r="K181" s="79"/>
      <c r="L181" s="79"/>
      <c r="M181" s="79"/>
      <c r="N181" s="79"/>
      <c r="O181" s="79"/>
      <c r="P181" s="79"/>
      <c r="Q181" s="79"/>
      <c r="R181" s="79"/>
    </row>
    <row r="182" ht="15.75" customHeight="1">
      <c r="A182" s="335"/>
      <c r="C182" s="79"/>
      <c r="D182" s="79"/>
      <c r="E182" s="79"/>
      <c r="F182" s="79"/>
      <c r="G182" s="79"/>
      <c r="H182" s="79"/>
      <c r="I182" s="79"/>
      <c r="J182" s="79"/>
      <c r="K182" s="79"/>
      <c r="L182" s="79"/>
      <c r="M182" s="79"/>
      <c r="N182" s="79"/>
      <c r="O182" s="79"/>
      <c r="P182" s="79"/>
      <c r="Q182" s="79"/>
      <c r="R182" s="79"/>
    </row>
    <row r="183" ht="15.75" customHeight="1">
      <c r="A183" s="335"/>
      <c r="C183" s="79"/>
      <c r="D183" s="79"/>
      <c r="E183" s="79"/>
      <c r="F183" s="79"/>
      <c r="G183" s="79"/>
      <c r="H183" s="79"/>
      <c r="I183" s="79"/>
      <c r="J183" s="79"/>
      <c r="K183" s="79"/>
      <c r="L183" s="79"/>
      <c r="M183" s="79"/>
      <c r="N183" s="79"/>
      <c r="O183" s="79"/>
      <c r="P183" s="79"/>
      <c r="Q183" s="79"/>
      <c r="R183" s="79"/>
    </row>
    <row r="184" ht="15.75" customHeight="1">
      <c r="A184" s="335"/>
      <c r="C184" s="79"/>
      <c r="D184" s="79"/>
      <c r="E184" s="79"/>
      <c r="F184" s="79"/>
      <c r="G184" s="79"/>
      <c r="H184" s="79"/>
      <c r="I184" s="79"/>
      <c r="J184" s="79"/>
      <c r="K184" s="79"/>
      <c r="L184" s="79"/>
      <c r="M184" s="79"/>
      <c r="N184" s="79"/>
      <c r="O184" s="79"/>
      <c r="P184" s="79"/>
      <c r="Q184" s="79"/>
      <c r="R184" s="79"/>
    </row>
    <row r="185" ht="15.75" customHeight="1">
      <c r="A185" s="335"/>
      <c r="C185" s="79"/>
      <c r="D185" s="79"/>
      <c r="E185" s="79"/>
      <c r="F185" s="79"/>
      <c r="G185" s="79"/>
      <c r="H185" s="79"/>
      <c r="I185" s="79"/>
      <c r="J185" s="79"/>
      <c r="K185" s="79"/>
      <c r="L185" s="79"/>
      <c r="M185" s="79"/>
      <c r="N185" s="79"/>
      <c r="O185" s="79"/>
      <c r="P185" s="79"/>
      <c r="Q185" s="79"/>
      <c r="R185" s="79"/>
    </row>
    <row r="186" ht="15.75" customHeight="1">
      <c r="A186" s="335"/>
      <c r="C186" s="79"/>
      <c r="D186" s="79"/>
      <c r="E186" s="79"/>
      <c r="F186" s="79"/>
      <c r="G186" s="79"/>
      <c r="H186" s="79"/>
      <c r="I186" s="79"/>
      <c r="J186" s="79"/>
      <c r="K186" s="79"/>
      <c r="L186" s="79"/>
      <c r="M186" s="79"/>
      <c r="N186" s="79"/>
      <c r="O186" s="79"/>
      <c r="P186" s="79"/>
      <c r="Q186" s="79"/>
      <c r="R186" s="79"/>
    </row>
    <row r="187" ht="15.75" customHeight="1">
      <c r="A187" s="335"/>
      <c r="C187" s="79"/>
      <c r="D187" s="79"/>
      <c r="E187" s="79"/>
      <c r="F187" s="79"/>
      <c r="G187" s="79"/>
      <c r="H187" s="79"/>
      <c r="I187" s="79"/>
      <c r="J187" s="79"/>
      <c r="K187" s="79"/>
      <c r="L187" s="79"/>
      <c r="M187" s="79"/>
      <c r="N187" s="79"/>
      <c r="O187" s="79"/>
      <c r="P187" s="79"/>
      <c r="Q187" s="79"/>
      <c r="R187" s="79"/>
    </row>
    <row r="188" ht="15.75" customHeight="1">
      <c r="A188" s="335"/>
      <c r="C188" s="79"/>
      <c r="D188" s="79"/>
      <c r="E188" s="79"/>
      <c r="F188" s="79"/>
      <c r="G188" s="79"/>
      <c r="H188" s="79"/>
      <c r="I188" s="79"/>
      <c r="J188" s="79"/>
      <c r="K188" s="79"/>
      <c r="L188" s="79"/>
      <c r="M188" s="79"/>
      <c r="N188" s="79"/>
      <c r="O188" s="79"/>
      <c r="P188" s="79"/>
      <c r="Q188" s="79"/>
      <c r="R188" s="79"/>
    </row>
    <row r="189" ht="15.75" customHeight="1">
      <c r="A189" s="335"/>
      <c r="C189" s="79"/>
      <c r="D189" s="79"/>
      <c r="E189" s="79"/>
      <c r="F189" s="79"/>
      <c r="G189" s="79"/>
      <c r="H189" s="79"/>
      <c r="I189" s="79"/>
      <c r="J189" s="79"/>
      <c r="K189" s="79"/>
      <c r="L189" s="79"/>
      <c r="M189" s="79"/>
      <c r="N189" s="79"/>
      <c r="O189" s="79"/>
      <c r="P189" s="79"/>
      <c r="Q189" s="79"/>
      <c r="R189" s="79"/>
    </row>
    <row r="190" ht="15.75" customHeight="1">
      <c r="A190" s="335"/>
      <c r="C190" s="79"/>
      <c r="D190" s="79"/>
      <c r="E190" s="79"/>
      <c r="F190" s="79"/>
      <c r="G190" s="79"/>
      <c r="H190" s="79"/>
      <c r="I190" s="79"/>
      <c r="J190" s="79"/>
      <c r="K190" s="79"/>
      <c r="L190" s="79"/>
      <c r="M190" s="79"/>
      <c r="N190" s="79"/>
      <c r="O190" s="79"/>
      <c r="P190" s="79"/>
      <c r="Q190" s="79"/>
      <c r="R190" s="79"/>
    </row>
    <row r="191" ht="15.75" customHeight="1">
      <c r="A191" s="335"/>
      <c r="C191" s="79"/>
      <c r="D191" s="79"/>
      <c r="E191" s="79"/>
      <c r="F191" s="79"/>
      <c r="G191" s="79"/>
      <c r="H191" s="79"/>
      <c r="I191" s="79"/>
      <c r="J191" s="79"/>
      <c r="K191" s="79"/>
      <c r="L191" s="79"/>
      <c r="M191" s="79"/>
      <c r="N191" s="79"/>
      <c r="O191" s="79"/>
      <c r="P191" s="79"/>
      <c r="Q191" s="79"/>
      <c r="R191" s="79"/>
    </row>
    <row r="192" ht="15.75" customHeight="1">
      <c r="A192" s="335"/>
      <c r="C192" s="79"/>
      <c r="D192" s="79"/>
      <c r="E192" s="79"/>
      <c r="F192" s="79"/>
      <c r="G192" s="79"/>
      <c r="H192" s="79"/>
      <c r="I192" s="79"/>
      <c r="J192" s="79"/>
      <c r="K192" s="79"/>
      <c r="L192" s="79"/>
      <c r="M192" s="79"/>
      <c r="N192" s="79"/>
      <c r="O192" s="79"/>
      <c r="P192" s="79"/>
      <c r="Q192" s="79"/>
      <c r="R192" s="79"/>
    </row>
    <row r="193" ht="15.75" customHeight="1">
      <c r="A193" s="335"/>
      <c r="C193" s="79"/>
      <c r="D193" s="79"/>
      <c r="E193" s="79"/>
      <c r="F193" s="79"/>
      <c r="G193" s="79"/>
      <c r="H193" s="79"/>
      <c r="I193" s="79"/>
      <c r="J193" s="79"/>
      <c r="K193" s="79"/>
      <c r="L193" s="79"/>
      <c r="M193" s="79"/>
      <c r="N193" s="79"/>
      <c r="O193" s="79"/>
      <c r="P193" s="79"/>
      <c r="Q193" s="79"/>
      <c r="R193" s="79"/>
    </row>
    <row r="194" ht="15.75" customHeight="1">
      <c r="A194" s="335"/>
      <c r="C194" s="79"/>
      <c r="D194" s="79"/>
      <c r="E194" s="79"/>
      <c r="F194" s="79"/>
      <c r="G194" s="79"/>
      <c r="H194" s="79"/>
      <c r="I194" s="79"/>
      <c r="J194" s="79"/>
      <c r="K194" s="79"/>
      <c r="L194" s="79"/>
      <c r="M194" s="79"/>
      <c r="N194" s="79"/>
      <c r="O194" s="79"/>
      <c r="P194" s="79"/>
      <c r="Q194" s="79"/>
      <c r="R194" s="79"/>
    </row>
    <row r="195" ht="15.75" customHeight="1">
      <c r="A195" s="335"/>
      <c r="C195" s="79"/>
      <c r="D195" s="79"/>
      <c r="E195" s="79"/>
      <c r="F195" s="79"/>
      <c r="G195" s="79"/>
      <c r="H195" s="79"/>
      <c r="I195" s="79"/>
      <c r="J195" s="79"/>
      <c r="K195" s="79"/>
      <c r="L195" s="79"/>
      <c r="M195" s="79"/>
      <c r="N195" s="79"/>
      <c r="O195" s="79"/>
      <c r="P195" s="79"/>
      <c r="Q195" s="79"/>
      <c r="R195" s="79"/>
    </row>
    <row r="196" ht="15.75" customHeight="1">
      <c r="A196" s="335"/>
      <c r="C196" s="79"/>
      <c r="D196" s="79"/>
      <c r="E196" s="79"/>
      <c r="F196" s="79"/>
      <c r="G196" s="79"/>
      <c r="H196" s="79"/>
      <c r="I196" s="79"/>
      <c r="J196" s="79"/>
      <c r="K196" s="79"/>
      <c r="L196" s="79"/>
      <c r="M196" s="79"/>
      <c r="N196" s="79"/>
      <c r="O196" s="79"/>
      <c r="P196" s="79"/>
      <c r="Q196" s="79"/>
      <c r="R196" s="79"/>
    </row>
    <row r="197" ht="15.75" customHeight="1">
      <c r="A197" s="335"/>
      <c r="C197" s="79"/>
      <c r="D197" s="79"/>
      <c r="E197" s="79"/>
      <c r="F197" s="79"/>
      <c r="G197" s="79"/>
      <c r="H197" s="79"/>
      <c r="I197" s="79"/>
      <c r="J197" s="79"/>
      <c r="K197" s="79"/>
      <c r="L197" s="79"/>
      <c r="M197" s="79"/>
      <c r="N197" s="79"/>
      <c r="O197" s="79"/>
      <c r="P197" s="79"/>
      <c r="Q197" s="79"/>
      <c r="R197" s="79"/>
    </row>
    <row r="198" ht="15.75" customHeight="1">
      <c r="A198" s="335"/>
      <c r="C198" s="79"/>
      <c r="D198" s="79"/>
      <c r="E198" s="79"/>
      <c r="F198" s="79"/>
      <c r="G198" s="79"/>
      <c r="H198" s="79"/>
      <c r="I198" s="79"/>
      <c r="J198" s="79"/>
      <c r="K198" s="79"/>
      <c r="L198" s="79"/>
      <c r="M198" s="79"/>
      <c r="N198" s="79"/>
      <c r="O198" s="79"/>
      <c r="P198" s="79"/>
      <c r="Q198" s="79"/>
      <c r="R198" s="79"/>
    </row>
    <row r="199" ht="15.75" customHeight="1">
      <c r="A199" s="335"/>
      <c r="C199" s="79"/>
      <c r="D199" s="79"/>
      <c r="E199" s="79"/>
      <c r="F199" s="79"/>
      <c r="G199" s="79"/>
      <c r="H199" s="79"/>
      <c r="I199" s="79"/>
      <c r="J199" s="79"/>
      <c r="K199" s="79"/>
      <c r="L199" s="79"/>
      <c r="M199" s="79"/>
      <c r="N199" s="79"/>
      <c r="O199" s="79"/>
      <c r="P199" s="79"/>
      <c r="Q199" s="79"/>
      <c r="R199" s="79"/>
    </row>
    <row r="200" ht="15.75" customHeight="1">
      <c r="A200" s="335"/>
      <c r="C200" s="79"/>
      <c r="D200" s="79"/>
      <c r="E200" s="79"/>
      <c r="F200" s="79"/>
      <c r="G200" s="79"/>
      <c r="H200" s="79"/>
      <c r="I200" s="79"/>
      <c r="J200" s="79"/>
      <c r="K200" s="79"/>
      <c r="L200" s="79"/>
      <c r="M200" s="79"/>
      <c r="N200" s="79"/>
      <c r="O200" s="79"/>
      <c r="P200" s="79"/>
      <c r="Q200" s="79"/>
      <c r="R200" s="79"/>
    </row>
    <row r="201" ht="15.75" customHeight="1">
      <c r="A201" s="335"/>
      <c r="C201" s="79"/>
      <c r="D201" s="79"/>
      <c r="E201" s="79"/>
      <c r="F201" s="79"/>
      <c r="G201" s="79"/>
      <c r="H201" s="79"/>
      <c r="I201" s="79"/>
      <c r="J201" s="79"/>
      <c r="K201" s="79"/>
      <c r="L201" s="79"/>
      <c r="M201" s="79"/>
      <c r="N201" s="79"/>
      <c r="O201" s="79"/>
      <c r="P201" s="79"/>
      <c r="Q201" s="79"/>
      <c r="R201" s="79"/>
    </row>
    <row r="202" ht="15.75" customHeight="1">
      <c r="A202" s="335"/>
      <c r="C202" s="79"/>
      <c r="D202" s="79"/>
      <c r="E202" s="79"/>
      <c r="F202" s="79"/>
      <c r="G202" s="79"/>
      <c r="H202" s="79"/>
      <c r="I202" s="79"/>
      <c r="J202" s="79"/>
      <c r="K202" s="79"/>
      <c r="L202" s="79"/>
      <c r="M202" s="79"/>
      <c r="N202" s="79"/>
      <c r="O202" s="79"/>
      <c r="P202" s="79"/>
      <c r="Q202" s="79"/>
      <c r="R202" s="79"/>
    </row>
    <row r="203" ht="15.75" customHeight="1">
      <c r="A203" s="335"/>
      <c r="C203" s="79"/>
      <c r="D203" s="79"/>
      <c r="E203" s="79"/>
      <c r="F203" s="79"/>
      <c r="G203" s="79"/>
      <c r="H203" s="79"/>
      <c r="I203" s="79"/>
      <c r="J203" s="79"/>
      <c r="K203" s="79"/>
      <c r="L203" s="79"/>
      <c r="M203" s="79"/>
      <c r="N203" s="79"/>
      <c r="O203" s="79"/>
      <c r="P203" s="79"/>
      <c r="Q203" s="79"/>
      <c r="R203" s="79"/>
    </row>
    <row r="204" ht="15.75" customHeight="1">
      <c r="A204" s="335"/>
      <c r="C204" s="79"/>
      <c r="D204" s="79"/>
      <c r="E204" s="79"/>
      <c r="F204" s="79"/>
      <c r="G204" s="79"/>
      <c r="H204" s="79"/>
      <c r="I204" s="79"/>
      <c r="J204" s="79"/>
      <c r="K204" s="79"/>
      <c r="L204" s="79"/>
      <c r="M204" s="79"/>
      <c r="N204" s="79"/>
      <c r="O204" s="79"/>
      <c r="P204" s="79"/>
      <c r="Q204" s="79"/>
      <c r="R204" s="79"/>
    </row>
    <row r="205" ht="15.75" customHeight="1">
      <c r="A205" s="335"/>
      <c r="C205" s="79"/>
      <c r="D205" s="79"/>
      <c r="E205" s="79"/>
      <c r="F205" s="79"/>
      <c r="G205" s="79"/>
      <c r="H205" s="79"/>
      <c r="I205" s="79"/>
      <c r="J205" s="79"/>
      <c r="K205" s="79"/>
      <c r="L205" s="79"/>
      <c r="M205" s="79"/>
      <c r="N205" s="79"/>
      <c r="O205" s="79"/>
      <c r="P205" s="79"/>
      <c r="Q205" s="79"/>
      <c r="R205" s="79"/>
    </row>
    <row r="206" ht="15.75" customHeight="1">
      <c r="A206" s="335"/>
      <c r="C206" s="79"/>
      <c r="D206" s="79"/>
      <c r="E206" s="79"/>
      <c r="F206" s="79"/>
      <c r="G206" s="79"/>
      <c r="H206" s="79"/>
      <c r="I206" s="79"/>
      <c r="J206" s="79"/>
      <c r="K206" s="79"/>
      <c r="L206" s="79"/>
      <c r="M206" s="79"/>
      <c r="N206" s="79"/>
      <c r="O206" s="79"/>
      <c r="P206" s="79"/>
      <c r="Q206" s="79"/>
      <c r="R206" s="79"/>
    </row>
    <row r="207" ht="15.75" customHeight="1">
      <c r="A207" s="335"/>
      <c r="C207" s="79"/>
      <c r="D207" s="79"/>
      <c r="E207" s="79"/>
      <c r="F207" s="79"/>
      <c r="G207" s="79"/>
      <c r="H207" s="79"/>
      <c r="I207" s="79"/>
      <c r="J207" s="79"/>
      <c r="K207" s="79"/>
      <c r="L207" s="79"/>
      <c r="M207" s="79"/>
      <c r="N207" s="79"/>
      <c r="O207" s="79"/>
      <c r="P207" s="79"/>
      <c r="Q207" s="79"/>
      <c r="R207" s="79"/>
    </row>
    <row r="208" ht="15.75" customHeight="1">
      <c r="A208" s="335"/>
      <c r="C208" s="79"/>
      <c r="D208" s="79"/>
      <c r="E208" s="79"/>
      <c r="F208" s="79"/>
      <c r="G208" s="79"/>
      <c r="H208" s="79"/>
      <c r="I208" s="79"/>
      <c r="J208" s="79"/>
      <c r="K208" s="79"/>
      <c r="L208" s="79"/>
      <c r="M208" s="79"/>
      <c r="N208" s="79"/>
      <c r="O208" s="79"/>
      <c r="P208" s="79"/>
      <c r="Q208" s="79"/>
      <c r="R208" s="79"/>
    </row>
    <row r="209" ht="15.75" customHeight="1">
      <c r="A209" s="335"/>
      <c r="C209" s="79"/>
      <c r="D209" s="79"/>
      <c r="E209" s="79"/>
      <c r="F209" s="79"/>
      <c r="G209" s="79"/>
      <c r="H209" s="79"/>
      <c r="I209" s="79"/>
      <c r="J209" s="79"/>
      <c r="K209" s="79"/>
      <c r="L209" s="79"/>
      <c r="M209" s="79"/>
      <c r="N209" s="79"/>
      <c r="O209" s="79"/>
      <c r="P209" s="79"/>
      <c r="Q209" s="79"/>
      <c r="R209" s="79"/>
    </row>
    <row r="210" ht="15.75" customHeight="1">
      <c r="A210" s="335"/>
      <c r="C210" s="79"/>
      <c r="D210" s="79"/>
      <c r="E210" s="79"/>
      <c r="F210" s="79"/>
      <c r="G210" s="79"/>
      <c r="H210" s="79"/>
      <c r="I210" s="79"/>
      <c r="J210" s="79"/>
      <c r="K210" s="79"/>
      <c r="L210" s="79"/>
      <c r="M210" s="79"/>
      <c r="N210" s="79"/>
      <c r="O210" s="79"/>
      <c r="P210" s="79"/>
      <c r="Q210" s="79"/>
      <c r="R210" s="79"/>
    </row>
    <row r="211" ht="15.75" customHeight="1">
      <c r="A211" s="335"/>
      <c r="C211" s="79"/>
      <c r="D211" s="79"/>
      <c r="E211" s="79"/>
      <c r="F211" s="79"/>
      <c r="G211" s="79"/>
      <c r="H211" s="79"/>
      <c r="I211" s="79"/>
      <c r="J211" s="79"/>
      <c r="K211" s="79"/>
      <c r="L211" s="79"/>
      <c r="M211" s="79"/>
      <c r="N211" s="79"/>
      <c r="O211" s="79"/>
      <c r="P211" s="79"/>
      <c r="Q211" s="79"/>
      <c r="R211" s="79"/>
    </row>
    <row r="212" ht="15.75" customHeight="1">
      <c r="A212" s="335"/>
      <c r="C212" s="79"/>
      <c r="D212" s="79"/>
      <c r="E212" s="79"/>
      <c r="F212" s="79"/>
      <c r="G212" s="79"/>
      <c r="H212" s="79"/>
      <c r="I212" s="79"/>
      <c r="J212" s="79"/>
      <c r="K212" s="79"/>
      <c r="L212" s="79"/>
      <c r="M212" s="79"/>
      <c r="N212" s="79"/>
      <c r="O212" s="79"/>
      <c r="P212" s="79"/>
      <c r="Q212" s="79"/>
      <c r="R212" s="79"/>
    </row>
    <row r="213" ht="15.75" customHeight="1">
      <c r="A213" s="335"/>
      <c r="C213" s="79"/>
      <c r="D213" s="79"/>
      <c r="E213" s="79"/>
      <c r="F213" s="79"/>
      <c r="G213" s="79"/>
      <c r="H213" s="79"/>
      <c r="I213" s="79"/>
      <c r="J213" s="79"/>
      <c r="K213" s="79"/>
      <c r="L213" s="79"/>
      <c r="M213" s="79"/>
      <c r="N213" s="79"/>
      <c r="O213" s="79"/>
      <c r="P213" s="79"/>
      <c r="Q213" s="79"/>
      <c r="R213" s="79"/>
    </row>
    <row r="214" ht="15.75" customHeight="1">
      <c r="A214" s="335"/>
      <c r="C214" s="79"/>
      <c r="D214" s="79"/>
      <c r="E214" s="79"/>
      <c r="F214" s="79"/>
      <c r="G214" s="79"/>
      <c r="H214" s="79"/>
      <c r="I214" s="79"/>
      <c r="J214" s="79"/>
      <c r="K214" s="79"/>
      <c r="L214" s="79"/>
      <c r="M214" s="79"/>
      <c r="N214" s="79"/>
      <c r="O214" s="79"/>
      <c r="P214" s="79"/>
      <c r="Q214" s="79"/>
      <c r="R214" s="79"/>
    </row>
    <row r="215" ht="15.75" customHeight="1">
      <c r="A215" s="335"/>
      <c r="C215" s="79"/>
      <c r="D215" s="79"/>
      <c r="E215" s="79"/>
      <c r="F215" s="79"/>
      <c r="G215" s="79"/>
      <c r="H215" s="79"/>
      <c r="I215" s="79"/>
      <c r="J215" s="79"/>
      <c r="K215" s="79"/>
      <c r="L215" s="79"/>
      <c r="M215" s="79"/>
      <c r="N215" s="79"/>
      <c r="O215" s="79"/>
      <c r="P215" s="79"/>
      <c r="Q215" s="79"/>
      <c r="R215" s="79"/>
    </row>
    <row r="216" ht="15.75" customHeight="1">
      <c r="A216" s="335"/>
      <c r="C216" s="79"/>
      <c r="D216" s="79"/>
      <c r="E216" s="79"/>
      <c r="F216" s="79"/>
      <c r="G216" s="79"/>
      <c r="H216" s="79"/>
      <c r="I216" s="79"/>
      <c r="J216" s="79"/>
      <c r="K216" s="79"/>
      <c r="L216" s="79"/>
      <c r="M216" s="79"/>
      <c r="N216" s="79"/>
      <c r="O216" s="79"/>
      <c r="P216" s="79"/>
      <c r="Q216" s="79"/>
      <c r="R216" s="79"/>
    </row>
    <row r="217" ht="15.75" customHeight="1">
      <c r="A217" s="335"/>
      <c r="C217" s="79"/>
      <c r="D217" s="79"/>
      <c r="E217" s="79"/>
      <c r="F217" s="79"/>
      <c r="G217" s="79"/>
      <c r="H217" s="79"/>
      <c r="I217" s="79"/>
      <c r="J217" s="79"/>
      <c r="K217" s="79"/>
      <c r="L217" s="79"/>
      <c r="M217" s="79"/>
      <c r="N217" s="79"/>
      <c r="O217" s="79"/>
      <c r="P217" s="79"/>
      <c r="Q217" s="79"/>
      <c r="R217" s="79"/>
    </row>
    <row r="218" ht="15.75" customHeight="1">
      <c r="A218" s="335"/>
      <c r="C218" s="79"/>
      <c r="D218" s="79"/>
      <c r="E218" s="79"/>
      <c r="F218" s="79"/>
      <c r="G218" s="79"/>
      <c r="H218" s="79"/>
      <c r="I218" s="79"/>
      <c r="J218" s="79"/>
      <c r="K218" s="79"/>
      <c r="L218" s="79"/>
      <c r="M218" s="79"/>
      <c r="N218" s="79"/>
      <c r="O218" s="79"/>
      <c r="P218" s="79"/>
      <c r="Q218" s="79"/>
      <c r="R218" s="79"/>
    </row>
    <row r="219" ht="15.75" customHeight="1">
      <c r="A219" s="335"/>
      <c r="C219" s="79"/>
      <c r="D219" s="79"/>
      <c r="E219" s="79"/>
      <c r="F219" s="79"/>
      <c r="G219" s="79"/>
      <c r="H219" s="79"/>
      <c r="I219" s="79"/>
      <c r="J219" s="79"/>
      <c r="K219" s="79"/>
      <c r="L219" s="79"/>
      <c r="M219" s="79"/>
      <c r="N219" s="79"/>
      <c r="O219" s="79"/>
      <c r="P219" s="79"/>
      <c r="Q219" s="79"/>
      <c r="R219" s="79"/>
    </row>
    <row r="220" ht="15.75" customHeight="1">
      <c r="A220" s="335"/>
      <c r="C220" s="79"/>
      <c r="D220" s="79"/>
      <c r="E220" s="79"/>
      <c r="F220" s="79"/>
      <c r="G220" s="79"/>
      <c r="H220" s="79"/>
      <c r="I220" s="79"/>
      <c r="J220" s="79"/>
      <c r="K220" s="79"/>
      <c r="L220" s="79"/>
      <c r="M220" s="79"/>
      <c r="N220" s="79"/>
      <c r="O220" s="79"/>
      <c r="P220" s="79"/>
      <c r="Q220" s="79"/>
      <c r="R220" s="79"/>
    </row>
    <row r="221" ht="15.75" customHeight="1">
      <c r="A221" s="335"/>
      <c r="C221" s="79"/>
      <c r="D221" s="79"/>
      <c r="E221" s="79"/>
      <c r="F221" s="79"/>
      <c r="G221" s="79"/>
      <c r="H221" s="79"/>
      <c r="I221" s="79"/>
      <c r="J221" s="79"/>
      <c r="K221" s="79"/>
      <c r="L221" s="79"/>
      <c r="M221" s="79"/>
      <c r="N221" s="79"/>
      <c r="O221" s="79"/>
      <c r="P221" s="79"/>
      <c r="Q221" s="79"/>
      <c r="R221" s="79"/>
    </row>
    <row r="222" ht="15.75" customHeight="1">
      <c r="A222" s="335"/>
      <c r="C222" s="79"/>
      <c r="D222" s="79"/>
      <c r="E222" s="79"/>
      <c r="F222" s="79"/>
      <c r="G222" s="79"/>
      <c r="H222" s="79"/>
      <c r="I222" s="79"/>
      <c r="J222" s="79"/>
      <c r="K222" s="79"/>
      <c r="L222" s="79"/>
      <c r="M222" s="79"/>
      <c r="N222" s="79"/>
      <c r="O222" s="79"/>
      <c r="P222" s="79"/>
      <c r="Q222" s="79"/>
      <c r="R222" s="79"/>
    </row>
    <row r="223" ht="15.75" customHeight="1">
      <c r="A223" s="335"/>
      <c r="C223" s="79"/>
      <c r="D223" s="79"/>
      <c r="E223" s="79"/>
      <c r="F223" s="79"/>
      <c r="G223" s="79"/>
      <c r="H223" s="79"/>
      <c r="I223" s="79"/>
      <c r="J223" s="79"/>
      <c r="K223" s="79"/>
      <c r="L223" s="79"/>
      <c r="M223" s="79"/>
      <c r="N223" s="79"/>
      <c r="O223" s="79"/>
      <c r="P223" s="79"/>
      <c r="Q223" s="79"/>
      <c r="R223" s="79"/>
    </row>
    <row r="224" ht="15.75" customHeight="1">
      <c r="A224" s="335"/>
      <c r="C224" s="79"/>
      <c r="D224" s="79"/>
      <c r="E224" s="79"/>
      <c r="F224" s="79"/>
      <c r="G224" s="79"/>
      <c r="H224" s="79"/>
      <c r="I224" s="79"/>
      <c r="J224" s="79"/>
      <c r="K224" s="79"/>
      <c r="L224" s="79"/>
      <c r="M224" s="79"/>
      <c r="N224" s="79"/>
      <c r="O224" s="79"/>
      <c r="P224" s="79"/>
      <c r="Q224" s="79"/>
      <c r="R224" s="79"/>
    </row>
    <row r="225" ht="15.75" customHeight="1">
      <c r="A225" s="335"/>
      <c r="C225" s="79"/>
      <c r="D225" s="79"/>
      <c r="E225" s="79"/>
      <c r="F225" s="79"/>
      <c r="G225" s="79"/>
      <c r="H225" s="79"/>
      <c r="I225" s="79"/>
      <c r="J225" s="79"/>
      <c r="K225" s="79"/>
      <c r="L225" s="79"/>
      <c r="M225" s="79"/>
      <c r="N225" s="79"/>
      <c r="O225" s="79"/>
      <c r="P225" s="79"/>
      <c r="Q225" s="79"/>
      <c r="R225" s="79"/>
    </row>
    <row r="226" ht="15.75" customHeight="1">
      <c r="A226" s="335"/>
      <c r="C226" s="79"/>
      <c r="D226" s="79"/>
      <c r="E226" s="79"/>
      <c r="F226" s="79"/>
      <c r="G226" s="79"/>
      <c r="H226" s="79"/>
      <c r="I226" s="79"/>
      <c r="J226" s="79"/>
      <c r="K226" s="79"/>
      <c r="L226" s="79"/>
      <c r="M226" s="79"/>
      <c r="N226" s="79"/>
      <c r="O226" s="79"/>
      <c r="P226" s="79"/>
      <c r="Q226" s="79"/>
      <c r="R226" s="79"/>
    </row>
    <row r="227" ht="15.75" customHeight="1">
      <c r="A227" s="335"/>
      <c r="C227" s="79"/>
      <c r="D227" s="79"/>
      <c r="E227" s="79"/>
      <c r="F227" s="79"/>
      <c r="G227" s="79"/>
      <c r="H227" s="79"/>
      <c r="I227" s="79"/>
      <c r="J227" s="79"/>
      <c r="K227" s="79"/>
      <c r="L227" s="79"/>
      <c r="M227" s="79"/>
      <c r="N227" s="79"/>
      <c r="O227" s="79"/>
      <c r="P227" s="79"/>
      <c r="Q227" s="79"/>
      <c r="R227" s="79"/>
    </row>
    <row r="228" ht="15.75" customHeight="1">
      <c r="A228" s="335"/>
      <c r="C228" s="79"/>
      <c r="D228" s="79"/>
      <c r="E228" s="79"/>
      <c r="F228" s="79"/>
      <c r="G228" s="79"/>
      <c r="H228" s="79"/>
      <c r="I228" s="79"/>
      <c r="J228" s="79"/>
      <c r="K228" s="79"/>
      <c r="L228" s="79"/>
      <c r="M228" s="79"/>
      <c r="N228" s="79"/>
      <c r="O228" s="79"/>
      <c r="P228" s="79"/>
      <c r="Q228" s="79"/>
      <c r="R228" s="79"/>
    </row>
    <row r="229" ht="15.75" customHeight="1">
      <c r="A229" s="335"/>
      <c r="C229" s="79"/>
      <c r="D229" s="79"/>
      <c r="E229" s="79"/>
      <c r="F229" s="79"/>
      <c r="G229" s="79"/>
      <c r="H229" s="79"/>
      <c r="I229" s="79"/>
      <c r="J229" s="79"/>
      <c r="K229" s="79"/>
      <c r="L229" s="79"/>
      <c r="M229" s="79"/>
      <c r="N229" s="79"/>
      <c r="O229" s="79"/>
      <c r="P229" s="79"/>
      <c r="Q229" s="79"/>
      <c r="R229" s="79"/>
    </row>
    <row r="230" ht="15.75" customHeight="1">
      <c r="A230" s="335"/>
      <c r="C230" s="79"/>
      <c r="D230" s="79"/>
      <c r="E230" s="79"/>
      <c r="F230" s="79"/>
      <c r="G230" s="79"/>
      <c r="H230" s="79"/>
      <c r="I230" s="79"/>
      <c r="J230" s="79"/>
      <c r="K230" s="79"/>
      <c r="L230" s="79"/>
      <c r="M230" s="79"/>
      <c r="N230" s="79"/>
      <c r="O230" s="79"/>
      <c r="P230" s="79"/>
      <c r="Q230" s="79"/>
      <c r="R230" s="79"/>
    </row>
    <row r="231" ht="15.75" customHeight="1">
      <c r="A231" s="335"/>
      <c r="C231" s="79"/>
      <c r="D231" s="79"/>
      <c r="E231" s="79"/>
      <c r="F231" s="79"/>
      <c r="G231" s="79"/>
      <c r="H231" s="79"/>
      <c r="I231" s="79"/>
      <c r="J231" s="79"/>
      <c r="K231" s="79"/>
      <c r="L231" s="79"/>
      <c r="M231" s="79"/>
      <c r="N231" s="79"/>
      <c r="O231" s="79"/>
      <c r="P231" s="79"/>
      <c r="Q231" s="79"/>
      <c r="R231" s="79"/>
    </row>
    <row r="232" ht="15.75" customHeight="1">
      <c r="A232" s="335"/>
      <c r="C232" s="79"/>
      <c r="D232" s="79"/>
      <c r="E232" s="79"/>
      <c r="F232" s="79"/>
      <c r="G232" s="79"/>
      <c r="H232" s="79"/>
      <c r="I232" s="79"/>
      <c r="J232" s="79"/>
      <c r="K232" s="79"/>
      <c r="L232" s="79"/>
      <c r="M232" s="79"/>
      <c r="N232" s="79"/>
      <c r="O232" s="79"/>
      <c r="P232" s="79"/>
      <c r="Q232" s="79"/>
      <c r="R232" s="79"/>
    </row>
    <row r="233" ht="15.75" customHeight="1">
      <c r="A233" s="335"/>
      <c r="C233" s="79"/>
      <c r="D233" s="79"/>
      <c r="E233" s="79"/>
      <c r="F233" s="79"/>
      <c r="G233" s="79"/>
      <c r="H233" s="79"/>
      <c r="I233" s="79"/>
      <c r="J233" s="79"/>
      <c r="K233" s="79"/>
      <c r="L233" s="79"/>
      <c r="M233" s="79"/>
      <c r="N233" s="79"/>
      <c r="O233" s="79"/>
      <c r="P233" s="79"/>
      <c r="Q233" s="79"/>
      <c r="R233" s="79"/>
    </row>
    <row r="234" ht="15.75" customHeight="1">
      <c r="A234" s="335"/>
      <c r="C234" s="79"/>
      <c r="D234" s="79"/>
      <c r="E234" s="79"/>
      <c r="F234" s="79"/>
      <c r="G234" s="79"/>
      <c r="H234" s="79"/>
      <c r="I234" s="79"/>
      <c r="J234" s="79"/>
      <c r="K234" s="79"/>
      <c r="L234" s="79"/>
      <c r="M234" s="79"/>
      <c r="N234" s="79"/>
      <c r="O234" s="79"/>
      <c r="P234" s="79"/>
      <c r="Q234" s="79"/>
      <c r="R234" s="79"/>
    </row>
    <row r="235" ht="15.75" customHeight="1">
      <c r="A235" s="335"/>
      <c r="C235" s="79"/>
      <c r="D235" s="79"/>
      <c r="E235" s="79"/>
      <c r="F235" s="79"/>
      <c r="G235" s="79"/>
      <c r="H235" s="79"/>
      <c r="I235" s="79"/>
      <c r="J235" s="79"/>
      <c r="K235" s="79"/>
      <c r="L235" s="79"/>
      <c r="M235" s="79"/>
      <c r="N235" s="79"/>
      <c r="O235" s="79"/>
      <c r="P235" s="79"/>
      <c r="Q235" s="79"/>
      <c r="R235" s="79"/>
    </row>
    <row r="236" ht="15.75" customHeight="1">
      <c r="A236" s="335"/>
      <c r="C236" s="79"/>
      <c r="D236" s="79"/>
      <c r="E236" s="79"/>
      <c r="F236" s="79"/>
      <c r="G236" s="79"/>
      <c r="H236" s="79"/>
      <c r="I236" s="79"/>
      <c r="J236" s="79"/>
      <c r="K236" s="79"/>
      <c r="L236" s="79"/>
      <c r="M236" s="79"/>
      <c r="N236" s="79"/>
      <c r="O236" s="79"/>
      <c r="P236" s="79"/>
      <c r="Q236" s="79"/>
      <c r="R236" s="79"/>
    </row>
    <row r="237" ht="15.75" customHeight="1">
      <c r="A237" s="335"/>
      <c r="C237" s="79"/>
      <c r="D237" s="79"/>
      <c r="E237" s="79"/>
      <c r="F237" s="79"/>
      <c r="G237" s="79"/>
      <c r="H237" s="79"/>
      <c r="I237" s="79"/>
      <c r="J237" s="79"/>
      <c r="K237" s="79"/>
      <c r="L237" s="79"/>
      <c r="M237" s="79"/>
      <c r="N237" s="79"/>
      <c r="O237" s="79"/>
      <c r="P237" s="79"/>
      <c r="Q237" s="79"/>
      <c r="R237" s="79"/>
    </row>
    <row r="238" ht="15.75" customHeight="1">
      <c r="A238" s="335"/>
      <c r="C238" s="79"/>
      <c r="D238" s="79"/>
      <c r="E238" s="79"/>
      <c r="F238" s="79"/>
      <c r="G238" s="79"/>
      <c r="H238" s="79"/>
      <c r="I238" s="79"/>
      <c r="J238" s="79"/>
      <c r="K238" s="79"/>
      <c r="L238" s="79"/>
      <c r="M238" s="79"/>
      <c r="N238" s="79"/>
      <c r="O238" s="79"/>
      <c r="P238" s="79"/>
      <c r="Q238" s="79"/>
      <c r="R238" s="79"/>
    </row>
    <row r="239" ht="15.75" customHeight="1">
      <c r="A239" s="335"/>
      <c r="C239" s="79"/>
      <c r="D239" s="79"/>
      <c r="E239" s="79"/>
      <c r="F239" s="79"/>
      <c r="G239" s="79"/>
      <c r="H239" s="79"/>
      <c r="I239" s="79"/>
      <c r="J239" s="79"/>
      <c r="K239" s="79"/>
      <c r="L239" s="79"/>
      <c r="M239" s="79"/>
      <c r="N239" s="79"/>
      <c r="O239" s="79"/>
      <c r="P239" s="79"/>
      <c r="Q239" s="79"/>
      <c r="R239" s="79"/>
    </row>
    <row r="240" ht="15.75" customHeight="1">
      <c r="A240" s="335"/>
      <c r="C240" s="79"/>
      <c r="D240" s="79"/>
      <c r="E240" s="79"/>
      <c r="F240" s="79"/>
      <c r="G240" s="79"/>
      <c r="H240" s="79"/>
      <c r="I240" s="79"/>
      <c r="J240" s="79"/>
      <c r="K240" s="79"/>
      <c r="L240" s="79"/>
      <c r="M240" s="79"/>
      <c r="N240" s="79"/>
      <c r="O240" s="79"/>
      <c r="P240" s="79"/>
      <c r="Q240" s="79"/>
      <c r="R240" s="79"/>
    </row>
    <row r="241" ht="15.75" customHeight="1">
      <c r="A241" s="335"/>
      <c r="C241" s="79"/>
      <c r="D241" s="79"/>
      <c r="E241" s="79"/>
      <c r="F241" s="79"/>
      <c r="G241" s="79"/>
      <c r="H241" s="79"/>
      <c r="I241" s="79"/>
      <c r="J241" s="79"/>
      <c r="K241" s="79"/>
      <c r="L241" s="79"/>
      <c r="M241" s="79"/>
      <c r="N241" s="79"/>
      <c r="O241" s="79"/>
      <c r="P241" s="79"/>
      <c r="Q241" s="79"/>
      <c r="R241" s="79"/>
    </row>
    <row r="242" ht="15.75" customHeight="1">
      <c r="A242" s="335"/>
      <c r="C242" s="79"/>
      <c r="D242" s="79"/>
      <c r="E242" s="79"/>
      <c r="F242" s="79"/>
      <c r="G242" s="79"/>
      <c r="H242" s="79"/>
      <c r="I242" s="79"/>
      <c r="J242" s="79"/>
      <c r="K242" s="79"/>
      <c r="L242" s="79"/>
      <c r="M242" s="79"/>
      <c r="N242" s="79"/>
      <c r="O242" s="79"/>
      <c r="P242" s="79"/>
      <c r="Q242" s="79"/>
      <c r="R242" s="79"/>
    </row>
    <row r="243" ht="15.75" customHeight="1">
      <c r="A243" s="335"/>
      <c r="C243" s="79"/>
      <c r="D243" s="79"/>
      <c r="E243" s="79"/>
      <c r="F243" s="79"/>
      <c r="G243" s="79"/>
      <c r="H243" s="79"/>
      <c r="I243" s="79"/>
      <c r="J243" s="79"/>
      <c r="K243" s="79"/>
      <c r="L243" s="79"/>
      <c r="M243" s="79"/>
      <c r="N243" s="79"/>
      <c r="O243" s="79"/>
      <c r="P243" s="79"/>
      <c r="Q243" s="79"/>
      <c r="R243" s="79"/>
    </row>
    <row r="244" ht="15.75" customHeight="1">
      <c r="A244" s="335"/>
      <c r="C244" s="79"/>
      <c r="D244" s="79"/>
      <c r="E244" s="79"/>
      <c r="F244" s="79"/>
      <c r="G244" s="79"/>
      <c r="H244" s="79"/>
      <c r="I244" s="79"/>
      <c r="J244" s="79"/>
      <c r="K244" s="79"/>
      <c r="L244" s="79"/>
      <c r="M244" s="79"/>
      <c r="N244" s="79"/>
      <c r="O244" s="79"/>
      <c r="P244" s="79"/>
      <c r="Q244" s="79"/>
      <c r="R244" s="79"/>
    </row>
    <row r="245" ht="15.75" customHeight="1">
      <c r="A245" s="335"/>
      <c r="C245" s="79"/>
      <c r="D245" s="79"/>
      <c r="E245" s="79"/>
      <c r="F245" s="79"/>
      <c r="G245" s="79"/>
      <c r="H245" s="79"/>
      <c r="I245" s="79"/>
      <c r="J245" s="79"/>
      <c r="K245" s="79"/>
      <c r="L245" s="79"/>
      <c r="M245" s="79"/>
      <c r="N245" s="79"/>
      <c r="O245" s="79"/>
      <c r="P245" s="79"/>
      <c r="Q245" s="79"/>
      <c r="R245" s="79"/>
    </row>
    <row r="246" ht="15.75" customHeight="1">
      <c r="A246" s="335"/>
      <c r="C246" s="79"/>
      <c r="D246" s="79"/>
      <c r="E246" s="79"/>
      <c r="F246" s="79"/>
      <c r="G246" s="79"/>
      <c r="H246" s="79"/>
      <c r="I246" s="79"/>
      <c r="J246" s="79"/>
      <c r="K246" s="79"/>
      <c r="L246" s="79"/>
      <c r="M246" s="79"/>
      <c r="N246" s="79"/>
      <c r="O246" s="79"/>
      <c r="P246" s="79"/>
      <c r="Q246" s="79"/>
      <c r="R246" s="79"/>
    </row>
    <row r="247" ht="15.75" customHeight="1">
      <c r="A247" s="335"/>
      <c r="C247" s="79"/>
      <c r="D247" s="79"/>
      <c r="E247" s="79"/>
      <c r="F247" s="79"/>
      <c r="G247" s="79"/>
      <c r="H247" s="79"/>
      <c r="I247" s="79"/>
      <c r="J247" s="79"/>
      <c r="K247" s="79"/>
      <c r="L247" s="79"/>
      <c r="M247" s="79"/>
      <c r="N247" s="79"/>
      <c r="O247" s="79"/>
      <c r="P247" s="79"/>
      <c r="Q247" s="79"/>
      <c r="R247" s="79"/>
    </row>
    <row r="248" ht="15.75" customHeight="1">
      <c r="A248" s="335"/>
      <c r="C248" s="79"/>
      <c r="D248" s="79"/>
      <c r="E248" s="79"/>
      <c r="F248" s="79"/>
      <c r="G248" s="79"/>
      <c r="H248" s="79"/>
      <c r="I248" s="79"/>
      <c r="J248" s="79"/>
      <c r="K248" s="79"/>
      <c r="L248" s="79"/>
      <c r="M248" s="79"/>
      <c r="N248" s="79"/>
      <c r="O248" s="79"/>
      <c r="P248" s="79"/>
      <c r="Q248" s="79"/>
      <c r="R248" s="79"/>
    </row>
    <row r="249" ht="15.75" customHeight="1">
      <c r="A249" s="335"/>
      <c r="C249" s="79"/>
      <c r="D249" s="79"/>
      <c r="E249" s="79"/>
      <c r="F249" s="79"/>
      <c r="G249" s="79"/>
      <c r="H249" s="79"/>
      <c r="I249" s="79"/>
      <c r="J249" s="79"/>
      <c r="K249" s="79"/>
      <c r="L249" s="79"/>
      <c r="M249" s="79"/>
      <c r="N249" s="79"/>
      <c r="O249" s="79"/>
      <c r="P249" s="79"/>
      <c r="Q249" s="79"/>
      <c r="R249" s="79"/>
    </row>
    <row r="250" ht="15.75" customHeight="1">
      <c r="A250" s="335"/>
      <c r="C250" s="79"/>
      <c r="D250" s="79"/>
      <c r="E250" s="79"/>
      <c r="F250" s="79"/>
      <c r="G250" s="79"/>
      <c r="H250" s="79"/>
      <c r="I250" s="79"/>
      <c r="J250" s="79"/>
      <c r="K250" s="79"/>
      <c r="L250" s="79"/>
      <c r="M250" s="79"/>
      <c r="N250" s="79"/>
      <c r="O250" s="79"/>
      <c r="P250" s="79"/>
      <c r="Q250" s="79"/>
      <c r="R250" s="79"/>
    </row>
    <row r="251" ht="15.75" customHeight="1">
      <c r="A251" s="335"/>
      <c r="C251" s="79"/>
      <c r="D251" s="79"/>
      <c r="E251" s="79"/>
      <c r="F251" s="79"/>
      <c r="G251" s="79"/>
      <c r="H251" s="79"/>
      <c r="I251" s="79"/>
      <c r="J251" s="79"/>
      <c r="K251" s="79"/>
      <c r="L251" s="79"/>
      <c r="M251" s="79"/>
      <c r="N251" s="79"/>
      <c r="O251" s="79"/>
      <c r="P251" s="79"/>
      <c r="Q251" s="79"/>
      <c r="R251" s="79"/>
    </row>
    <row r="252" ht="15.75" customHeight="1">
      <c r="A252" s="335"/>
      <c r="C252" s="79"/>
      <c r="D252" s="79"/>
      <c r="E252" s="79"/>
      <c r="F252" s="79"/>
      <c r="G252" s="79"/>
      <c r="H252" s="79"/>
      <c r="I252" s="79"/>
      <c r="J252" s="79"/>
      <c r="K252" s="79"/>
      <c r="L252" s="79"/>
      <c r="M252" s="79"/>
      <c r="N252" s="79"/>
      <c r="O252" s="79"/>
      <c r="P252" s="79"/>
      <c r="Q252" s="79"/>
      <c r="R252" s="79"/>
    </row>
    <row r="253" ht="15.75" customHeight="1">
      <c r="A253" s="335"/>
      <c r="C253" s="79"/>
      <c r="D253" s="79"/>
      <c r="E253" s="79"/>
      <c r="F253" s="79"/>
      <c r="G253" s="79"/>
      <c r="H253" s="79"/>
      <c r="I253" s="79"/>
      <c r="J253" s="79"/>
      <c r="K253" s="79"/>
      <c r="L253" s="79"/>
      <c r="M253" s="79"/>
      <c r="N253" s="79"/>
      <c r="O253" s="79"/>
      <c r="P253" s="79"/>
      <c r="Q253" s="79"/>
      <c r="R253" s="79"/>
    </row>
    <row r="254" ht="15.75" customHeight="1">
      <c r="A254" s="335"/>
      <c r="C254" s="79"/>
      <c r="D254" s="79"/>
      <c r="E254" s="79"/>
      <c r="F254" s="79"/>
      <c r="G254" s="79"/>
      <c r="H254" s="79"/>
      <c r="I254" s="79"/>
      <c r="J254" s="79"/>
      <c r="K254" s="79"/>
      <c r="L254" s="79"/>
      <c r="M254" s="79"/>
      <c r="N254" s="79"/>
      <c r="O254" s="79"/>
      <c r="P254" s="79"/>
      <c r="Q254" s="79"/>
      <c r="R254" s="79"/>
    </row>
    <row r="255" ht="15.75" customHeight="1">
      <c r="A255" s="335"/>
      <c r="C255" s="79"/>
      <c r="D255" s="79"/>
      <c r="E255" s="79"/>
      <c r="F255" s="79"/>
      <c r="G255" s="79"/>
      <c r="H255" s="79"/>
      <c r="I255" s="79"/>
      <c r="J255" s="79"/>
      <c r="K255" s="79"/>
      <c r="L255" s="79"/>
      <c r="M255" s="79"/>
      <c r="N255" s="79"/>
      <c r="O255" s="79"/>
      <c r="P255" s="79"/>
      <c r="Q255" s="79"/>
      <c r="R255" s="79"/>
    </row>
    <row r="256" ht="15.75" customHeight="1">
      <c r="A256" s="335"/>
      <c r="C256" s="79"/>
      <c r="D256" s="79"/>
      <c r="E256" s="79"/>
      <c r="F256" s="79"/>
      <c r="G256" s="79"/>
      <c r="H256" s="79"/>
      <c r="I256" s="79"/>
      <c r="J256" s="79"/>
      <c r="K256" s="79"/>
      <c r="L256" s="79"/>
      <c r="M256" s="79"/>
      <c r="N256" s="79"/>
      <c r="O256" s="79"/>
      <c r="P256" s="79"/>
      <c r="Q256" s="79"/>
      <c r="R256" s="79"/>
    </row>
    <row r="257" ht="15.75" customHeight="1">
      <c r="A257" s="335"/>
      <c r="C257" s="79"/>
      <c r="D257" s="79"/>
      <c r="E257" s="79"/>
      <c r="F257" s="79"/>
      <c r="G257" s="79"/>
      <c r="H257" s="79"/>
      <c r="I257" s="79"/>
      <c r="J257" s="79"/>
      <c r="K257" s="79"/>
      <c r="L257" s="79"/>
      <c r="M257" s="79"/>
      <c r="N257" s="79"/>
      <c r="O257" s="79"/>
      <c r="P257" s="79"/>
      <c r="Q257" s="79"/>
      <c r="R257" s="79"/>
    </row>
    <row r="258" ht="15.75" customHeight="1">
      <c r="A258" s="335"/>
      <c r="C258" s="79"/>
      <c r="D258" s="79"/>
      <c r="E258" s="79"/>
      <c r="F258" s="79"/>
      <c r="G258" s="79"/>
      <c r="H258" s="79"/>
      <c r="I258" s="79"/>
      <c r="J258" s="79"/>
      <c r="K258" s="79"/>
      <c r="L258" s="79"/>
      <c r="M258" s="79"/>
      <c r="N258" s="79"/>
      <c r="O258" s="79"/>
      <c r="P258" s="79"/>
      <c r="Q258" s="79"/>
      <c r="R258" s="79"/>
    </row>
    <row r="259" ht="15.75" customHeight="1">
      <c r="A259" s="335"/>
      <c r="C259" s="79"/>
      <c r="D259" s="79"/>
      <c r="E259" s="79"/>
      <c r="F259" s="79"/>
      <c r="G259" s="79"/>
      <c r="H259" s="79"/>
      <c r="I259" s="79"/>
      <c r="J259" s="79"/>
      <c r="K259" s="79"/>
      <c r="L259" s="79"/>
      <c r="M259" s="79"/>
      <c r="N259" s="79"/>
      <c r="O259" s="79"/>
      <c r="P259" s="79"/>
      <c r="Q259" s="79"/>
      <c r="R259" s="79"/>
    </row>
    <row r="260" ht="15.75" customHeight="1">
      <c r="A260" s="335"/>
      <c r="C260" s="79"/>
      <c r="D260" s="79"/>
      <c r="E260" s="79"/>
      <c r="F260" s="79"/>
      <c r="G260" s="79"/>
      <c r="H260" s="79"/>
      <c r="I260" s="79"/>
      <c r="J260" s="79"/>
      <c r="K260" s="79"/>
      <c r="L260" s="79"/>
      <c r="M260" s="79"/>
      <c r="N260" s="79"/>
      <c r="O260" s="79"/>
      <c r="P260" s="79"/>
      <c r="Q260" s="79"/>
      <c r="R260" s="79"/>
    </row>
    <row r="261" ht="15.75" customHeight="1">
      <c r="A261" s="335"/>
      <c r="C261" s="79"/>
      <c r="D261" s="79"/>
      <c r="E261" s="79"/>
      <c r="F261" s="79"/>
      <c r="G261" s="79"/>
      <c r="H261" s="79"/>
      <c r="I261" s="79"/>
      <c r="J261" s="79"/>
      <c r="K261" s="79"/>
      <c r="L261" s="79"/>
      <c r="M261" s="79"/>
      <c r="N261" s="79"/>
      <c r="O261" s="79"/>
      <c r="P261" s="79"/>
      <c r="Q261" s="79"/>
      <c r="R261" s="79"/>
    </row>
    <row r="262" ht="15.75" customHeight="1">
      <c r="A262" s="335"/>
      <c r="C262" s="79"/>
      <c r="D262" s="79"/>
      <c r="E262" s="79"/>
      <c r="F262" s="79"/>
      <c r="G262" s="79"/>
      <c r="H262" s="79"/>
      <c r="I262" s="79"/>
      <c r="J262" s="79"/>
      <c r="K262" s="79"/>
      <c r="L262" s="79"/>
      <c r="M262" s="79"/>
      <c r="N262" s="79"/>
      <c r="O262" s="79"/>
      <c r="P262" s="79"/>
      <c r="Q262" s="79"/>
      <c r="R262" s="79"/>
    </row>
    <row r="263" ht="15.75" customHeight="1">
      <c r="A263" s="335"/>
      <c r="C263" s="79"/>
      <c r="D263" s="79"/>
      <c r="E263" s="79"/>
      <c r="F263" s="79"/>
      <c r="G263" s="79"/>
      <c r="H263" s="79"/>
      <c r="I263" s="79"/>
      <c r="J263" s="79"/>
      <c r="K263" s="79"/>
      <c r="L263" s="79"/>
      <c r="M263" s="79"/>
      <c r="N263" s="79"/>
      <c r="O263" s="79"/>
      <c r="P263" s="79"/>
      <c r="Q263" s="79"/>
      <c r="R263" s="79"/>
    </row>
    <row r="264" ht="15.75" customHeight="1">
      <c r="A264" s="335"/>
      <c r="C264" s="79"/>
      <c r="D264" s="79"/>
      <c r="E264" s="79"/>
      <c r="F264" s="79"/>
      <c r="G264" s="79"/>
      <c r="H264" s="79"/>
      <c r="I264" s="79"/>
      <c r="J264" s="79"/>
      <c r="K264" s="79"/>
      <c r="L264" s="79"/>
      <c r="M264" s="79"/>
      <c r="N264" s="79"/>
      <c r="O264" s="79"/>
      <c r="P264" s="79"/>
      <c r="Q264" s="79"/>
      <c r="R264" s="79"/>
    </row>
    <row r="265" ht="15.75" customHeight="1">
      <c r="A265" s="335"/>
      <c r="C265" s="79"/>
      <c r="D265" s="79"/>
      <c r="E265" s="79"/>
      <c r="F265" s="79"/>
      <c r="G265" s="79"/>
      <c r="H265" s="79"/>
      <c r="I265" s="79"/>
      <c r="J265" s="79"/>
      <c r="K265" s="79"/>
      <c r="L265" s="79"/>
      <c r="M265" s="79"/>
      <c r="N265" s="79"/>
      <c r="O265" s="79"/>
      <c r="P265" s="79"/>
      <c r="Q265" s="79"/>
      <c r="R265" s="79"/>
    </row>
    <row r="266" ht="15.75" customHeight="1">
      <c r="A266" s="335"/>
      <c r="C266" s="79"/>
      <c r="D266" s="79"/>
      <c r="E266" s="79"/>
      <c r="F266" s="79"/>
      <c r="G266" s="79"/>
      <c r="H266" s="79"/>
      <c r="I266" s="79"/>
      <c r="J266" s="79"/>
      <c r="K266" s="79"/>
      <c r="L266" s="79"/>
      <c r="M266" s="79"/>
      <c r="N266" s="79"/>
      <c r="O266" s="79"/>
      <c r="P266" s="79"/>
      <c r="Q266" s="79"/>
      <c r="R266" s="79"/>
    </row>
    <row r="267" ht="15.75" customHeight="1">
      <c r="A267" s="335"/>
      <c r="C267" s="79"/>
      <c r="D267" s="79"/>
      <c r="E267" s="79"/>
      <c r="F267" s="79"/>
      <c r="G267" s="79"/>
      <c r="H267" s="79"/>
      <c r="I267" s="79"/>
      <c r="J267" s="79"/>
      <c r="K267" s="79"/>
      <c r="L267" s="79"/>
      <c r="M267" s="79"/>
      <c r="N267" s="79"/>
      <c r="O267" s="79"/>
      <c r="P267" s="79"/>
      <c r="Q267" s="79"/>
      <c r="R267" s="79"/>
    </row>
    <row r="268" ht="15.75" customHeight="1">
      <c r="A268" s="335"/>
      <c r="C268" s="79"/>
      <c r="D268" s="79"/>
      <c r="E268" s="79"/>
      <c r="F268" s="79"/>
      <c r="G268" s="79"/>
      <c r="H268" s="79"/>
      <c r="I268" s="79"/>
      <c r="J268" s="79"/>
      <c r="K268" s="79"/>
      <c r="L268" s="79"/>
      <c r="M268" s="79"/>
      <c r="N268" s="79"/>
      <c r="O268" s="79"/>
      <c r="P268" s="79"/>
      <c r="Q268" s="79"/>
      <c r="R268" s="79"/>
    </row>
    <row r="269" ht="15.75" customHeight="1">
      <c r="A269" s="335"/>
      <c r="C269" s="79"/>
      <c r="D269" s="79"/>
      <c r="E269" s="79"/>
      <c r="F269" s="79"/>
      <c r="G269" s="79"/>
      <c r="H269" s="79"/>
      <c r="I269" s="79"/>
      <c r="J269" s="79"/>
      <c r="K269" s="79"/>
      <c r="L269" s="79"/>
      <c r="M269" s="79"/>
      <c r="N269" s="79"/>
      <c r="O269" s="79"/>
      <c r="P269" s="79"/>
      <c r="Q269" s="79"/>
      <c r="R269" s="79"/>
    </row>
    <row r="270" ht="15.75" customHeight="1">
      <c r="A270" s="335"/>
      <c r="C270" s="79"/>
      <c r="D270" s="79"/>
      <c r="E270" s="79"/>
      <c r="F270" s="79"/>
      <c r="G270" s="79"/>
      <c r="H270" s="79"/>
      <c r="I270" s="79"/>
      <c r="J270" s="79"/>
      <c r="K270" s="79"/>
      <c r="L270" s="79"/>
      <c r="M270" s="79"/>
      <c r="N270" s="79"/>
      <c r="O270" s="79"/>
      <c r="P270" s="79"/>
      <c r="Q270" s="79"/>
      <c r="R270" s="79"/>
    </row>
    <row r="271" ht="15.75" customHeight="1">
      <c r="A271" s="335"/>
      <c r="C271" s="79"/>
      <c r="D271" s="79"/>
      <c r="E271" s="79"/>
      <c r="F271" s="79"/>
      <c r="G271" s="79"/>
      <c r="H271" s="79"/>
      <c r="I271" s="79"/>
      <c r="J271" s="79"/>
      <c r="K271" s="79"/>
      <c r="L271" s="79"/>
      <c r="M271" s="79"/>
      <c r="N271" s="79"/>
      <c r="O271" s="79"/>
      <c r="P271" s="79"/>
      <c r="Q271" s="79"/>
      <c r="R271" s="79"/>
    </row>
    <row r="272" ht="15.75" customHeight="1">
      <c r="A272" s="335"/>
      <c r="C272" s="79"/>
      <c r="D272" s="79"/>
      <c r="E272" s="79"/>
      <c r="F272" s="79"/>
      <c r="G272" s="79"/>
      <c r="H272" s="79"/>
      <c r="I272" s="79"/>
      <c r="J272" s="79"/>
      <c r="K272" s="79"/>
      <c r="L272" s="79"/>
      <c r="M272" s="79"/>
      <c r="N272" s="79"/>
      <c r="O272" s="79"/>
      <c r="P272" s="79"/>
      <c r="Q272" s="79"/>
      <c r="R272" s="79"/>
    </row>
    <row r="273" ht="15.75" customHeight="1">
      <c r="A273" s="335"/>
      <c r="C273" s="79"/>
      <c r="D273" s="79"/>
      <c r="E273" s="79"/>
      <c r="F273" s="79"/>
      <c r="G273" s="79"/>
      <c r="H273" s="79"/>
      <c r="I273" s="79"/>
      <c r="J273" s="79"/>
      <c r="K273" s="79"/>
      <c r="L273" s="79"/>
      <c r="M273" s="79"/>
      <c r="N273" s="79"/>
      <c r="O273" s="79"/>
      <c r="P273" s="79"/>
      <c r="Q273" s="79"/>
      <c r="R273" s="79"/>
    </row>
    <row r="274" ht="15.75" customHeight="1">
      <c r="A274" s="335"/>
      <c r="C274" s="79"/>
      <c r="D274" s="79"/>
      <c r="E274" s="79"/>
      <c r="F274" s="79"/>
      <c r="G274" s="79"/>
      <c r="H274" s="79"/>
      <c r="I274" s="79"/>
      <c r="J274" s="79"/>
      <c r="K274" s="79"/>
      <c r="L274" s="79"/>
      <c r="M274" s="79"/>
      <c r="N274" s="79"/>
      <c r="O274" s="79"/>
      <c r="P274" s="79"/>
      <c r="Q274" s="79"/>
      <c r="R274" s="79"/>
    </row>
    <row r="275" ht="15.75" customHeight="1">
      <c r="A275" s="335"/>
      <c r="C275" s="79"/>
      <c r="D275" s="79"/>
      <c r="E275" s="79"/>
      <c r="F275" s="79"/>
      <c r="G275" s="79"/>
      <c r="H275" s="79"/>
      <c r="I275" s="79"/>
      <c r="J275" s="79"/>
      <c r="K275" s="79"/>
      <c r="L275" s="79"/>
      <c r="M275" s="79"/>
      <c r="N275" s="79"/>
      <c r="O275" s="79"/>
      <c r="P275" s="79"/>
      <c r="Q275" s="79"/>
      <c r="R275" s="79"/>
    </row>
    <row r="276" ht="15.75" customHeight="1">
      <c r="A276" s="335"/>
      <c r="C276" s="79"/>
      <c r="D276" s="79"/>
      <c r="E276" s="79"/>
      <c r="F276" s="79"/>
      <c r="G276" s="79"/>
      <c r="H276" s="79"/>
      <c r="I276" s="79"/>
      <c r="J276" s="79"/>
      <c r="K276" s="79"/>
      <c r="L276" s="79"/>
      <c r="M276" s="79"/>
      <c r="N276" s="79"/>
      <c r="O276" s="79"/>
      <c r="P276" s="79"/>
      <c r="Q276" s="79"/>
      <c r="R276" s="79"/>
    </row>
    <row r="277" ht="15.75" customHeight="1">
      <c r="A277" s="335"/>
      <c r="C277" s="79"/>
      <c r="D277" s="79"/>
      <c r="E277" s="79"/>
      <c r="F277" s="79"/>
      <c r="G277" s="79"/>
      <c r="H277" s="79"/>
      <c r="I277" s="79"/>
      <c r="J277" s="79"/>
      <c r="K277" s="79"/>
      <c r="L277" s="79"/>
      <c r="M277" s="79"/>
      <c r="N277" s="79"/>
      <c r="O277" s="79"/>
      <c r="P277" s="79"/>
      <c r="Q277" s="79"/>
      <c r="R277" s="79"/>
    </row>
    <row r="278" ht="15.75" customHeight="1">
      <c r="A278" s="335"/>
      <c r="C278" s="79"/>
      <c r="D278" s="79"/>
      <c r="E278" s="79"/>
      <c r="F278" s="79"/>
      <c r="G278" s="79"/>
      <c r="H278" s="79"/>
      <c r="I278" s="79"/>
      <c r="J278" s="79"/>
      <c r="K278" s="79"/>
      <c r="L278" s="79"/>
      <c r="M278" s="79"/>
      <c r="N278" s="79"/>
      <c r="O278" s="79"/>
      <c r="P278" s="79"/>
      <c r="Q278" s="79"/>
      <c r="R278" s="79"/>
    </row>
    <row r="279" ht="15.75" customHeight="1">
      <c r="A279" s="335"/>
      <c r="C279" s="79"/>
      <c r="D279" s="79"/>
      <c r="E279" s="79"/>
      <c r="F279" s="79"/>
      <c r="G279" s="79"/>
      <c r="H279" s="79"/>
      <c r="I279" s="79"/>
      <c r="J279" s="79"/>
      <c r="K279" s="79"/>
      <c r="L279" s="79"/>
      <c r="M279" s="79"/>
      <c r="N279" s="79"/>
      <c r="O279" s="79"/>
      <c r="P279" s="79"/>
      <c r="Q279" s="79"/>
      <c r="R279" s="79"/>
    </row>
    <row r="280" ht="15.75" customHeight="1">
      <c r="A280" s="335"/>
      <c r="C280" s="79"/>
      <c r="D280" s="79"/>
      <c r="E280" s="79"/>
      <c r="F280" s="79"/>
      <c r="G280" s="79"/>
      <c r="H280" s="79"/>
      <c r="I280" s="79"/>
      <c r="J280" s="79"/>
      <c r="K280" s="79"/>
      <c r="L280" s="79"/>
      <c r="M280" s="79"/>
      <c r="N280" s="79"/>
      <c r="O280" s="79"/>
      <c r="P280" s="79"/>
      <c r="Q280" s="79"/>
      <c r="R280" s="79"/>
    </row>
    <row r="281" ht="15.75" customHeight="1">
      <c r="A281" s="335"/>
      <c r="C281" s="79"/>
      <c r="D281" s="79"/>
      <c r="E281" s="79"/>
      <c r="F281" s="79"/>
      <c r="G281" s="79"/>
      <c r="H281" s="79"/>
      <c r="I281" s="79"/>
      <c r="J281" s="79"/>
      <c r="K281" s="79"/>
      <c r="L281" s="79"/>
      <c r="M281" s="79"/>
      <c r="N281" s="79"/>
      <c r="O281" s="79"/>
      <c r="P281" s="79"/>
      <c r="Q281" s="79"/>
      <c r="R281" s="79"/>
    </row>
    <row r="282" ht="15.75" customHeight="1">
      <c r="A282" s="335"/>
      <c r="C282" s="79"/>
      <c r="D282" s="79"/>
      <c r="E282" s="79"/>
      <c r="F282" s="79"/>
      <c r="G282" s="79"/>
      <c r="H282" s="79"/>
      <c r="I282" s="79"/>
      <c r="J282" s="79"/>
      <c r="K282" s="79"/>
      <c r="L282" s="79"/>
      <c r="M282" s="79"/>
      <c r="N282" s="79"/>
      <c r="O282" s="79"/>
      <c r="P282" s="79"/>
      <c r="Q282" s="79"/>
      <c r="R282" s="79"/>
    </row>
    <row r="283" ht="15.75" customHeight="1">
      <c r="A283" s="335"/>
      <c r="C283" s="79"/>
      <c r="D283" s="79"/>
      <c r="E283" s="79"/>
      <c r="F283" s="79"/>
      <c r="G283" s="79"/>
      <c r="H283" s="79"/>
      <c r="I283" s="79"/>
      <c r="J283" s="79"/>
      <c r="K283" s="79"/>
      <c r="L283" s="79"/>
      <c r="M283" s="79"/>
      <c r="N283" s="79"/>
      <c r="O283" s="79"/>
      <c r="P283" s="79"/>
      <c r="Q283" s="79"/>
      <c r="R283" s="79"/>
    </row>
    <row r="284" ht="15.75" customHeight="1">
      <c r="A284" s="335"/>
      <c r="C284" s="79"/>
      <c r="D284" s="79"/>
      <c r="E284" s="79"/>
      <c r="F284" s="79"/>
      <c r="G284" s="79"/>
      <c r="H284" s="79"/>
      <c r="I284" s="79"/>
      <c r="J284" s="79"/>
      <c r="K284" s="79"/>
      <c r="L284" s="79"/>
      <c r="M284" s="79"/>
      <c r="N284" s="79"/>
      <c r="O284" s="79"/>
      <c r="P284" s="79"/>
      <c r="Q284" s="79"/>
      <c r="R284" s="79"/>
    </row>
    <row r="285" ht="15.75" customHeight="1">
      <c r="A285" s="335"/>
      <c r="C285" s="79"/>
      <c r="D285" s="79"/>
      <c r="E285" s="79"/>
      <c r="F285" s="79"/>
      <c r="G285" s="79"/>
      <c r="H285" s="79"/>
      <c r="I285" s="79"/>
      <c r="J285" s="79"/>
      <c r="K285" s="79"/>
      <c r="L285" s="79"/>
      <c r="M285" s="79"/>
      <c r="N285" s="79"/>
      <c r="O285" s="79"/>
      <c r="P285" s="79"/>
      <c r="Q285" s="79"/>
      <c r="R285" s="79"/>
    </row>
    <row r="286" ht="15.75" customHeight="1">
      <c r="A286" s="335"/>
      <c r="C286" s="79"/>
      <c r="D286" s="79"/>
      <c r="E286" s="79"/>
      <c r="F286" s="79"/>
      <c r="G286" s="79"/>
      <c r="H286" s="79"/>
      <c r="I286" s="79"/>
      <c r="J286" s="79"/>
      <c r="K286" s="79"/>
      <c r="L286" s="79"/>
      <c r="M286" s="79"/>
      <c r="N286" s="79"/>
      <c r="O286" s="79"/>
      <c r="P286" s="79"/>
      <c r="Q286" s="79"/>
      <c r="R286" s="79"/>
    </row>
    <row r="287" ht="15.75" customHeight="1">
      <c r="A287" s="335"/>
      <c r="C287" s="79"/>
      <c r="D287" s="79"/>
      <c r="E287" s="79"/>
      <c r="F287" s="79"/>
      <c r="G287" s="79"/>
      <c r="H287" s="79"/>
      <c r="I287" s="79"/>
      <c r="J287" s="79"/>
      <c r="K287" s="79"/>
      <c r="L287" s="79"/>
      <c r="M287" s="79"/>
      <c r="N287" s="79"/>
      <c r="O287" s="79"/>
      <c r="P287" s="79"/>
      <c r="Q287" s="79"/>
      <c r="R287" s="79"/>
    </row>
    <row r="288" ht="15.75" customHeight="1">
      <c r="A288" s="335"/>
      <c r="C288" s="79"/>
      <c r="D288" s="79"/>
      <c r="E288" s="79"/>
      <c r="F288" s="79"/>
      <c r="G288" s="79"/>
      <c r="H288" s="79"/>
      <c r="I288" s="79"/>
      <c r="J288" s="79"/>
      <c r="K288" s="79"/>
      <c r="L288" s="79"/>
      <c r="M288" s="79"/>
      <c r="N288" s="79"/>
      <c r="O288" s="79"/>
      <c r="P288" s="79"/>
      <c r="Q288" s="79"/>
      <c r="R288" s="79"/>
    </row>
    <row r="289" ht="15.75" customHeight="1">
      <c r="A289" s="335"/>
      <c r="C289" s="79"/>
      <c r="D289" s="79"/>
      <c r="E289" s="79"/>
      <c r="F289" s="79"/>
      <c r="G289" s="79"/>
      <c r="H289" s="79"/>
      <c r="I289" s="79"/>
      <c r="J289" s="79"/>
      <c r="K289" s="79"/>
      <c r="L289" s="79"/>
      <c r="M289" s="79"/>
      <c r="N289" s="79"/>
      <c r="O289" s="79"/>
      <c r="P289" s="79"/>
      <c r="Q289" s="79"/>
      <c r="R289" s="79"/>
    </row>
    <row r="290" ht="15.75" customHeight="1">
      <c r="A290" s="335"/>
      <c r="C290" s="79"/>
      <c r="D290" s="79"/>
      <c r="E290" s="79"/>
      <c r="F290" s="79"/>
      <c r="G290" s="79"/>
      <c r="H290" s="79"/>
      <c r="I290" s="79"/>
      <c r="J290" s="79"/>
      <c r="K290" s="79"/>
      <c r="L290" s="79"/>
      <c r="M290" s="79"/>
      <c r="N290" s="79"/>
      <c r="O290" s="79"/>
      <c r="P290" s="79"/>
      <c r="Q290" s="79"/>
      <c r="R290" s="79"/>
    </row>
    <row r="291" ht="15.75" customHeight="1">
      <c r="A291" s="335"/>
      <c r="C291" s="79"/>
      <c r="D291" s="79"/>
      <c r="E291" s="79"/>
      <c r="F291" s="79"/>
      <c r="G291" s="79"/>
      <c r="H291" s="79"/>
      <c r="I291" s="79"/>
      <c r="J291" s="79"/>
      <c r="K291" s="79"/>
      <c r="L291" s="79"/>
      <c r="M291" s="79"/>
      <c r="N291" s="79"/>
      <c r="O291" s="79"/>
      <c r="P291" s="79"/>
      <c r="Q291" s="79"/>
      <c r="R291" s="79"/>
    </row>
    <row r="292" ht="15.75" customHeight="1">
      <c r="A292" s="335"/>
      <c r="C292" s="79"/>
      <c r="D292" s="79"/>
      <c r="E292" s="79"/>
      <c r="F292" s="79"/>
      <c r="G292" s="79"/>
      <c r="H292" s="79"/>
      <c r="I292" s="79"/>
      <c r="J292" s="79"/>
      <c r="K292" s="79"/>
      <c r="L292" s="79"/>
      <c r="M292" s="79"/>
      <c r="N292" s="79"/>
      <c r="O292" s="79"/>
      <c r="P292" s="79"/>
      <c r="Q292" s="79"/>
      <c r="R292" s="79"/>
    </row>
    <row r="293" ht="15.75" customHeight="1">
      <c r="A293" s="335"/>
      <c r="C293" s="79"/>
      <c r="D293" s="79"/>
      <c r="E293" s="79"/>
      <c r="F293" s="79"/>
      <c r="G293" s="79"/>
      <c r="H293" s="79"/>
      <c r="I293" s="79"/>
      <c r="J293" s="79"/>
      <c r="K293" s="79"/>
      <c r="L293" s="79"/>
      <c r="M293" s="79"/>
      <c r="N293" s="79"/>
      <c r="O293" s="79"/>
      <c r="P293" s="79"/>
      <c r="Q293" s="79"/>
      <c r="R293" s="79"/>
    </row>
    <row r="294" ht="15.75" customHeight="1">
      <c r="A294" s="335"/>
      <c r="C294" s="79"/>
      <c r="D294" s="79"/>
      <c r="E294" s="79"/>
      <c r="F294" s="79"/>
      <c r="G294" s="79"/>
      <c r="H294" s="79"/>
      <c r="I294" s="79"/>
      <c r="J294" s="79"/>
      <c r="K294" s="79"/>
      <c r="L294" s="79"/>
      <c r="M294" s="79"/>
      <c r="N294" s="79"/>
      <c r="O294" s="79"/>
      <c r="P294" s="79"/>
      <c r="Q294" s="79"/>
      <c r="R294" s="79"/>
    </row>
    <row r="295" ht="15.75" customHeight="1">
      <c r="A295" s="335"/>
      <c r="C295" s="79"/>
      <c r="D295" s="79"/>
      <c r="E295" s="79"/>
      <c r="F295" s="79"/>
      <c r="G295" s="79"/>
      <c r="H295" s="79"/>
      <c r="I295" s="79"/>
      <c r="J295" s="79"/>
      <c r="K295" s="79"/>
      <c r="L295" s="79"/>
      <c r="M295" s="79"/>
      <c r="N295" s="79"/>
      <c r="O295" s="79"/>
      <c r="P295" s="79"/>
      <c r="Q295" s="79"/>
      <c r="R295" s="79"/>
    </row>
    <row r="296" ht="15.75" customHeight="1">
      <c r="A296" s="335"/>
      <c r="C296" s="79"/>
      <c r="D296" s="79"/>
      <c r="E296" s="79"/>
      <c r="F296" s="79"/>
      <c r="G296" s="79"/>
      <c r="H296" s="79"/>
      <c r="I296" s="79"/>
      <c r="J296" s="79"/>
      <c r="K296" s="79"/>
      <c r="L296" s="79"/>
      <c r="M296" s="79"/>
      <c r="N296" s="79"/>
      <c r="O296" s="79"/>
      <c r="P296" s="79"/>
      <c r="Q296" s="79"/>
      <c r="R296" s="79"/>
    </row>
    <row r="297" ht="15.75" customHeight="1">
      <c r="A297" s="335"/>
      <c r="C297" s="79"/>
      <c r="D297" s="79"/>
      <c r="E297" s="79"/>
      <c r="F297" s="79"/>
      <c r="G297" s="79"/>
      <c r="H297" s="79"/>
      <c r="I297" s="79"/>
      <c r="J297" s="79"/>
      <c r="K297" s="79"/>
      <c r="L297" s="79"/>
      <c r="M297" s="79"/>
      <c r="N297" s="79"/>
      <c r="O297" s="79"/>
      <c r="P297" s="79"/>
      <c r="Q297" s="79"/>
      <c r="R297" s="79"/>
    </row>
    <row r="298" ht="15.75" customHeight="1">
      <c r="A298" s="335"/>
      <c r="C298" s="79"/>
      <c r="D298" s="79"/>
      <c r="E298" s="79"/>
      <c r="F298" s="79"/>
      <c r="G298" s="79"/>
      <c r="H298" s="79"/>
      <c r="I298" s="79"/>
      <c r="J298" s="79"/>
      <c r="K298" s="79"/>
      <c r="L298" s="79"/>
      <c r="M298" s="79"/>
      <c r="N298" s="79"/>
      <c r="O298" s="79"/>
      <c r="P298" s="79"/>
      <c r="Q298" s="79"/>
      <c r="R298" s="79"/>
    </row>
    <row r="299" ht="15.75" customHeight="1">
      <c r="A299" s="335"/>
      <c r="C299" s="79"/>
      <c r="D299" s="79"/>
      <c r="E299" s="79"/>
      <c r="F299" s="79"/>
      <c r="G299" s="79"/>
      <c r="H299" s="79"/>
      <c r="I299" s="79"/>
      <c r="J299" s="79"/>
      <c r="K299" s="79"/>
      <c r="L299" s="79"/>
      <c r="M299" s="79"/>
      <c r="N299" s="79"/>
      <c r="O299" s="79"/>
      <c r="P299" s="79"/>
      <c r="Q299" s="79"/>
      <c r="R299" s="79"/>
    </row>
    <row r="300" ht="15.75" customHeight="1">
      <c r="A300" s="335"/>
      <c r="C300" s="79"/>
      <c r="D300" s="79"/>
      <c r="E300" s="79"/>
      <c r="F300" s="79"/>
      <c r="G300" s="79"/>
      <c r="H300" s="79"/>
      <c r="I300" s="79"/>
      <c r="J300" s="79"/>
      <c r="K300" s="79"/>
      <c r="L300" s="79"/>
      <c r="M300" s="79"/>
      <c r="N300" s="79"/>
      <c r="O300" s="79"/>
      <c r="P300" s="79"/>
      <c r="Q300" s="79"/>
      <c r="R300" s="79"/>
    </row>
    <row r="301" ht="15.75" customHeight="1">
      <c r="A301" s="335"/>
      <c r="C301" s="79"/>
      <c r="D301" s="79"/>
      <c r="E301" s="79"/>
      <c r="F301" s="79"/>
      <c r="G301" s="79"/>
      <c r="H301" s="79"/>
      <c r="I301" s="79"/>
      <c r="J301" s="79"/>
      <c r="K301" s="79"/>
      <c r="L301" s="79"/>
      <c r="M301" s="79"/>
      <c r="N301" s="79"/>
      <c r="O301" s="79"/>
      <c r="P301" s="79"/>
      <c r="Q301" s="79"/>
      <c r="R301" s="79"/>
    </row>
    <row r="302" ht="15.75" customHeight="1">
      <c r="A302" s="335"/>
      <c r="C302" s="79"/>
      <c r="D302" s="79"/>
      <c r="E302" s="79"/>
      <c r="F302" s="79"/>
      <c r="G302" s="79"/>
      <c r="H302" s="79"/>
      <c r="I302" s="79"/>
      <c r="J302" s="79"/>
      <c r="K302" s="79"/>
      <c r="L302" s="79"/>
      <c r="M302" s="79"/>
      <c r="N302" s="79"/>
      <c r="O302" s="79"/>
      <c r="P302" s="79"/>
      <c r="Q302" s="79"/>
      <c r="R302" s="79"/>
    </row>
    <row r="303" ht="15.75" customHeight="1">
      <c r="A303" s="335"/>
      <c r="C303" s="79"/>
      <c r="D303" s="79"/>
      <c r="E303" s="79"/>
      <c r="F303" s="79"/>
      <c r="G303" s="79"/>
      <c r="H303" s="79"/>
      <c r="I303" s="79"/>
      <c r="J303" s="79"/>
      <c r="K303" s="79"/>
      <c r="L303" s="79"/>
      <c r="M303" s="79"/>
      <c r="N303" s="79"/>
      <c r="O303" s="79"/>
      <c r="P303" s="79"/>
      <c r="Q303" s="79"/>
      <c r="R303" s="79"/>
    </row>
    <row r="304" ht="15.75" customHeight="1">
      <c r="A304" s="335"/>
      <c r="C304" s="79"/>
      <c r="D304" s="79"/>
      <c r="E304" s="79"/>
      <c r="F304" s="79"/>
      <c r="G304" s="79"/>
      <c r="H304" s="79"/>
      <c r="I304" s="79"/>
      <c r="J304" s="79"/>
      <c r="K304" s="79"/>
      <c r="L304" s="79"/>
      <c r="M304" s="79"/>
      <c r="N304" s="79"/>
      <c r="O304" s="79"/>
      <c r="P304" s="79"/>
      <c r="Q304" s="79"/>
      <c r="R304" s="79"/>
    </row>
    <row r="305" ht="15.75" customHeight="1">
      <c r="A305" s="335"/>
      <c r="C305" s="79"/>
      <c r="D305" s="79"/>
      <c r="E305" s="79"/>
      <c r="F305" s="79"/>
      <c r="G305" s="79"/>
      <c r="H305" s="79"/>
      <c r="I305" s="79"/>
      <c r="J305" s="79"/>
      <c r="K305" s="79"/>
      <c r="L305" s="79"/>
      <c r="M305" s="79"/>
      <c r="N305" s="79"/>
      <c r="O305" s="79"/>
      <c r="P305" s="79"/>
      <c r="Q305" s="79"/>
      <c r="R305" s="79"/>
    </row>
    <row r="306" ht="15.75" customHeight="1">
      <c r="A306" s="335"/>
      <c r="C306" s="79"/>
      <c r="D306" s="79"/>
      <c r="E306" s="79"/>
      <c r="F306" s="79"/>
      <c r="G306" s="79"/>
      <c r="H306" s="79"/>
      <c r="I306" s="79"/>
      <c r="J306" s="79"/>
      <c r="K306" s="79"/>
      <c r="L306" s="79"/>
      <c r="M306" s="79"/>
      <c r="N306" s="79"/>
      <c r="O306" s="79"/>
      <c r="P306" s="79"/>
      <c r="Q306" s="79"/>
      <c r="R306" s="79"/>
    </row>
    <row r="307" ht="15.75" customHeight="1">
      <c r="A307" s="335"/>
      <c r="C307" s="79"/>
      <c r="D307" s="79"/>
      <c r="E307" s="79"/>
      <c r="F307" s="79"/>
      <c r="G307" s="79"/>
      <c r="H307" s="79"/>
      <c r="I307" s="79"/>
      <c r="J307" s="79"/>
      <c r="K307" s="79"/>
      <c r="L307" s="79"/>
      <c r="M307" s="79"/>
      <c r="N307" s="79"/>
      <c r="O307" s="79"/>
      <c r="P307" s="79"/>
      <c r="Q307" s="79"/>
      <c r="R307" s="79"/>
    </row>
    <row r="308" ht="15.75" customHeight="1">
      <c r="A308" s="335"/>
      <c r="C308" s="79"/>
      <c r="D308" s="79"/>
      <c r="E308" s="79"/>
      <c r="F308" s="79"/>
      <c r="G308" s="79"/>
      <c r="H308" s="79"/>
      <c r="I308" s="79"/>
      <c r="J308" s="79"/>
      <c r="K308" s="79"/>
      <c r="L308" s="79"/>
      <c r="M308" s="79"/>
      <c r="N308" s="79"/>
      <c r="O308" s="79"/>
      <c r="P308" s="79"/>
      <c r="Q308" s="79"/>
      <c r="R308" s="79"/>
    </row>
    <row r="309" ht="15.75" customHeight="1">
      <c r="A309" s="335"/>
      <c r="C309" s="79"/>
      <c r="D309" s="79"/>
      <c r="E309" s="79"/>
      <c r="F309" s="79"/>
      <c r="G309" s="79"/>
      <c r="H309" s="79"/>
      <c r="I309" s="79"/>
      <c r="J309" s="79"/>
      <c r="K309" s="79"/>
      <c r="L309" s="79"/>
      <c r="M309" s="79"/>
      <c r="N309" s="79"/>
      <c r="O309" s="79"/>
      <c r="P309" s="79"/>
      <c r="Q309" s="79"/>
      <c r="R309" s="79"/>
    </row>
    <row r="310" ht="15.75" customHeight="1">
      <c r="A310" s="335"/>
      <c r="C310" s="79"/>
      <c r="D310" s="79"/>
      <c r="E310" s="79"/>
      <c r="F310" s="79"/>
      <c r="G310" s="79"/>
      <c r="H310" s="79"/>
      <c r="I310" s="79"/>
      <c r="J310" s="79"/>
      <c r="K310" s="79"/>
      <c r="L310" s="79"/>
      <c r="M310" s="79"/>
      <c r="N310" s="79"/>
      <c r="O310" s="79"/>
      <c r="P310" s="79"/>
      <c r="Q310" s="79"/>
      <c r="R310" s="79"/>
    </row>
    <row r="311" ht="15.75" customHeight="1">
      <c r="A311" s="335"/>
      <c r="C311" s="79"/>
      <c r="D311" s="79"/>
      <c r="E311" s="79"/>
      <c r="F311" s="79"/>
      <c r="G311" s="79"/>
      <c r="H311" s="79"/>
      <c r="I311" s="79"/>
      <c r="J311" s="79"/>
      <c r="K311" s="79"/>
      <c r="L311" s="79"/>
      <c r="M311" s="79"/>
      <c r="N311" s="79"/>
      <c r="O311" s="79"/>
      <c r="P311" s="79"/>
      <c r="Q311" s="79"/>
      <c r="R311" s="79"/>
    </row>
    <row r="312" ht="15.75" customHeight="1">
      <c r="A312" s="335"/>
      <c r="C312" s="79"/>
      <c r="D312" s="79"/>
      <c r="E312" s="79"/>
      <c r="F312" s="79"/>
      <c r="G312" s="79"/>
      <c r="H312" s="79"/>
      <c r="I312" s="79"/>
      <c r="J312" s="79"/>
      <c r="K312" s="79"/>
      <c r="L312" s="79"/>
      <c r="M312" s="79"/>
      <c r="N312" s="79"/>
      <c r="O312" s="79"/>
      <c r="P312" s="79"/>
      <c r="Q312" s="79"/>
      <c r="R312" s="79"/>
    </row>
    <row r="313" ht="15.75" customHeight="1">
      <c r="A313" s="335"/>
      <c r="C313" s="79"/>
      <c r="D313" s="79"/>
      <c r="E313" s="79"/>
      <c r="F313" s="79"/>
      <c r="G313" s="79"/>
      <c r="H313" s="79"/>
      <c r="I313" s="79"/>
      <c r="J313" s="79"/>
      <c r="K313" s="79"/>
      <c r="L313" s="79"/>
      <c r="M313" s="79"/>
      <c r="N313" s="79"/>
      <c r="O313" s="79"/>
      <c r="P313" s="79"/>
      <c r="Q313" s="79"/>
      <c r="R313" s="79"/>
    </row>
    <row r="314" ht="15.75" customHeight="1">
      <c r="A314" s="335"/>
      <c r="C314" s="79"/>
      <c r="D314" s="79"/>
      <c r="E314" s="79"/>
      <c r="F314" s="79"/>
      <c r="G314" s="79"/>
      <c r="H314" s="79"/>
      <c r="I314" s="79"/>
      <c r="J314" s="79"/>
      <c r="K314" s="79"/>
      <c r="L314" s="79"/>
      <c r="M314" s="79"/>
      <c r="N314" s="79"/>
      <c r="O314" s="79"/>
      <c r="P314" s="79"/>
      <c r="Q314" s="79"/>
      <c r="R314" s="79"/>
    </row>
    <row r="315" ht="15.75" customHeight="1">
      <c r="A315" s="335"/>
      <c r="C315" s="79"/>
      <c r="D315" s="79"/>
      <c r="E315" s="79"/>
      <c r="F315" s="79"/>
      <c r="G315" s="79"/>
      <c r="H315" s="79"/>
      <c r="I315" s="79"/>
      <c r="J315" s="79"/>
      <c r="K315" s="79"/>
      <c r="L315" s="79"/>
      <c r="M315" s="79"/>
      <c r="N315" s="79"/>
      <c r="O315" s="79"/>
      <c r="P315" s="79"/>
      <c r="Q315" s="79"/>
      <c r="R315" s="79"/>
    </row>
    <row r="316" ht="15.75" customHeight="1">
      <c r="A316" s="335"/>
      <c r="C316" s="79"/>
      <c r="D316" s="79"/>
      <c r="E316" s="79"/>
      <c r="F316" s="79"/>
      <c r="G316" s="79"/>
      <c r="H316" s="79"/>
      <c r="I316" s="79"/>
      <c r="J316" s="79"/>
      <c r="K316" s="79"/>
      <c r="L316" s="79"/>
      <c r="M316" s="79"/>
      <c r="N316" s="79"/>
      <c r="O316" s="79"/>
      <c r="P316" s="79"/>
      <c r="Q316" s="79"/>
      <c r="R316" s="79"/>
    </row>
    <row r="317" ht="15.75" customHeight="1">
      <c r="A317" s="335"/>
      <c r="C317" s="79"/>
      <c r="D317" s="79"/>
      <c r="E317" s="79"/>
      <c r="F317" s="79"/>
      <c r="G317" s="79"/>
      <c r="H317" s="79"/>
      <c r="I317" s="79"/>
      <c r="J317" s="79"/>
      <c r="K317" s="79"/>
      <c r="L317" s="79"/>
      <c r="M317" s="79"/>
      <c r="N317" s="79"/>
      <c r="O317" s="79"/>
      <c r="P317" s="79"/>
      <c r="Q317" s="79"/>
      <c r="R317" s="79"/>
    </row>
    <row r="318" ht="15.75" customHeight="1">
      <c r="A318" s="335"/>
      <c r="C318" s="79"/>
      <c r="D318" s="79"/>
      <c r="E318" s="79"/>
      <c r="F318" s="79"/>
      <c r="G318" s="79"/>
      <c r="H318" s="79"/>
      <c r="I318" s="79"/>
      <c r="J318" s="79"/>
      <c r="K318" s="79"/>
      <c r="L318" s="79"/>
      <c r="M318" s="79"/>
      <c r="N318" s="79"/>
      <c r="O318" s="79"/>
      <c r="P318" s="79"/>
      <c r="Q318" s="79"/>
      <c r="R318" s="79"/>
    </row>
    <row r="319" ht="15.75" customHeight="1">
      <c r="A319" s="335"/>
      <c r="C319" s="79"/>
      <c r="D319" s="79"/>
      <c r="E319" s="79"/>
      <c r="F319" s="79"/>
      <c r="G319" s="79"/>
      <c r="H319" s="79"/>
      <c r="I319" s="79"/>
      <c r="J319" s="79"/>
      <c r="K319" s="79"/>
      <c r="L319" s="79"/>
      <c r="M319" s="79"/>
      <c r="N319" s="79"/>
      <c r="O319" s="79"/>
      <c r="P319" s="79"/>
      <c r="Q319" s="79"/>
      <c r="R319" s="79"/>
    </row>
    <row r="320" ht="15.75" customHeight="1">
      <c r="A320" s="335"/>
      <c r="C320" s="79"/>
      <c r="D320" s="79"/>
      <c r="E320" s="79"/>
      <c r="F320" s="79"/>
      <c r="G320" s="79"/>
      <c r="H320" s="79"/>
      <c r="I320" s="79"/>
      <c r="J320" s="79"/>
      <c r="K320" s="79"/>
      <c r="L320" s="79"/>
      <c r="M320" s="79"/>
      <c r="N320" s="79"/>
      <c r="O320" s="79"/>
      <c r="P320" s="79"/>
      <c r="Q320" s="79"/>
      <c r="R320" s="79"/>
    </row>
    <row r="321" ht="15.75" customHeight="1">
      <c r="A321" s="335"/>
      <c r="C321" s="79"/>
      <c r="D321" s="79"/>
      <c r="E321" s="79"/>
      <c r="F321" s="79"/>
      <c r="G321" s="79"/>
      <c r="H321" s="79"/>
      <c r="I321" s="79"/>
      <c r="J321" s="79"/>
      <c r="K321" s="79"/>
      <c r="L321" s="79"/>
      <c r="M321" s="79"/>
      <c r="N321" s="79"/>
      <c r="O321" s="79"/>
      <c r="P321" s="79"/>
      <c r="Q321" s="79"/>
      <c r="R321" s="79"/>
    </row>
    <row r="322" ht="15.75" customHeight="1">
      <c r="A322" s="335"/>
      <c r="C322" s="79"/>
      <c r="D322" s="79"/>
      <c r="E322" s="79"/>
      <c r="F322" s="79"/>
      <c r="G322" s="79"/>
      <c r="H322" s="79"/>
      <c r="I322" s="79"/>
      <c r="J322" s="79"/>
      <c r="K322" s="79"/>
      <c r="L322" s="79"/>
      <c r="M322" s="79"/>
      <c r="N322" s="79"/>
      <c r="O322" s="79"/>
      <c r="P322" s="79"/>
      <c r="Q322" s="79"/>
      <c r="R322" s="79"/>
    </row>
    <row r="323" ht="15.75" customHeight="1">
      <c r="A323" s="335"/>
      <c r="C323" s="79"/>
      <c r="D323" s="79"/>
      <c r="E323" s="79"/>
      <c r="F323" s="79"/>
      <c r="G323" s="79"/>
      <c r="H323" s="79"/>
      <c r="I323" s="79"/>
      <c r="J323" s="79"/>
      <c r="K323" s="79"/>
      <c r="L323" s="79"/>
      <c r="M323" s="79"/>
      <c r="N323" s="79"/>
      <c r="O323" s="79"/>
      <c r="P323" s="79"/>
      <c r="Q323" s="79"/>
      <c r="R323" s="79"/>
    </row>
    <row r="324" ht="15.75" customHeight="1">
      <c r="A324" s="335"/>
      <c r="C324" s="79"/>
      <c r="D324" s="79"/>
      <c r="E324" s="79"/>
      <c r="F324" s="79"/>
      <c r="G324" s="79"/>
      <c r="H324" s="79"/>
      <c r="I324" s="79"/>
      <c r="J324" s="79"/>
      <c r="K324" s="79"/>
      <c r="L324" s="79"/>
      <c r="M324" s="79"/>
      <c r="N324" s="79"/>
      <c r="O324" s="79"/>
      <c r="P324" s="79"/>
      <c r="Q324" s="79"/>
      <c r="R324" s="79"/>
    </row>
    <row r="325" ht="15.75" customHeight="1">
      <c r="A325" s="335"/>
      <c r="C325" s="79"/>
      <c r="D325" s="79"/>
      <c r="E325" s="79"/>
      <c r="F325" s="79"/>
      <c r="G325" s="79"/>
      <c r="H325" s="79"/>
      <c r="I325" s="79"/>
      <c r="J325" s="79"/>
      <c r="K325" s="79"/>
      <c r="L325" s="79"/>
      <c r="M325" s="79"/>
      <c r="N325" s="79"/>
      <c r="O325" s="79"/>
      <c r="P325" s="79"/>
      <c r="Q325" s="79"/>
      <c r="R325" s="79"/>
    </row>
    <row r="326" ht="15.75" customHeight="1">
      <c r="A326" s="335"/>
      <c r="C326" s="79"/>
      <c r="D326" s="79"/>
      <c r="E326" s="79"/>
      <c r="F326" s="79"/>
      <c r="G326" s="79"/>
      <c r="H326" s="79"/>
      <c r="I326" s="79"/>
      <c r="J326" s="79"/>
      <c r="K326" s="79"/>
      <c r="L326" s="79"/>
      <c r="M326" s="79"/>
      <c r="N326" s="79"/>
      <c r="O326" s="79"/>
      <c r="P326" s="79"/>
      <c r="Q326" s="79"/>
      <c r="R326" s="79"/>
    </row>
    <row r="327" ht="15.75" customHeight="1">
      <c r="A327" s="335"/>
      <c r="C327" s="79"/>
      <c r="D327" s="79"/>
      <c r="E327" s="79"/>
      <c r="F327" s="79"/>
      <c r="G327" s="79"/>
      <c r="H327" s="79"/>
      <c r="I327" s="79"/>
      <c r="J327" s="79"/>
      <c r="K327" s="79"/>
      <c r="L327" s="79"/>
      <c r="M327" s="79"/>
      <c r="N327" s="79"/>
      <c r="O327" s="79"/>
      <c r="P327" s="79"/>
      <c r="Q327" s="79"/>
      <c r="R327" s="79"/>
    </row>
    <row r="328" ht="15.75" customHeight="1">
      <c r="A328" s="335"/>
      <c r="C328" s="79"/>
      <c r="D328" s="79"/>
      <c r="E328" s="79"/>
      <c r="F328" s="79"/>
      <c r="G328" s="79"/>
      <c r="H328" s="79"/>
      <c r="I328" s="79"/>
      <c r="J328" s="79"/>
      <c r="K328" s="79"/>
      <c r="L328" s="79"/>
      <c r="M328" s="79"/>
      <c r="N328" s="79"/>
      <c r="O328" s="79"/>
      <c r="P328" s="79"/>
      <c r="Q328" s="79"/>
      <c r="R328" s="79"/>
    </row>
    <row r="329" ht="15.75" customHeight="1">
      <c r="A329" s="335"/>
      <c r="C329" s="79"/>
      <c r="D329" s="79"/>
      <c r="E329" s="79"/>
      <c r="F329" s="79"/>
      <c r="G329" s="79"/>
      <c r="H329" s="79"/>
      <c r="I329" s="79"/>
      <c r="J329" s="79"/>
      <c r="K329" s="79"/>
      <c r="L329" s="79"/>
      <c r="M329" s="79"/>
      <c r="N329" s="79"/>
      <c r="O329" s="79"/>
      <c r="P329" s="79"/>
      <c r="Q329" s="79"/>
      <c r="R329" s="79"/>
    </row>
    <row r="330" ht="15.75" customHeight="1">
      <c r="A330" s="335"/>
      <c r="C330" s="79"/>
      <c r="D330" s="79"/>
      <c r="E330" s="79"/>
      <c r="F330" s="79"/>
      <c r="G330" s="79"/>
      <c r="H330" s="79"/>
      <c r="I330" s="79"/>
      <c r="J330" s="79"/>
      <c r="K330" s="79"/>
      <c r="L330" s="79"/>
      <c r="M330" s="79"/>
      <c r="N330" s="79"/>
      <c r="O330" s="79"/>
      <c r="P330" s="79"/>
      <c r="Q330" s="79"/>
      <c r="R330" s="79"/>
    </row>
    <row r="331" ht="15.75" customHeight="1">
      <c r="A331" s="335"/>
      <c r="C331" s="79"/>
      <c r="D331" s="79"/>
      <c r="E331" s="79"/>
      <c r="F331" s="79"/>
      <c r="G331" s="79"/>
      <c r="H331" s="79"/>
      <c r="I331" s="79"/>
      <c r="J331" s="79"/>
      <c r="K331" s="79"/>
      <c r="L331" s="79"/>
      <c r="M331" s="79"/>
      <c r="N331" s="79"/>
      <c r="O331" s="79"/>
      <c r="P331" s="79"/>
      <c r="Q331" s="79"/>
      <c r="R331" s="79"/>
    </row>
    <row r="332" ht="15.75" customHeight="1">
      <c r="A332" s="335"/>
      <c r="C332" s="79"/>
      <c r="D332" s="79"/>
      <c r="E332" s="79"/>
      <c r="F332" s="79"/>
      <c r="G332" s="79"/>
      <c r="H332" s="79"/>
      <c r="I332" s="79"/>
      <c r="J332" s="79"/>
      <c r="K332" s="79"/>
      <c r="L332" s="79"/>
      <c r="M332" s="79"/>
      <c r="N332" s="79"/>
      <c r="O332" s="79"/>
      <c r="P332" s="79"/>
      <c r="Q332" s="79"/>
      <c r="R332" s="79"/>
    </row>
    <row r="333" ht="15.75" customHeight="1">
      <c r="A333" s="335"/>
      <c r="C333" s="79"/>
      <c r="D333" s="79"/>
      <c r="E333" s="79"/>
      <c r="F333" s="79"/>
      <c r="G333" s="79"/>
      <c r="H333" s="79"/>
      <c r="I333" s="79"/>
      <c r="J333" s="79"/>
      <c r="K333" s="79"/>
      <c r="L333" s="79"/>
      <c r="M333" s="79"/>
      <c r="N333" s="79"/>
      <c r="O333" s="79"/>
      <c r="P333" s="79"/>
      <c r="Q333" s="79"/>
      <c r="R333" s="79"/>
    </row>
    <row r="334" ht="15.75" customHeight="1">
      <c r="A334" s="335"/>
      <c r="C334" s="79"/>
      <c r="D334" s="79"/>
      <c r="E334" s="79"/>
      <c r="F334" s="79"/>
      <c r="G334" s="79"/>
      <c r="H334" s="79"/>
      <c r="I334" s="79"/>
      <c r="J334" s="79"/>
      <c r="K334" s="79"/>
      <c r="L334" s="79"/>
      <c r="M334" s="79"/>
      <c r="N334" s="79"/>
      <c r="O334" s="79"/>
      <c r="P334" s="79"/>
      <c r="Q334" s="79"/>
      <c r="R334" s="79"/>
    </row>
    <row r="335" ht="15.75" customHeight="1">
      <c r="A335" s="335"/>
      <c r="C335" s="79"/>
      <c r="D335" s="79"/>
      <c r="E335" s="79"/>
      <c r="F335" s="79"/>
      <c r="G335" s="79"/>
      <c r="H335" s="79"/>
      <c r="I335" s="79"/>
      <c r="J335" s="79"/>
      <c r="K335" s="79"/>
      <c r="L335" s="79"/>
      <c r="M335" s="79"/>
      <c r="N335" s="79"/>
      <c r="O335" s="79"/>
      <c r="P335" s="79"/>
      <c r="Q335" s="79"/>
      <c r="R335" s="79"/>
    </row>
    <row r="336" ht="15.75" customHeight="1">
      <c r="A336" s="335"/>
      <c r="C336" s="79"/>
      <c r="D336" s="79"/>
      <c r="E336" s="79"/>
      <c r="F336" s="79"/>
      <c r="G336" s="79"/>
      <c r="H336" s="79"/>
      <c r="I336" s="79"/>
      <c r="J336" s="79"/>
      <c r="K336" s="79"/>
      <c r="L336" s="79"/>
      <c r="M336" s="79"/>
      <c r="N336" s="79"/>
      <c r="O336" s="79"/>
      <c r="P336" s="79"/>
      <c r="Q336" s="79"/>
      <c r="R336" s="79"/>
    </row>
    <row r="337" ht="15.75" customHeight="1">
      <c r="A337" s="335"/>
      <c r="C337" s="79"/>
      <c r="D337" s="79"/>
      <c r="E337" s="79"/>
      <c r="F337" s="79"/>
      <c r="G337" s="79"/>
      <c r="H337" s="79"/>
      <c r="I337" s="79"/>
      <c r="J337" s="79"/>
      <c r="K337" s="79"/>
      <c r="L337" s="79"/>
      <c r="M337" s="79"/>
      <c r="N337" s="79"/>
      <c r="O337" s="79"/>
      <c r="P337" s="79"/>
      <c r="Q337" s="79"/>
      <c r="R337" s="79"/>
    </row>
    <row r="338" ht="15.75" customHeight="1">
      <c r="A338" s="335"/>
      <c r="C338" s="79"/>
      <c r="D338" s="79"/>
      <c r="E338" s="79"/>
      <c r="F338" s="79"/>
      <c r="G338" s="79"/>
      <c r="H338" s="79"/>
      <c r="I338" s="79"/>
      <c r="J338" s="79"/>
      <c r="K338" s="79"/>
      <c r="L338" s="79"/>
      <c r="M338" s="79"/>
      <c r="N338" s="79"/>
      <c r="O338" s="79"/>
      <c r="P338" s="79"/>
      <c r="Q338" s="79"/>
      <c r="R338" s="79"/>
    </row>
    <row r="339" ht="15.75" customHeight="1">
      <c r="A339" s="335"/>
      <c r="C339" s="79"/>
      <c r="D339" s="79"/>
      <c r="E339" s="79"/>
      <c r="F339" s="79"/>
      <c r="G339" s="79"/>
      <c r="H339" s="79"/>
      <c r="I339" s="79"/>
      <c r="J339" s="79"/>
      <c r="K339" s="79"/>
      <c r="L339" s="79"/>
      <c r="M339" s="79"/>
      <c r="N339" s="79"/>
      <c r="O339" s="79"/>
      <c r="P339" s="79"/>
      <c r="Q339" s="79"/>
      <c r="R339" s="79"/>
    </row>
    <row r="340" ht="15.75" customHeight="1">
      <c r="A340" s="335"/>
      <c r="C340" s="79"/>
      <c r="D340" s="79"/>
      <c r="E340" s="79"/>
      <c r="F340" s="79"/>
      <c r="G340" s="79"/>
      <c r="H340" s="79"/>
      <c r="I340" s="79"/>
      <c r="J340" s="79"/>
      <c r="K340" s="79"/>
      <c r="L340" s="79"/>
      <c r="M340" s="79"/>
      <c r="N340" s="79"/>
      <c r="O340" s="79"/>
      <c r="P340" s="79"/>
      <c r="Q340" s="79"/>
      <c r="R340" s="79"/>
    </row>
    <row r="341" ht="15.75" customHeight="1">
      <c r="A341" s="335"/>
      <c r="C341" s="79"/>
      <c r="D341" s="79"/>
      <c r="E341" s="79"/>
      <c r="F341" s="79"/>
      <c r="G341" s="79"/>
      <c r="H341" s="79"/>
      <c r="I341" s="79"/>
      <c r="J341" s="79"/>
      <c r="K341" s="79"/>
      <c r="L341" s="79"/>
      <c r="M341" s="79"/>
      <c r="N341" s="79"/>
      <c r="O341" s="79"/>
      <c r="P341" s="79"/>
      <c r="Q341" s="79"/>
      <c r="R341" s="79"/>
    </row>
    <row r="342" ht="15.75" customHeight="1">
      <c r="A342" s="335"/>
      <c r="C342" s="79"/>
      <c r="D342" s="79"/>
      <c r="E342" s="79"/>
      <c r="F342" s="79"/>
      <c r="G342" s="79"/>
      <c r="H342" s="79"/>
      <c r="I342" s="79"/>
      <c r="J342" s="79"/>
      <c r="K342" s="79"/>
      <c r="L342" s="79"/>
      <c r="M342" s="79"/>
      <c r="N342" s="79"/>
      <c r="O342" s="79"/>
      <c r="P342" s="79"/>
      <c r="Q342" s="79"/>
      <c r="R342" s="79"/>
    </row>
    <row r="343" ht="15.75" customHeight="1">
      <c r="A343" s="335"/>
      <c r="C343" s="79"/>
      <c r="D343" s="79"/>
      <c r="E343" s="79"/>
      <c r="F343" s="79"/>
      <c r="G343" s="79"/>
      <c r="H343" s="79"/>
      <c r="I343" s="79"/>
      <c r="J343" s="79"/>
      <c r="K343" s="79"/>
      <c r="L343" s="79"/>
      <c r="M343" s="79"/>
      <c r="N343" s="79"/>
      <c r="O343" s="79"/>
      <c r="P343" s="79"/>
      <c r="Q343" s="79"/>
      <c r="R343" s="79"/>
    </row>
    <row r="344" ht="15.75" customHeight="1">
      <c r="A344" s="335"/>
      <c r="C344" s="79"/>
      <c r="D344" s="79"/>
      <c r="E344" s="79"/>
      <c r="F344" s="79"/>
      <c r="G344" s="79"/>
      <c r="H344" s="79"/>
      <c r="I344" s="79"/>
      <c r="J344" s="79"/>
      <c r="K344" s="79"/>
      <c r="L344" s="79"/>
      <c r="M344" s="79"/>
      <c r="N344" s="79"/>
      <c r="O344" s="79"/>
      <c r="P344" s="79"/>
      <c r="Q344" s="79"/>
      <c r="R344" s="79"/>
    </row>
    <row r="345" ht="15.75" customHeight="1">
      <c r="A345" s="335"/>
      <c r="C345" s="79"/>
      <c r="D345" s="79"/>
      <c r="E345" s="79"/>
      <c r="F345" s="79"/>
      <c r="G345" s="79"/>
      <c r="H345" s="79"/>
      <c r="I345" s="79"/>
      <c r="J345" s="79"/>
      <c r="K345" s="79"/>
      <c r="L345" s="79"/>
      <c r="M345" s="79"/>
      <c r="N345" s="79"/>
      <c r="O345" s="79"/>
      <c r="P345" s="79"/>
      <c r="Q345" s="79"/>
      <c r="R345" s="79"/>
    </row>
    <row r="346" ht="15.75" customHeight="1">
      <c r="A346" s="335"/>
      <c r="C346" s="79"/>
      <c r="D346" s="79"/>
      <c r="E346" s="79"/>
      <c r="F346" s="79"/>
      <c r="G346" s="79"/>
      <c r="H346" s="79"/>
      <c r="I346" s="79"/>
      <c r="J346" s="79"/>
      <c r="K346" s="79"/>
      <c r="L346" s="79"/>
      <c r="M346" s="79"/>
      <c r="N346" s="79"/>
      <c r="O346" s="79"/>
      <c r="P346" s="79"/>
      <c r="Q346" s="79"/>
      <c r="R346" s="79"/>
    </row>
    <row r="347" ht="15.75" customHeight="1">
      <c r="A347" s="335"/>
      <c r="C347" s="79"/>
      <c r="D347" s="79"/>
      <c r="E347" s="79"/>
      <c r="F347" s="79"/>
      <c r="G347" s="79"/>
      <c r="H347" s="79"/>
      <c r="I347" s="79"/>
      <c r="J347" s="79"/>
      <c r="K347" s="79"/>
      <c r="L347" s="79"/>
      <c r="M347" s="79"/>
      <c r="N347" s="79"/>
      <c r="O347" s="79"/>
      <c r="P347" s="79"/>
      <c r="Q347" s="79"/>
      <c r="R347" s="79"/>
    </row>
    <row r="348" ht="15.75" customHeight="1">
      <c r="A348" s="335"/>
      <c r="C348" s="79"/>
      <c r="D348" s="79"/>
      <c r="E348" s="79"/>
      <c r="F348" s="79"/>
      <c r="G348" s="79"/>
      <c r="H348" s="79"/>
      <c r="I348" s="79"/>
      <c r="J348" s="79"/>
      <c r="K348" s="79"/>
      <c r="L348" s="79"/>
      <c r="M348" s="79"/>
      <c r="N348" s="79"/>
      <c r="O348" s="79"/>
      <c r="P348" s="79"/>
      <c r="Q348" s="79"/>
      <c r="R348" s="79"/>
    </row>
    <row r="349" ht="15.75" customHeight="1">
      <c r="A349" s="335"/>
      <c r="C349" s="79"/>
      <c r="D349" s="79"/>
      <c r="E349" s="79"/>
      <c r="F349" s="79"/>
      <c r="G349" s="79"/>
      <c r="H349" s="79"/>
      <c r="I349" s="79"/>
      <c r="J349" s="79"/>
      <c r="K349" s="79"/>
      <c r="L349" s="79"/>
      <c r="M349" s="79"/>
      <c r="N349" s="79"/>
      <c r="O349" s="79"/>
      <c r="P349" s="79"/>
      <c r="Q349" s="79"/>
      <c r="R349" s="79"/>
    </row>
    <row r="350" ht="15.75" customHeight="1">
      <c r="A350" s="335"/>
      <c r="C350" s="79"/>
      <c r="D350" s="79"/>
      <c r="E350" s="79"/>
      <c r="F350" s="79"/>
      <c r="G350" s="79"/>
      <c r="H350" s="79"/>
      <c r="I350" s="79"/>
      <c r="J350" s="79"/>
      <c r="K350" s="79"/>
      <c r="L350" s="79"/>
      <c r="M350" s="79"/>
      <c r="N350" s="79"/>
      <c r="O350" s="79"/>
      <c r="P350" s="79"/>
      <c r="Q350" s="79"/>
      <c r="R350" s="79"/>
    </row>
    <row r="351" ht="15.75" customHeight="1">
      <c r="A351" s="335"/>
      <c r="C351" s="79"/>
      <c r="D351" s="79"/>
      <c r="E351" s="79"/>
      <c r="F351" s="79"/>
      <c r="G351" s="79"/>
      <c r="H351" s="79"/>
      <c r="I351" s="79"/>
      <c r="J351" s="79"/>
      <c r="K351" s="79"/>
      <c r="L351" s="79"/>
      <c r="M351" s="79"/>
      <c r="N351" s="79"/>
      <c r="O351" s="79"/>
      <c r="P351" s="79"/>
      <c r="Q351" s="79"/>
      <c r="R351" s="79"/>
    </row>
    <row r="352" ht="15.75" customHeight="1">
      <c r="A352" s="335"/>
      <c r="C352" s="79"/>
      <c r="D352" s="79"/>
      <c r="E352" s="79"/>
      <c r="F352" s="79"/>
      <c r="G352" s="79"/>
      <c r="H352" s="79"/>
      <c r="I352" s="79"/>
      <c r="J352" s="79"/>
      <c r="K352" s="79"/>
      <c r="L352" s="79"/>
      <c r="M352" s="79"/>
      <c r="N352" s="79"/>
      <c r="O352" s="79"/>
      <c r="P352" s="79"/>
      <c r="Q352" s="79"/>
      <c r="R352" s="79"/>
    </row>
    <row r="353" ht="15.75" customHeight="1">
      <c r="A353" s="335"/>
      <c r="C353" s="79"/>
      <c r="D353" s="79"/>
      <c r="E353" s="79"/>
      <c r="F353" s="79"/>
      <c r="G353" s="79"/>
      <c r="H353" s="79"/>
      <c r="I353" s="79"/>
      <c r="J353" s="79"/>
      <c r="K353" s="79"/>
      <c r="L353" s="79"/>
      <c r="M353" s="79"/>
      <c r="N353" s="79"/>
      <c r="O353" s="79"/>
      <c r="P353" s="79"/>
      <c r="Q353" s="79"/>
      <c r="R353" s="79"/>
    </row>
    <row r="354" ht="15.75" customHeight="1">
      <c r="A354" s="335"/>
      <c r="C354" s="79"/>
      <c r="D354" s="79"/>
      <c r="E354" s="79"/>
      <c r="F354" s="79"/>
      <c r="G354" s="79"/>
      <c r="H354" s="79"/>
      <c r="I354" s="79"/>
      <c r="J354" s="79"/>
      <c r="K354" s="79"/>
      <c r="L354" s="79"/>
      <c r="M354" s="79"/>
      <c r="N354" s="79"/>
      <c r="O354" s="79"/>
      <c r="P354" s="79"/>
      <c r="Q354" s="79"/>
      <c r="R354" s="79"/>
    </row>
    <row r="355" ht="15.75" customHeight="1">
      <c r="A355" s="335"/>
      <c r="C355" s="79"/>
      <c r="D355" s="79"/>
      <c r="E355" s="79"/>
      <c r="F355" s="79"/>
      <c r="G355" s="79"/>
      <c r="H355" s="79"/>
      <c r="I355" s="79"/>
      <c r="J355" s="79"/>
      <c r="K355" s="79"/>
      <c r="L355" s="79"/>
      <c r="M355" s="79"/>
      <c r="N355" s="79"/>
      <c r="O355" s="79"/>
      <c r="P355" s="79"/>
      <c r="Q355" s="79"/>
      <c r="R355" s="79"/>
    </row>
    <row r="356" ht="15.75" customHeight="1">
      <c r="A356" s="335"/>
      <c r="C356" s="79"/>
      <c r="D356" s="79"/>
      <c r="E356" s="79"/>
      <c r="F356" s="79"/>
      <c r="G356" s="79"/>
      <c r="H356" s="79"/>
      <c r="I356" s="79"/>
      <c r="J356" s="79"/>
      <c r="K356" s="79"/>
      <c r="L356" s="79"/>
      <c r="M356" s="79"/>
      <c r="N356" s="79"/>
      <c r="O356" s="79"/>
      <c r="P356" s="79"/>
      <c r="Q356" s="79"/>
      <c r="R356" s="79"/>
    </row>
    <row r="357" ht="15.75" customHeight="1">
      <c r="A357" s="335"/>
      <c r="C357" s="79"/>
      <c r="D357" s="79"/>
      <c r="E357" s="79"/>
      <c r="F357" s="79"/>
      <c r="G357" s="79"/>
      <c r="H357" s="79"/>
      <c r="I357" s="79"/>
      <c r="J357" s="79"/>
      <c r="K357" s="79"/>
      <c r="L357" s="79"/>
      <c r="M357" s="79"/>
      <c r="N357" s="79"/>
      <c r="O357" s="79"/>
      <c r="P357" s="79"/>
      <c r="Q357" s="79"/>
      <c r="R357" s="79"/>
    </row>
    <row r="358" ht="15.75" customHeight="1">
      <c r="A358" s="335"/>
      <c r="C358" s="79"/>
      <c r="D358" s="79"/>
      <c r="E358" s="79"/>
      <c r="F358" s="79"/>
      <c r="G358" s="79"/>
      <c r="H358" s="79"/>
      <c r="I358" s="79"/>
      <c r="J358" s="79"/>
      <c r="K358" s="79"/>
      <c r="L358" s="79"/>
      <c r="M358" s="79"/>
      <c r="N358" s="79"/>
      <c r="O358" s="79"/>
      <c r="P358" s="79"/>
      <c r="Q358" s="79"/>
      <c r="R358" s="79"/>
    </row>
    <row r="359" ht="15.75" customHeight="1">
      <c r="A359" s="335"/>
      <c r="C359" s="79"/>
      <c r="D359" s="79"/>
      <c r="E359" s="79"/>
      <c r="F359" s="79"/>
      <c r="G359" s="79"/>
      <c r="H359" s="79"/>
      <c r="I359" s="79"/>
      <c r="J359" s="79"/>
      <c r="K359" s="79"/>
      <c r="L359" s="79"/>
      <c r="M359" s="79"/>
      <c r="N359" s="79"/>
      <c r="O359" s="79"/>
      <c r="P359" s="79"/>
      <c r="Q359" s="79"/>
      <c r="R359" s="79"/>
    </row>
    <row r="360" ht="15.75" customHeight="1">
      <c r="A360" s="335"/>
      <c r="C360" s="79"/>
      <c r="D360" s="79"/>
      <c r="E360" s="79"/>
      <c r="F360" s="79"/>
      <c r="G360" s="79"/>
      <c r="H360" s="79"/>
      <c r="I360" s="79"/>
      <c r="J360" s="79"/>
      <c r="K360" s="79"/>
      <c r="L360" s="79"/>
      <c r="M360" s="79"/>
      <c r="N360" s="79"/>
      <c r="O360" s="79"/>
      <c r="P360" s="79"/>
      <c r="Q360" s="79"/>
      <c r="R360" s="79"/>
    </row>
    <row r="361" ht="15.75" customHeight="1">
      <c r="A361" s="335"/>
      <c r="C361" s="79"/>
      <c r="D361" s="79"/>
      <c r="E361" s="79"/>
      <c r="F361" s="79"/>
      <c r="G361" s="79"/>
      <c r="H361" s="79"/>
      <c r="I361" s="79"/>
      <c r="J361" s="79"/>
      <c r="K361" s="79"/>
      <c r="L361" s="79"/>
      <c r="M361" s="79"/>
      <c r="N361" s="79"/>
      <c r="O361" s="79"/>
      <c r="P361" s="79"/>
      <c r="Q361" s="79"/>
      <c r="R361" s="79"/>
    </row>
    <row r="362" ht="15.75" customHeight="1">
      <c r="A362" s="335"/>
      <c r="C362" s="79"/>
      <c r="D362" s="79"/>
      <c r="E362" s="79"/>
      <c r="F362" s="79"/>
      <c r="G362" s="79"/>
      <c r="H362" s="79"/>
      <c r="I362" s="79"/>
      <c r="J362" s="79"/>
      <c r="K362" s="79"/>
      <c r="L362" s="79"/>
      <c r="M362" s="79"/>
      <c r="N362" s="79"/>
      <c r="O362" s="79"/>
      <c r="P362" s="79"/>
      <c r="Q362" s="79"/>
      <c r="R362" s="79"/>
    </row>
    <row r="363" ht="15.75" customHeight="1">
      <c r="A363" s="335"/>
      <c r="C363" s="79"/>
      <c r="D363" s="79"/>
      <c r="E363" s="79"/>
      <c r="F363" s="79"/>
      <c r="G363" s="79"/>
      <c r="H363" s="79"/>
      <c r="I363" s="79"/>
      <c r="J363" s="79"/>
      <c r="K363" s="79"/>
      <c r="L363" s="79"/>
      <c r="M363" s="79"/>
      <c r="N363" s="79"/>
      <c r="O363" s="79"/>
      <c r="P363" s="79"/>
      <c r="Q363" s="79"/>
      <c r="R363" s="79"/>
    </row>
    <row r="364" ht="15.75" customHeight="1">
      <c r="A364" s="335"/>
      <c r="C364" s="79"/>
      <c r="D364" s="79"/>
      <c r="E364" s="79"/>
      <c r="F364" s="79"/>
      <c r="G364" s="79"/>
      <c r="H364" s="79"/>
      <c r="I364" s="79"/>
      <c r="J364" s="79"/>
      <c r="K364" s="79"/>
      <c r="L364" s="79"/>
      <c r="M364" s="79"/>
      <c r="N364" s="79"/>
      <c r="O364" s="79"/>
      <c r="P364" s="79"/>
      <c r="Q364" s="79"/>
      <c r="R364" s="79"/>
    </row>
    <row r="365" ht="15.75" customHeight="1">
      <c r="A365" s="335"/>
      <c r="C365" s="79"/>
      <c r="D365" s="79"/>
      <c r="E365" s="79"/>
      <c r="F365" s="79"/>
      <c r="G365" s="79"/>
      <c r="H365" s="79"/>
      <c r="I365" s="79"/>
      <c r="J365" s="79"/>
      <c r="K365" s="79"/>
      <c r="L365" s="79"/>
      <c r="M365" s="79"/>
      <c r="N365" s="79"/>
      <c r="O365" s="79"/>
      <c r="P365" s="79"/>
      <c r="Q365" s="79"/>
      <c r="R365" s="79"/>
    </row>
    <row r="366" ht="15.75" customHeight="1">
      <c r="A366" s="335"/>
      <c r="C366" s="79"/>
      <c r="D366" s="79"/>
      <c r="E366" s="79"/>
      <c r="F366" s="79"/>
      <c r="G366" s="79"/>
      <c r="H366" s="79"/>
      <c r="I366" s="79"/>
      <c r="J366" s="79"/>
      <c r="K366" s="79"/>
      <c r="L366" s="79"/>
      <c r="M366" s="79"/>
      <c r="N366" s="79"/>
      <c r="O366" s="79"/>
      <c r="P366" s="79"/>
      <c r="Q366" s="79"/>
      <c r="R366" s="79"/>
    </row>
    <row r="367" ht="15.75" customHeight="1">
      <c r="A367" s="335"/>
      <c r="C367" s="79"/>
      <c r="D367" s="79"/>
      <c r="E367" s="79"/>
      <c r="F367" s="79"/>
      <c r="G367" s="79"/>
      <c r="H367" s="79"/>
      <c r="I367" s="79"/>
      <c r="J367" s="79"/>
      <c r="K367" s="79"/>
      <c r="L367" s="79"/>
      <c r="M367" s="79"/>
      <c r="N367" s="79"/>
      <c r="O367" s="79"/>
      <c r="P367" s="79"/>
      <c r="Q367" s="79"/>
      <c r="R367" s="79"/>
    </row>
    <row r="368" ht="15.75" customHeight="1">
      <c r="A368" s="335"/>
      <c r="C368" s="79"/>
      <c r="D368" s="79"/>
      <c r="E368" s="79"/>
      <c r="F368" s="79"/>
      <c r="G368" s="79"/>
      <c r="H368" s="79"/>
      <c r="I368" s="79"/>
      <c r="J368" s="79"/>
      <c r="K368" s="79"/>
      <c r="L368" s="79"/>
      <c r="M368" s="79"/>
      <c r="N368" s="79"/>
      <c r="O368" s="79"/>
      <c r="P368" s="79"/>
      <c r="Q368" s="79"/>
      <c r="R368" s="79"/>
    </row>
    <row r="369" ht="15.75" customHeight="1">
      <c r="A369" s="335"/>
      <c r="C369" s="79"/>
      <c r="D369" s="79"/>
      <c r="E369" s="79"/>
      <c r="F369" s="79"/>
      <c r="G369" s="79"/>
      <c r="H369" s="79"/>
      <c r="I369" s="79"/>
      <c r="J369" s="79"/>
      <c r="K369" s="79"/>
      <c r="L369" s="79"/>
      <c r="M369" s="79"/>
      <c r="N369" s="79"/>
      <c r="O369" s="79"/>
      <c r="P369" s="79"/>
      <c r="Q369" s="79"/>
      <c r="R369" s="79"/>
    </row>
    <row r="370" ht="15.75" customHeight="1">
      <c r="A370" s="335"/>
      <c r="C370" s="79"/>
      <c r="D370" s="79"/>
      <c r="E370" s="79"/>
      <c r="F370" s="79"/>
      <c r="G370" s="79"/>
      <c r="H370" s="79"/>
      <c r="I370" s="79"/>
      <c r="J370" s="79"/>
      <c r="K370" s="79"/>
      <c r="L370" s="79"/>
      <c r="M370" s="79"/>
      <c r="N370" s="79"/>
      <c r="O370" s="79"/>
      <c r="P370" s="79"/>
      <c r="Q370" s="79"/>
      <c r="R370" s="79"/>
    </row>
    <row r="371" ht="15.75" customHeight="1">
      <c r="A371" s="335"/>
      <c r="C371" s="79"/>
      <c r="D371" s="79"/>
      <c r="E371" s="79"/>
      <c r="F371" s="79"/>
      <c r="G371" s="79"/>
      <c r="H371" s="79"/>
      <c r="I371" s="79"/>
      <c r="J371" s="79"/>
      <c r="K371" s="79"/>
      <c r="L371" s="79"/>
      <c r="M371" s="79"/>
      <c r="N371" s="79"/>
      <c r="O371" s="79"/>
      <c r="P371" s="79"/>
      <c r="Q371" s="79"/>
      <c r="R371" s="79"/>
    </row>
    <row r="372" ht="15.75" customHeight="1">
      <c r="A372" s="335"/>
      <c r="C372" s="79"/>
      <c r="D372" s="79"/>
      <c r="E372" s="79"/>
      <c r="F372" s="79"/>
      <c r="G372" s="79"/>
      <c r="H372" s="79"/>
      <c r="I372" s="79"/>
      <c r="J372" s="79"/>
      <c r="K372" s="79"/>
      <c r="L372" s="79"/>
      <c r="M372" s="79"/>
      <c r="N372" s="79"/>
      <c r="O372" s="79"/>
      <c r="P372" s="79"/>
      <c r="Q372" s="79"/>
      <c r="R372" s="79"/>
    </row>
    <row r="373" ht="15.75" customHeight="1">
      <c r="A373" s="335"/>
      <c r="C373" s="79"/>
      <c r="D373" s="79"/>
      <c r="E373" s="79"/>
      <c r="F373" s="79"/>
      <c r="G373" s="79"/>
      <c r="H373" s="79"/>
      <c r="I373" s="79"/>
      <c r="J373" s="79"/>
      <c r="K373" s="79"/>
      <c r="L373" s="79"/>
      <c r="M373" s="79"/>
      <c r="N373" s="79"/>
      <c r="O373" s="79"/>
      <c r="P373" s="79"/>
      <c r="Q373" s="79"/>
      <c r="R373" s="79"/>
    </row>
    <row r="374" ht="15.75" customHeight="1">
      <c r="A374" s="335"/>
      <c r="C374" s="79"/>
      <c r="D374" s="79"/>
      <c r="E374" s="79"/>
      <c r="F374" s="79"/>
      <c r="G374" s="79"/>
      <c r="H374" s="79"/>
      <c r="I374" s="79"/>
      <c r="J374" s="79"/>
      <c r="K374" s="79"/>
      <c r="L374" s="79"/>
      <c r="M374" s="79"/>
      <c r="N374" s="79"/>
      <c r="O374" s="79"/>
      <c r="P374" s="79"/>
      <c r="Q374" s="79"/>
      <c r="R374" s="79"/>
    </row>
    <row r="375" ht="15.75" customHeight="1">
      <c r="A375" s="335"/>
      <c r="C375" s="79"/>
      <c r="D375" s="79"/>
      <c r="E375" s="79"/>
      <c r="F375" s="79"/>
      <c r="G375" s="79"/>
      <c r="H375" s="79"/>
      <c r="I375" s="79"/>
      <c r="J375" s="79"/>
      <c r="K375" s="79"/>
      <c r="L375" s="79"/>
      <c r="M375" s="79"/>
      <c r="N375" s="79"/>
      <c r="O375" s="79"/>
      <c r="P375" s="79"/>
      <c r="Q375" s="79"/>
      <c r="R375" s="79"/>
    </row>
    <row r="376" ht="15.75" customHeight="1">
      <c r="A376" s="335"/>
      <c r="C376" s="79"/>
      <c r="D376" s="79"/>
      <c r="E376" s="79"/>
      <c r="F376" s="79"/>
      <c r="G376" s="79"/>
      <c r="H376" s="79"/>
      <c r="I376" s="79"/>
      <c r="J376" s="79"/>
      <c r="K376" s="79"/>
      <c r="L376" s="79"/>
      <c r="M376" s="79"/>
      <c r="N376" s="79"/>
      <c r="O376" s="79"/>
      <c r="P376" s="79"/>
      <c r="Q376" s="79"/>
      <c r="R376" s="79"/>
    </row>
    <row r="377" ht="15.75" customHeight="1">
      <c r="A377" s="335"/>
      <c r="C377" s="79"/>
      <c r="D377" s="79"/>
      <c r="E377" s="79"/>
      <c r="F377" s="79"/>
      <c r="G377" s="79"/>
      <c r="H377" s="79"/>
      <c r="I377" s="79"/>
      <c r="J377" s="79"/>
      <c r="K377" s="79"/>
      <c r="L377" s="79"/>
      <c r="M377" s="79"/>
      <c r="N377" s="79"/>
      <c r="O377" s="79"/>
      <c r="P377" s="79"/>
      <c r="Q377" s="79"/>
      <c r="R377" s="79"/>
    </row>
    <row r="378" ht="15.75" customHeight="1">
      <c r="A378" s="335"/>
      <c r="C378" s="79"/>
      <c r="D378" s="79"/>
      <c r="E378" s="79"/>
      <c r="F378" s="79"/>
      <c r="G378" s="79"/>
      <c r="H378" s="79"/>
      <c r="I378" s="79"/>
      <c r="J378" s="79"/>
      <c r="K378" s="79"/>
      <c r="L378" s="79"/>
      <c r="M378" s="79"/>
      <c r="N378" s="79"/>
      <c r="O378" s="79"/>
      <c r="P378" s="79"/>
      <c r="Q378" s="79"/>
      <c r="R378" s="79"/>
    </row>
    <row r="379" ht="15.75" customHeight="1">
      <c r="A379" s="335"/>
      <c r="C379" s="79"/>
      <c r="D379" s="79"/>
      <c r="E379" s="79"/>
      <c r="F379" s="79"/>
      <c r="G379" s="79"/>
      <c r="H379" s="79"/>
      <c r="I379" s="79"/>
      <c r="J379" s="79"/>
      <c r="K379" s="79"/>
      <c r="L379" s="79"/>
      <c r="M379" s="79"/>
      <c r="N379" s="79"/>
      <c r="O379" s="79"/>
      <c r="P379" s="79"/>
      <c r="Q379" s="79"/>
      <c r="R379" s="79"/>
    </row>
    <row r="380" ht="15.75" customHeight="1">
      <c r="A380" s="335"/>
      <c r="C380" s="79"/>
      <c r="D380" s="79"/>
      <c r="E380" s="79"/>
      <c r="F380" s="79"/>
      <c r="G380" s="79"/>
      <c r="H380" s="79"/>
      <c r="I380" s="79"/>
      <c r="J380" s="79"/>
      <c r="K380" s="79"/>
      <c r="L380" s="79"/>
      <c r="M380" s="79"/>
      <c r="N380" s="79"/>
      <c r="O380" s="79"/>
      <c r="P380" s="79"/>
      <c r="Q380" s="79"/>
      <c r="R380" s="79"/>
    </row>
    <row r="381" ht="15.75" customHeight="1">
      <c r="A381" s="335"/>
      <c r="C381" s="79"/>
      <c r="D381" s="79"/>
      <c r="E381" s="79"/>
      <c r="F381" s="79"/>
      <c r="G381" s="79"/>
      <c r="H381" s="79"/>
      <c r="I381" s="79"/>
      <c r="J381" s="79"/>
      <c r="K381" s="79"/>
      <c r="L381" s="79"/>
      <c r="M381" s="79"/>
      <c r="N381" s="79"/>
      <c r="O381" s="79"/>
      <c r="P381" s="79"/>
      <c r="Q381" s="79"/>
      <c r="R381" s="79"/>
    </row>
    <row r="382" ht="15.75" customHeight="1">
      <c r="A382" s="335"/>
      <c r="C382" s="79"/>
      <c r="D382" s="79"/>
      <c r="E382" s="79"/>
      <c r="F382" s="79"/>
      <c r="G382" s="79"/>
      <c r="H382" s="79"/>
      <c r="I382" s="79"/>
      <c r="J382" s="79"/>
      <c r="K382" s="79"/>
      <c r="L382" s="79"/>
      <c r="M382" s="79"/>
      <c r="N382" s="79"/>
      <c r="O382" s="79"/>
      <c r="P382" s="79"/>
      <c r="Q382" s="79"/>
      <c r="R382" s="79"/>
    </row>
    <row r="383" ht="15.75" customHeight="1">
      <c r="A383" s="335"/>
      <c r="C383" s="79"/>
      <c r="D383" s="79"/>
      <c r="E383" s="79"/>
      <c r="F383" s="79"/>
      <c r="G383" s="79"/>
      <c r="H383" s="79"/>
      <c r="I383" s="79"/>
      <c r="J383" s="79"/>
      <c r="K383" s="79"/>
      <c r="L383" s="79"/>
      <c r="M383" s="79"/>
      <c r="N383" s="79"/>
      <c r="O383" s="79"/>
      <c r="P383" s="79"/>
      <c r="Q383" s="79"/>
      <c r="R383" s="79"/>
    </row>
    <row r="384" ht="15.75" customHeight="1">
      <c r="A384" s="335"/>
      <c r="C384" s="79"/>
      <c r="D384" s="79"/>
      <c r="E384" s="79"/>
      <c r="F384" s="79"/>
      <c r="G384" s="79"/>
      <c r="H384" s="79"/>
      <c r="I384" s="79"/>
      <c r="J384" s="79"/>
      <c r="K384" s="79"/>
      <c r="L384" s="79"/>
      <c r="M384" s="79"/>
      <c r="N384" s="79"/>
      <c r="O384" s="79"/>
      <c r="P384" s="79"/>
      <c r="Q384" s="79"/>
      <c r="R384" s="79"/>
    </row>
    <row r="385" ht="15.75" customHeight="1">
      <c r="A385" s="335"/>
      <c r="C385" s="79"/>
      <c r="D385" s="79"/>
      <c r="E385" s="79"/>
      <c r="F385" s="79"/>
      <c r="G385" s="79"/>
      <c r="H385" s="79"/>
      <c r="I385" s="79"/>
      <c r="J385" s="79"/>
      <c r="K385" s="79"/>
      <c r="L385" s="79"/>
      <c r="M385" s="79"/>
      <c r="N385" s="79"/>
      <c r="O385" s="79"/>
      <c r="P385" s="79"/>
      <c r="Q385" s="79"/>
      <c r="R385" s="79"/>
    </row>
    <row r="386" ht="15.75" customHeight="1">
      <c r="A386" s="335"/>
      <c r="C386" s="79"/>
      <c r="D386" s="79"/>
      <c r="E386" s="79"/>
      <c r="F386" s="79"/>
      <c r="G386" s="79"/>
      <c r="H386" s="79"/>
      <c r="I386" s="79"/>
      <c r="J386" s="79"/>
      <c r="K386" s="79"/>
      <c r="L386" s="79"/>
      <c r="M386" s="79"/>
      <c r="N386" s="79"/>
      <c r="O386" s="79"/>
      <c r="P386" s="79"/>
      <c r="Q386" s="79"/>
      <c r="R386" s="79"/>
    </row>
    <row r="387" ht="15.75" customHeight="1">
      <c r="A387" s="335"/>
      <c r="C387" s="79"/>
      <c r="D387" s="79"/>
      <c r="E387" s="79"/>
      <c r="F387" s="79"/>
      <c r="G387" s="79"/>
      <c r="H387" s="79"/>
      <c r="I387" s="79"/>
      <c r="J387" s="79"/>
      <c r="K387" s="79"/>
      <c r="L387" s="79"/>
      <c r="M387" s="79"/>
      <c r="N387" s="79"/>
      <c r="O387" s="79"/>
      <c r="P387" s="79"/>
      <c r="Q387" s="79"/>
      <c r="R387" s="79"/>
    </row>
    <row r="388" ht="15.75" customHeight="1">
      <c r="A388" s="335"/>
      <c r="C388" s="79"/>
      <c r="D388" s="79"/>
      <c r="E388" s="79"/>
      <c r="F388" s="79"/>
      <c r="G388" s="79"/>
      <c r="H388" s="79"/>
      <c r="I388" s="79"/>
      <c r="J388" s="79"/>
      <c r="K388" s="79"/>
      <c r="L388" s="79"/>
      <c r="M388" s="79"/>
      <c r="N388" s="79"/>
      <c r="O388" s="79"/>
      <c r="P388" s="79"/>
      <c r="Q388" s="79"/>
      <c r="R388" s="79"/>
    </row>
    <row r="389" ht="15.75" customHeight="1">
      <c r="A389" s="335"/>
      <c r="C389" s="79"/>
      <c r="D389" s="79"/>
      <c r="E389" s="79"/>
      <c r="F389" s="79"/>
      <c r="G389" s="79"/>
      <c r="H389" s="79"/>
      <c r="I389" s="79"/>
      <c r="J389" s="79"/>
      <c r="K389" s="79"/>
      <c r="L389" s="79"/>
      <c r="M389" s="79"/>
      <c r="N389" s="79"/>
      <c r="O389" s="79"/>
      <c r="P389" s="79"/>
      <c r="Q389" s="79"/>
      <c r="R389" s="79"/>
    </row>
    <row r="390" ht="15.75" customHeight="1">
      <c r="A390" s="335"/>
      <c r="C390" s="79"/>
      <c r="D390" s="79"/>
      <c r="E390" s="79"/>
      <c r="F390" s="79"/>
      <c r="G390" s="79"/>
      <c r="H390" s="79"/>
      <c r="I390" s="79"/>
      <c r="J390" s="79"/>
      <c r="K390" s="79"/>
      <c r="L390" s="79"/>
      <c r="M390" s="79"/>
      <c r="N390" s="79"/>
      <c r="O390" s="79"/>
      <c r="P390" s="79"/>
      <c r="Q390" s="79"/>
      <c r="R390" s="79"/>
    </row>
    <row r="391" ht="15.75" customHeight="1">
      <c r="A391" s="335"/>
      <c r="C391" s="79"/>
      <c r="D391" s="79"/>
      <c r="E391" s="79"/>
      <c r="F391" s="79"/>
      <c r="G391" s="79"/>
      <c r="H391" s="79"/>
      <c r="I391" s="79"/>
      <c r="J391" s="79"/>
      <c r="K391" s="79"/>
      <c r="L391" s="79"/>
      <c r="M391" s="79"/>
      <c r="N391" s="79"/>
      <c r="O391" s="79"/>
      <c r="P391" s="79"/>
      <c r="Q391" s="79"/>
      <c r="R391" s="79"/>
    </row>
    <row r="392" ht="15.75" customHeight="1">
      <c r="A392" s="335"/>
      <c r="C392" s="79"/>
      <c r="D392" s="79"/>
      <c r="E392" s="79"/>
      <c r="F392" s="79"/>
      <c r="G392" s="79"/>
      <c r="H392" s="79"/>
      <c r="I392" s="79"/>
      <c r="J392" s="79"/>
      <c r="K392" s="79"/>
      <c r="L392" s="79"/>
      <c r="M392" s="79"/>
      <c r="N392" s="79"/>
      <c r="O392" s="79"/>
      <c r="P392" s="79"/>
      <c r="Q392" s="79"/>
      <c r="R392" s="79"/>
    </row>
    <row r="393" ht="15.75" customHeight="1">
      <c r="A393" s="335"/>
      <c r="C393" s="79"/>
      <c r="D393" s="79"/>
      <c r="E393" s="79"/>
      <c r="F393" s="79"/>
      <c r="G393" s="79"/>
      <c r="H393" s="79"/>
      <c r="I393" s="79"/>
      <c r="J393" s="79"/>
      <c r="K393" s="79"/>
      <c r="L393" s="79"/>
      <c r="M393" s="79"/>
      <c r="N393" s="79"/>
      <c r="O393" s="79"/>
      <c r="P393" s="79"/>
      <c r="Q393" s="79"/>
      <c r="R393" s="79"/>
    </row>
    <row r="394" ht="15.75" customHeight="1">
      <c r="A394" s="335"/>
      <c r="C394" s="79"/>
      <c r="D394" s="79"/>
      <c r="E394" s="79"/>
      <c r="F394" s="79"/>
      <c r="G394" s="79"/>
      <c r="H394" s="79"/>
      <c r="I394" s="79"/>
      <c r="J394" s="79"/>
      <c r="K394" s="79"/>
      <c r="L394" s="79"/>
      <c r="M394" s="79"/>
      <c r="N394" s="79"/>
      <c r="O394" s="79"/>
      <c r="P394" s="79"/>
      <c r="Q394" s="79"/>
      <c r="R394" s="79"/>
    </row>
    <row r="395" ht="15.75" customHeight="1">
      <c r="A395" s="335"/>
      <c r="C395" s="79"/>
      <c r="D395" s="79"/>
      <c r="E395" s="79"/>
      <c r="F395" s="79"/>
      <c r="G395" s="79"/>
      <c r="H395" s="79"/>
      <c r="I395" s="79"/>
      <c r="J395" s="79"/>
      <c r="K395" s="79"/>
      <c r="L395" s="79"/>
      <c r="M395" s="79"/>
      <c r="N395" s="79"/>
      <c r="O395" s="79"/>
      <c r="P395" s="79"/>
      <c r="Q395" s="79"/>
      <c r="R395" s="79"/>
    </row>
    <row r="396" ht="15.75" customHeight="1">
      <c r="A396" s="335"/>
      <c r="C396" s="79"/>
      <c r="D396" s="79"/>
      <c r="E396" s="79"/>
      <c r="F396" s="79"/>
      <c r="G396" s="79"/>
      <c r="H396" s="79"/>
      <c r="I396" s="79"/>
      <c r="J396" s="79"/>
      <c r="K396" s="79"/>
      <c r="L396" s="79"/>
      <c r="M396" s="79"/>
      <c r="N396" s="79"/>
      <c r="O396" s="79"/>
      <c r="P396" s="79"/>
      <c r="Q396" s="79"/>
      <c r="R396" s="79"/>
    </row>
    <row r="397" ht="15.75" customHeight="1">
      <c r="A397" s="335"/>
      <c r="C397" s="79"/>
      <c r="D397" s="79"/>
      <c r="E397" s="79"/>
      <c r="F397" s="79"/>
      <c r="G397" s="79"/>
      <c r="H397" s="79"/>
      <c r="I397" s="79"/>
      <c r="J397" s="79"/>
      <c r="K397" s="79"/>
      <c r="L397" s="79"/>
      <c r="M397" s="79"/>
      <c r="N397" s="79"/>
      <c r="O397" s="79"/>
      <c r="P397" s="79"/>
      <c r="Q397" s="79"/>
      <c r="R397" s="79"/>
    </row>
    <row r="398" ht="15.75" customHeight="1">
      <c r="A398" s="335"/>
      <c r="C398" s="79"/>
      <c r="D398" s="79"/>
      <c r="E398" s="79"/>
      <c r="F398" s="79"/>
      <c r="G398" s="79"/>
      <c r="H398" s="79"/>
      <c r="I398" s="79"/>
      <c r="J398" s="79"/>
      <c r="K398" s="79"/>
      <c r="L398" s="79"/>
      <c r="M398" s="79"/>
      <c r="N398" s="79"/>
      <c r="O398" s="79"/>
      <c r="P398" s="79"/>
      <c r="Q398" s="79"/>
      <c r="R398" s="79"/>
    </row>
    <row r="399" ht="15.75" customHeight="1">
      <c r="A399" s="335"/>
      <c r="C399" s="79"/>
      <c r="D399" s="79"/>
      <c r="E399" s="79"/>
      <c r="F399" s="79"/>
      <c r="G399" s="79"/>
      <c r="H399" s="79"/>
      <c r="I399" s="79"/>
      <c r="J399" s="79"/>
      <c r="K399" s="79"/>
      <c r="L399" s="79"/>
      <c r="M399" s="79"/>
      <c r="N399" s="79"/>
      <c r="O399" s="79"/>
      <c r="P399" s="79"/>
      <c r="Q399" s="79"/>
      <c r="R399" s="79"/>
    </row>
    <row r="400" ht="15.75" customHeight="1">
      <c r="A400" s="335"/>
      <c r="C400" s="79"/>
      <c r="D400" s="79"/>
      <c r="E400" s="79"/>
      <c r="F400" s="79"/>
      <c r="G400" s="79"/>
      <c r="H400" s="79"/>
      <c r="I400" s="79"/>
      <c r="J400" s="79"/>
      <c r="K400" s="79"/>
      <c r="L400" s="79"/>
      <c r="M400" s="79"/>
      <c r="N400" s="79"/>
      <c r="O400" s="79"/>
      <c r="P400" s="79"/>
      <c r="Q400" s="79"/>
      <c r="R400" s="79"/>
    </row>
    <row r="401" ht="15.75" customHeight="1">
      <c r="A401" s="335"/>
      <c r="C401" s="79"/>
      <c r="D401" s="79"/>
      <c r="E401" s="79"/>
      <c r="F401" s="79"/>
      <c r="G401" s="79"/>
      <c r="H401" s="79"/>
      <c r="I401" s="79"/>
      <c r="J401" s="79"/>
      <c r="K401" s="79"/>
      <c r="L401" s="79"/>
      <c r="M401" s="79"/>
      <c r="N401" s="79"/>
      <c r="O401" s="79"/>
      <c r="P401" s="79"/>
      <c r="Q401" s="79"/>
      <c r="R401" s="79"/>
    </row>
    <row r="402" ht="15.75" customHeight="1">
      <c r="A402" s="335"/>
      <c r="C402" s="79"/>
      <c r="D402" s="79"/>
      <c r="E402" s="79"/>
      <c r="F402" s="79"/>
      <c r="G402" s="79"/>
      <c r="H402" s="79"/>
      <c r="I402" s="79"/>
      <c r="J402" s="79"/>
      <c r="K402" s="79"/>
      <c r="L402" s="79"/>
      <c r="M402" s="79"/>
      <c r="N402" s="79"/>
      <c r="O402" s="79"/>
      <c r="P402" s="79"/>
      <c r="Q402" s="79"/>
      <c r="R402" s="79"/>
    </row>
    <row r="403" ht="15.75" customHeight="1">
      <c r="A403" s="335"/>
      <c r="C403" s="79"/>
      <c r="D403" s="79"/>
      <c r="E403" s="79"/>
      <c r="F403" s="79"/>
      <c r="G403" s="79"/>
      <c r="H403" s="79"/>
      <c r="I403" s="79"/>
      <c r="J403" s="79"/>
      <c r="K403" s="79"/>
      <c r="L403" s="79"/>
      <c r="M403" s="79"/>
      <c r="N403" s="79"/>
      <c r="O403" s="79"/>
      <c r="P403" s="79"/>
      <c r="Q403" s="79"/>
      <c r="R403" s="79"/>
    </row>
    <row r="404" ht="15.75" customHeight="1">
      <c r="A404" s="335"/>
      <c r="C404" s="79"/>
      <c r="D404" s="79"/>
      <c r="E404" s="79"/>
      <c r="F404" s="79"/>
      <c r="G404" s="79"/>
      <c r="H404" s="79"/>
      <c r="I404" s="79"/>
      <c r="J404" s="79"/>
      <c r="K404" s="79"/>
      <c r="L404" s="79"/>
      <c r="M404" s="79"/>
      <c r="N404" s="79"/>
      <c r="O404" s="79"/>
      <c r="P404" s="79"/>
      <c r="Q404" s="79"/>
      <c r="R404" s="79"/>
    </row>
    <row r="405" ht="15.75" customHeight="1">
      <c r="A405" s="335"/>
      <c r="C405" s="79"/>
      <c r="D405" s="79"/>
      <c r="E405" s="79"/>
      <c r="F405" s="79"/>
      <c r="G405" s="79"/>
      <c r="H405" s="79"/>
      <c r="I405" s="79"/>
      <c r="J405" s="79"/>
      <c r="K405" s="79"/>
      <c r="L405" s="79"/>
      <c r="M405" s="79"/>
      <c r="N405" s="79"/>
      <c r="O405" s="79"/>
      <c r="P405" s="79"/>
      <c r="Q405" s="79"/>
      <c r="R405" s="79"/>
    </row>
    <row r="406" ht="15.75" customHeight="1">
      <c r="A406" s="335"/>
      <c r="C406" s="79"/>
      <c r="D406" s="79"/>
      <c r="E406" s="79"/>
      <c r="F406" s="79"/>
      <c r="G406" s="79"/>
      <c r="H406" s="79"/>
      <c r="I406" s="79"/>
      <c r="J406" s="79"/>
      <c r="K406" s="79"/>
      <c r="L406" s="79"/>
      <c r="M406" s="79"/>
      <c r="N406" s="79"/>
      <c r="O406" s="79"/>
      <c r="P406" s="79"/>
      <c r="Q406" s="79"/>
      <c r="R406" s="79"/>
    </row>
    <row r="407" ht="15.75" customHeight="1">
      <c r="A407" s="335"/>
      <c r="C407" s="79"/>
      <c r="D407" s="79"/>
      <c r="E407" s="79"/>
      <c r="F407" s="79"/>
      <c r="G407" s="79"/>
      <c r="H407" s="79"/>
      <c r="I407" s="79"/>
      <c r="J407" s="79"/>
      <c r="K407" s="79"/>
      <c r="L407" s="79"/>
      <c r="M407" s="79"/>
      <c r="N407" s="79"/>
      <c r="O407" s="79"/>
      <c r="P407" s="79"/>
      <c r="Q407" s="79"/>
      <c r="R407" s="79"/>
    </row>
    <row r="408" ht="15.75" customHeight="1">
      <c r="A408" s="335"/>
      <c r="C408" s="79"/>
      <c r="D408" s="79"/>
      <c r="E408" s="79"/>
      <c r="F408" s="79"/>
      <c r="G408" s="79"/>
      <c r="H408" s="79"/>
      <c r="I408" s="79"/>
      <c r="J408" s="79"/>
      <c r="K408" s="79"/>
      <c r="L408" s="79"/>
      <c r="M408" s="79"/>
      <c r="N408" s="79"/>
      <c r="O408" s="79"/>
      <c r="P408" s="79"/>
      <c r="Q408" s="79"/>
      <c r="R408" s="79"/>
    </row>
    <row r="409" ht="15.75" customHeight="1">
      <c r="A409" s="335"/>
      <c r="C409" s="79"/>
      <c r="D409" s="79"/>
      <c r="E409" s="79"/>
      <c r="F409" s="79"/>
      <c r="G409" s="79"/>
      <c r="H409" s="79"/>
      <c r="I409" s="79"/>
      <c r="J409" s="79"/>
      <c r="K409" s="79"/>
      <c r="L409" s="79"/>
      <c r="M409" s="79"/>
      <c r="N409" s="79"/>
      <c r="O409" s="79"/>
      <c r="P409" s="79"/>
      <c r="Q409" s="79"/>
      <c r="R409" s="79"/>
    </row>
    <row r="410" ht="15.75" customHeight="1">
      <c r="A410" s="335"/>
      <c r="C410" s="79"/>
      <c r="D410" s="79"/>
      <c r="E410" s="79"/>
      <c r="F410" s="79"/>
      <c r="G410" s="79"/>
      <c r="H410" s="79"/>
      <c r="I410" s="79"/>
      <c r="J410" s="79"/>
      <c r="K410" s="79"/>
      <c r="L410" s="79"/>
      <c r="M410" s="79"/>
      <c r="N410" s="79"/>
      <c r="O410" s="79"/>
      <c r="P410" s="79"/>
      <c r="Q410" s="79"/>
      <c r="R410" s="79"/>
    </row>
    <row r="411" ht="15.75" customHeight="1">
      <c r="A411" s="335"/>
      <c r="C411" s="79"/>
      <c r="D411" s="79"/>
      <c r="E411" s="79"/>
      <c r="F411" s="79"/>
      <c r="G411" s="79"/>
      <c r="H411" s="79"/>
      <c r="I411" s="79"/>
      <c r="J411" s="79"/>
      <c r="K411" s="79"/>
      <c r="L411" s="79"/>
      <c r="M411" s="79"/>
      <c r="N411" s="79"/>
      <c r="O411" s="79"/>
      <c r="P411" s="79"/>
      <c r="Q411" s="79"/>
      <c r="R411" s="79"/>
    </row>
    <row r="412" ht="15.75" customHeight="1">
      <c r="A412" s="335"/>
      <c r="C412" s="79"/>
      <c r="D412" s="79"/>
      <c r="E412" s="79"/>
      <c r="F412" s="79"/>
      <c r="G412" s="79"/>
      <c r="H412" s="79"/>
      <c r="I412" s="79"/>
      <c r="J412" s="79"/>
      <c r="K412" s="79"/>
      <c r="L412" s="79"/>
      <c r="M412" s="79"/>
      <c r="N412" s="79"/>
      <c r="O412" s="79"/>
      <c r="P412" s="79"/>
      <c r="Q412" s="79"/>
      <c r="R412" s="79"/>
    </row>
    <row r="413" ht="15.75" customHeight="1">
      <c r="A413" s="335"/>
      <c r="C413" s="79"/>
      <c r="D413" s="79"/>
      <c r="E413" s="79"/>
      <c r="F413" s="79"/>
      <c r="G413" s="79"/>
      <c r="H413" s="79"/>
      <c r="I413" s="79"/>
      <c r="J413" s="79"/>
      <c r="K413" s="79"/>
      <c r="L413" s="79"/>
      <c r="M413" s="79"/>
      <c r="N413" s="79"/>
      <c r="O413" s="79"/>
      <c r="P413" s="79"/>
      <c r="Q413" s="79"/>
      <c r="R413" s="79"/>
    </row>
    <row r="414" ht="15.75" customHeight="1">
      <c r="A414" s="335"/>
      <c r="C414" s="79"/>
      <c r="D414" s="79"/>
      <c r="E414" s="79"/>
      <c r="F414" s="79"/>
      <c r="G414" s="79"/>
      <c r="H414" s="79"/>
      <c r="I414" s="79"/>
      <c r="J414" s="79"/>
      <c r="K414" s="79"/>
      <c r="L414" s="79"/>
      <c r="M414" s="79"/>
      <c r="N414" s="79"/>
      <c r="O414" s="79"/>
      <c r="P414" s="79"/>
      <c r="Q414" s="79"/>
      <c r="R414" s="79"/>
    </row>
    <row r="415" ht="15.75" customHeight="1">
      <c r="A415" s="335"/>
      <c r="C415" s="79"/>
      <c r="D415" s="79"/>
      <c r="E415" s="79"/>
      <c r="F415" s="79"/>
      <c r="G415" s="79"/>
      <c r="H415" s="79"/>
      <c r="I415" s="79"/>
      <c r="J415" s="79"/>
      <c r="K415" s="79"/>
      <c r="L415" s="79"/>
      <c r="M415" s="79"/>
      <c r="N415" s="79"/>
      <c r="O415" s="79"/>
      <c r="P415" s="79"/>
      <c r="Q415" s="79"/>
      <c r="R415" s="79"/>
    </row>
    <row r="416" ht="15.75" customHeight="1">
      <c r="A416" s="335"/>
      <c r="C416" s="79"/>
      <c r="D416" s="79"/>
      <c r="E416" s="79"/>
      <c r="F416" s="79"/>
      <c r="G416" s="79"/>
      <c r="H416" s="79"/>
      <c r="I416" s="79"/>
      <c r="J416" s="79"/>
      <c r="K416" s="79"/>
      <c r="L416" s="79"/>
      <c r="M416" s="79"/>
      <c r="N416" s="79"/>
      <c r="O416" s="79"/>
      <c r="P416" s="79"/>
      <c r="Q416" s="79"/>
      <c r="R416" s="79"/>
    </row>
    <row r="417" ht="15.75" customHeight="1">
      <c r="A417" s="335"/>
      <c r="C417" s="79"/>
      <c r="D417" s="79"/>
      <c r="E417" s="79"/>
      <c r="F417" s="79"/>
      <c r="G417" s="79"/>
      <c r="H417" s="79"/>
      <c r="I417" s="79"/>
      <c r="J417" s="79"/>
      <c r="K417" s="79"/>
      <c r="L417" s="79"/>
      <c r="M417" s="79"/>
      <c r="N417" s="79"/>
      <c r="O417" s="79"/>
      <c r="P417" s="79"/>
      <c r="Q417" s="79"/>
      <c r="R417" s="79"/>
    </row>
    <row r="418" ht="15.75" customHeight="1">
      <c r="A418" s="335"/>
      <c r="C418" s="79"/>
      <c r="D418" s="79"/>
      <c r="E418" s="79"/>
      <c r="F418" s="79"/>
      <c r="G418" s="79"/>
      <c r="H418" s="79"/>
      <c r="I418" s="79"/>
      <c r="J418" s="79"/>
      <c r="K418" s="79"/>
      <c r="L418" s="79"/>
      <c r="M418" s="79"/>
      <c r="N418" s="79"/>
      <c r="O418" s="79"/>
      <c r="P418" s="79"/>
      <c r="Q418" s="79"/>
      <c r="R418" s="79"/>
    </row>
    <row r="419" ht="15.75" customHeight="1">
      <c r="A419" s="335"/>
      <c r="C419" s="79"/>
      <c r="D419" s="79"/>
      <c r="E419" s="79"/>
      <c r="F419" s="79"/>
      <c r="G419" s="79"/>
      <c r="H419" s="79"/>
      <c r="I419" s="79"/>
      <c r="J419" s="79"/>
      <c r="K419" s="79"/>
      <c r="L419" s="79"/>
      <c r="M419" s="79"/>
      <c r="N419" s="79"/>
      <c r="O419" s="79"/>
      <c r="P419" s="79"/>
      <c r="Q419" s="79"/>
      <c r="R419" s="79"/>
    </row>
    <row r="420" ht="15.75" customHeight="1">
      <c r="A420" s="335"/>
      <c r="C420" s="79"/>
      <c r="D420" s="79"/>
      <c r="E420" s="79"/>
      <c r="F420" s="79"/>
      <c r="G420" s="79"/>
      <c r="H420" s="79"/>
      <c r="I420" s="79"/>
      <c r="J420" s="79"/>
      <c r="K420" s="79"/>
      <c r="L420" s="79"/>
      <c r="M420" s="79"/>
      <c r="N420" s="79"/>
      <c r="O420" s="79"/>
      <c r="P420" s="79"/>
      <c r="Q420" s="79"/>
      <c r="R420" s="79"/>
    </row>
    <row r="421" ht="15.75" customHeight="1">
      <c r="A421" s="335"/>
      <c r="C421" s="79"/>
      <c r="D421" s="79"/>
      <c r="E421" s="79"/>
      <c r="F421" s="79"/>
      <c r="G421" s="79"/>
      <c r="H421" s="79"/>
      <c r="I421" s="79"/>
      <c r="J421" s="79"/>
      <c r="K421" s="79"/>
      <c r="L421" s="79"/>
      <c r="M421" s="79"/>
      <c r="N421" s="79"/>
      <c r="O421" s="79"/>
      <c r="P421" s="79"/>
      <c r="Q421" s="79"/>
      <c r="R421" s="79"/>
    </row>
    <row r="422" ht="15.75" customHeight="1">
      <c r="A422" s="335"/>
      <c r="C422" s="79"/>
      <c r="D422" s="79"/>
      <c r="E422" s="79"/>
      <c r="F422" s="79"/>
      <c r="G422" s="79"/>
      <c r="H422" s="79"/>
      <c r="I422" s="79"/>
      <c r="J422" s="79"/>
      <c r="K422" s="79"/>
      <c r="L422" s="79"/>
      <c r="M422" s="79"/>
      <c r="N422" s="79"/>
      <c r="O422" s="79"/>
      <c r="P422" s="79"/>
      <c r="Q422" s="79"/>
      <c r="R422" s="79"/>
    </row>
    <row r="423" ht="15.75" customHeight="1">
      <c r="A423" s="335"/>
      <c r="C423" s="79"/>
      <c r="D423" s="79"/>
      <c r="E423" s="79"/>
      <c r="F423" s="79"/>
      <c r="G423" s="79"/>
      <c r="H423" s="79"/>
      <c r="I423" s="79"/>
      <c r="J423" s="79"/>
      <c r="K423" s="79"/>
      <c r="L423" s="79"/>
      <c r="M423" s="79"/>
      <c r="N423" s="79"/>
      <c r="O423" s="79"/>
      <c r="P423" s="79"/>
      <c r="Q423" s="79"/>
      <c r="R423" s="79"/>
    </row>
    <row r="424" ht="15.75" customHeight="1">
      <c r="A424" s="335"/>
      <c r="C424" s="79"/>
      <c r="D424" s="79"/>
      <c r="E424" s="79"/>
      <c r="F424" s="79"/>
      <c r="G424" s="79"/>
      <c r="H424" s="79"/>
      <c r="I424" s="79"/>
      <c r="J424" s="79"/>
      <c r="K424" s="79"/>
      <c r="L424" s="79"/>
      <c r="M424" s="79"/>
      <c r="N424" s="79"/>
      <c r="O424" s="79"/>
      <c r="P424" s="79"/>
      <c r="Q424" s="79"/>
      <c r="R424" s="79"/>
    </row>
    <row r="425" ht="15.75" customHeight="1">
      <c r="A425" s="335"/>
      <c r="C425" s="79"/>
      <c r="D425" s="79"/>
      <c r="E425" s="79"/>
      <c r="F425" s="79"/>
      <c r="G425" s="79"/>
      <c r="H425" s="79"/>
      <c r="I425" s="79"/>
      <c r="J425" s="79"/>
      <c r="K425" s="79"/>
      <c r="L425" s="79"/>
      <c r="M425" s="79"/>
      <c r="N425" s="79"/>
      <c r="O425" s="79"/>
      <c r="P425" s="79"/>
      <c r="Q425" s="79"/>
      <c r="R425" s="79"/>
    </row>
    <row r="426" ht="15.75" customHeight="1">
      <c r="A426" s="335"/>
      <c r="C426" s="79"/>
      <c r="D426" s="79"/>
      <c r="E426" s="79"/>
      <c r="F426" s="79"/>
      <c r="G426" s="79"/>
      <c r="H426" s="79"/>
      <c r="I426" s="79"/>
      <c r="J426" s="79"/>
      <c r="K426" s="79"/>
      <c r="L426" s="79"/>
      <c r="M426" s="79"/>
      <c r="N426" s="79"/>
      <c r="O426" s="79"/>
      <c r="P426" s="79"/>
      <c r="Q426" s="79"/>
      <c r="R426" s="79"/>
    </row>
    <row r="427" ht="15.75" customHeight="1">
      <c r="A427" s="335"/>
      <c r="C427" s="79"/>
      <c r="D427" s="79"/>
      <c r="E427" s="79"/>
      <c r="F427" s="79"/>
      <c r="G427" s="79"/>
      <c r="H427" s="79"/>
      <c r="I427" s="79"/>
      <c r="J427" s="79"/>
      <c r="K427" s="79"/>
      <c r="L427" s="79"/>
      <c r="M427" s="79"/>
      <c r="N427" s="79"/>
      <c r="O427" s="79"/>
      <c r="P427" s="79"/>
      <c r="Q427" s="79"/>
      <c r="R427" s="79"/>
    </row>
    <row r="428" ht="15.75" customHeight="1">
      <c r="A428" s="335"/>
      <c r="C428" s="79"/>
      <c r="D428" s="79"/>
      <c r="E428" s="79"/>
      <c r="F428" s="79"/>
      <c r="G428" s="79"/>
      <c r="H428" s="79"/>
      <c r="I428" s="79"/>
      <c r="J428" s="79"/>
      <c r="K428" s="79"/>
      <c r="L428" s="79"/>
      <c r="M428" s="79"/>
      <c r="N428" s="79"/>
      <c r="O428" s="79"/>
      <c r="P428" s="79"/>
      <c r="Q428" s="79"/>
      <c r="R428" s="79"/>
    </row>
    <row r="429" ht="15.75" customHeight="1">
      <c r="A429" s="335"/>
      <c r="C429" s="79"/>
      <c r="D429" s="79"/>
      <c r="E429" s="79"/>
      <c r="F429" s="79"/>
      <c r="G429" s="79"/>
      <c r="H429" s="79"/>
      <c r="I429" s="79"/>
      <c r="J429" s="79"/>
      <c r="K429" s="79"/>
      <c r="L429" s="79"/>
      <c r="M429" s="79"/>
      <c r="N429" s="79"/>
      <c r="O429" s="79"/>
      <c r="P429" s="79"/>
      <c r="Q429" s="79"/>
      <c r="R429" s="79"/>
    </row>
    <row r="430" ht="15.75" customHeight="1">
      <c r="A430" s="335"/>
      <c r="C430" s="79"/>
      <c r="D430" s="79"/>
      <c r="E430" s="79"/>
      <c r="F430" s="79"/>
      <c r="G430" s="79"/>
      <c r="H430" s="79"/>
      <c r="I430" s="79"/>
      <c r="J430" s="79"/>
      <c r="K430" s="79"/>
      <c r="L430" s="79"/>
      <c r="M430" s="79"/>
      <c r="N430" s="79"/>
      <c r="O430" s="79"/>
      <c r="P430" s="79"/>
      <c r="Q430" s="79"/>
      <c r="R430" s="79"/>
    </row>
    <row r="431" ht="15.75" customHeight="1">
      <c r="A431" s="335"/>
      <c r="C431" s="79"/>
      <c r="D431" s="79"/>
      <c r="E431" s="79"/>
      <c r="F431" s="79"/>
      <c r="G431" s="79"/>
      <c r="H431" s="79"/>
      <c r="I431" s="79"/>
      <c r="J431" s="79"/>
      <c r="K431" s="79"/>
      <c r="L431" s="79"/>
      <c r="M431" s="79"/>
      <c r="N431" s="79"/>
      <c r="O431" s="79"/>
      <c r="P431" s="79"/>
      <c r="Q431" s="79"/>
      <c r="R431" s="79"/>
    </row>
    <row r="432" ht="15.75" customHeight="1">
      <c r="A432" s="335"/>
      <c r="C432" s="79"/>
      <c r="D432" s="79"/>
      <c r="E432" s="79"/>
      <c r="F432" s="79"/>
      <c r="G432" s="79"/>
      <c r="H432" s="79"/>
      <c r="I432" s="79"/>
      <c r="J432" s="79"/>
      <c r="K432" s="79"/>
      <c r="L432" s="79"/>
      <c r="M432" s="79"/>
      <c r="N432" s="79"/>
      <c r="O432" s="79"/>
      <c r="P432" s="79"/>
      <c r="Q432" s="79"/>
      <c r="R432" s="79"/>
    </row>
    <row r="433" ht="15.75" customHeight="1">
      <c r="A433" s="335"/>
      <c r="C433" s="79"/>
      <c r="D433" s="79"/>
      <c r="E433" s="79"/>
      <c r="F433" s="79"/>
      <c r="G433" s="79"/>
      <c r="H433" s="79"/>
      <c r="I433" s="79"/>
      <c r="J433" s="79"/>
      <c r="K433" s="79"/>
      <c r="L433" s="79"/>
      <c r="M433" s="79"/>
      <c r="N433" s="79"/>
      <c r="O433" s="79"/>
      <c r="P433" s="79"/>
      <c r="Q433" s="79"/>
      <c r="R433" s="79"/>
    </row>
    <row r="434" ht="15.75" customHeight="1">
      <c r="A434" s="335"/>
      <c r="C434" s="79"/>
      <c r="D434" s="79"/>
      <c r="E434" s="79"/>
      <c r="F434" s="79"/>
      <c r="G434" s="79"/>
      <c r="H434" s="79"/>
      <c r="I434" s="79"/>
      <c r="J434" s="79"/>
      <c r="K434" s="79"/>
      <c r="L434" s="79"/>
      <c r="M434" s="79"/>
      <c r="N434" s="79"/>
      <c r="O434" s="79"/>
      <c r="P434" s="79"/>
      <c r="Q434" s="79"/>
      <c r="R434" s="79"/>
    </row>
    <row r="435" ht="15.75" customHeight="1">
      <c r="A435" s="335"/>
      <c r="C435" s="79"/>
      <c r="D435" s="79"/>
      <c r="E435" s="79"/>
      <c r="F435" s="79"/>
      <c r="G435" s="79"/>
      <c r="H435" s="79"/>
      <c r="I435" s="79"/>
      <c r="J435" s="79"/>
      <c r="K435" s="79"/>
      <c r="L435" s="79"/>
      <c r="M435" s="79"/>
      <c r="N435" s="79"/>
      <c r="O435" s="79"/>
      <c r="P435" s="79"/>
      <c r="Q435" s="79"/>
      <c r="R435" s="79"/>
    </row>
    <row r="436" ht="15.75" customHeight="1">
      <c r="A436" s="335"/>
      <c r="C436" s="79"/>
      <c r="D436" s="79"/>
      <c r="E436" s="79"/>
      <c r="F436" s="79"/>
      <c r="G436" s="79"/>
      <c r="H436" s="79"/>
      <c r="I436" s="79"/>
      <c r="J436" s="79"/>
      <c r="K436" s="79"/>
      <c r="L436" s="79"/>
      <c r="M436" s="79"/>
      <c r="N436" s="79"/>
      <c r="O436" s="79"/>
      <c r="P436" s="79"/>
      <c r="Q436" s="79"/>
      <c r="R436" s="79"/>
    </row>
    <row r="437" ht="15.75" customHeight="1">
      <c r="A437" s="335"/>
      <c r="C437" s="79"/>
      <c r="D437" s="79"/>
      <c r="E437" s="79"/>
      <c r="F437" s="79"/>
      <c r="G437" s="79"/>
      <c r="H437" s="79"/>
      <c r="I437" s="79"/>
      <c r="J437" s="79"/>
      <c r="K437" s="79"/>
      <c r="L437" s="79"/>
      <c r="M437" s="79"/>
      <c r="N437" s="79"/>
      <c r="O437" s="79"/>
      <c r="P437" s="79"/>
      <c r="Q437" s="79"/>
      <c r="R437" s="79"/>
    </row>
    <row r="438" ht="15.75" customHeight="1">
      <c r="A438" s="335"/>
      <c r="C438" s="79"/>
      <c r="D438" s="79"/>
      <c r="E438" s="79"/>
      <c r="F438" s="79"/>
      <c r="G438" s="79"/>
      <c r="H438" s="79"/>
      <c r="I438" s="79"/>
      <c r="J438" s="79"/>
      <c r="K438" s="79"/>
      <c r="L438" s="79"/>
      <c r="M438" s="79"/>
      <c r="N438" s="79"/>
      <c r="O438" s="79"/>
      <c r="P438" s="79"/>
      <c r="Q438" s="79"/>
      <c r="R438" s="79"/>
    </row>
    <row r="439" ht="15.75" customHeight="1">
      <c r="A439" s="335"/>
      <c r="C439" s="79"/>
      <c r="D439" s="79"/>
      <c r="E439" s="79"/>
      <c r="F439" s="79"/>
      <c r="G439" s="79"/>
      <c r="H439" s="79"/>
      <c r="I439" s="79"/>
      <c r="J439" s="79"/>
      <c r="K439" s="79"/>
      <c r="L439" s="79"/>
      <c r="M439" s="79"/>
      <c r="N439" s="79"/>
      <c r="O439" s="79"/>
      <c r="P439" s="79"/>
      <c r="Q439" s="79"/>
      <c r="R439" s="79"/>
    </row>
    <row r="440" ht="15.75" customHeight="1">
      <c r="A440" s="335"/>
      <c r="C440" s="79"/>
      <c r="D440" s="79"/>
      <c r="E440" s="79"/>
      <c r="F440" s="79"/>
      <c r="G440" s="79"/>
      <c r="H440" s="79"/>
      <c r="I440" s="79"/>
      <c r="J440" s="79"/>
      <c r="K440" s="79"/>
      <c r="L440" s="79"/>
      <c r="M440" s="79"/>
      <c r="N440" s="79"/>
      <c r="O440" s="79"/>
      <c r="P440" s="79"/>
      <c r="Q440" s="79"/>
      <c r="R440" s="79"/>
    </row>
    <row r="441" ht="15.75" customHeight="1">
      <c r="A441" s="335"/>
      <c r="C441" s="79"/>
      <c r="D441" s="79"/>
      <c r="E441" s="79"/>
      <c r="F441" s="79"/>
      <c r="G441" s="79"/>
      <c r="H441" s="79"/>
      <c r="I441" s="79"/>
      <c r="J441" s="79"/>
      <c r="K441" s="79"/>
      <c r="L441" s="79"/>
      <c r="M441" s="79"/>
      <c r="N441" s="79"/>
      <c r="O441" s="79"/>
      <c r="P441" s="79"/>
      <c r="Q441" s="79"/>
      <c r="R441" s="79"/>
    </row>
    <row r="442" ht="15.75" customHeight="1">
      <c r="A442" s="335"/>
      <c r="C442" s="79"/>
      <c r="D442" s="79"/>
      <c r="E442" s="79"/>
      <c r="F442" s="79"/>
      <c r="G442" s="79"/>
      <c r="H442" s="79"/>
      <c r="I442" s="79"/>
      <c r="J442" s="79"/>
      <c r="K442" s="79"/>
      <c r="L442" s="79"/>
      <c r="M442" s="79"/>
      <c r="N442" s="79"/>
      <c r="O442" s="79"/>
      <c r="P442" s="79"/>
      <c r="Q442" s="79"/>
      <c r="R442" s="79"/>
    </row>
    <row r="443" ht="15.75" customHeight="1">
      <c r="A443" s="335"/>
      <c r="C443" s="79"/>
      <c r="D443" s="79"/>
      <c r="E443" s="79"/>
      <c r="F443" s="79"/>
      <c r="G443" s="79"/>
      <c r="H443" s="79"/>
      <c r="I443" s="79"/>
      <c r="J443" s="79"/>
      <c r="K443" s="79"/>
      <c r="L443" s="79"/>
      <c r="M443" s="79"/>
      <c r="N443" s="79"/>
      <c r="O443" s="79"/>
      <c r="P443" s="79"/>
      <c r="Q443" s="79"/>
      <c r="R443" s="79"/>
    </row>
    <row r="444" ht="15.75" customHeight="1">
      <c r="A444" s="335"/>
      <c r="C444" s="79"/>
      <c r="D444" s="79"/>
      <c r="E444" s="79"/>
      <c r="F444" s="79"/>
      <c r="G444" s="79"/>
      <c r="H444" s="79"/>
      <c r="I444" s="79"/>
      <c r="J444" s="79"/>
      <c r="K444" s="79"/>
      <c r="L444" s="79"/>
      <c r="M444" s="79"/>
      <c r="N444" s="79"/>
      <c r="O444" s="79"/>
      <c r="P444" s="79"/>
      <c r="Q444" s="79"/>
      <c r="R444" s="79"/>
    </row>
    <row r="445" ht="15.75" customHeight="1">
      <c r="A445" s="335"/>
      <c r="C445" s="79"/>
      <c r="D445" s="79"/>
      <c r="E445" s="79"/>
      <c r="F445" s="79"/>
      <c r="G445" s="79"/>
      <c r="H445" s="79"/>
      <c r="I445" s="79"/>
      <c r="J445" s="79"/>
      <c r="K445" s="79"/>
      <c r="L445" s="79"/>
      <c r="M445" s="79"/>
      <c r="N445" s="79"/>
      <c r="O445" s="79"/>
      <c r="P445" s="79"/>
      <c r="Q445" s="79"/>
      <c r="R445" s="79"/>
    </row>
    <row r="446" ht="15.75" customHeight="1">
      <c r="A446" s="335"/>
      <c r="C446" s="79"/>
      <c r="D446" s="79"/>
      <c r="E446" s="79"/>
      <c r="F446" s="79"/>
      <c r="G446" s="79"/>
      <c r="H446" s="79"/>
      <c r="I446" s="79"/>
      <c r="J446" s="79"/>
      <c r="K446" s="79"/>
      <c r="L446" s="79"/>
      <c r="M446" s="79"/>
      <c r="N446" s="79"/>
      <c r="O446" s="79"/>
      <c r="P446" s="79"/>
      <c r="Q446" s="79"/>
      <c r="R446" s="79"/>
    </row>
    <row r="447" ht="15.75" customHeight="1">
      <c r="A447" s="335"/>
      <c r="C447" s="79"/>
      <c r="D447" s="79"/>
      <c r="E447" s="79"/>
      <c r="F447" s="79"/>
      <c r="G447" s="79"/>
      <c r="H447" s="79"/>
      <c r="I447" s="79"/>
      <c r="J447" s="79"/>
      <c r="K447" s="79"/>
      <c r="L447" s="79"/>
      <c r="M447" s="79"/>
      <c r="N447" s="79"/>
      <c r="O447" s="79"/>
      <c r="P447" s="79"/>
      <c r="Q447" s="79"/>
      <c r="R447" s="79"/>
    </row>
    <row r="448" ht="15.75" customHeight="1">
      <c r="A448" s="335"/>
      <c r="C448" s="79"/>
      <c r="D448" s="79"/>
      <c r="E448" s="79"/>
      <c r="F448" s="79"/>
      <c r="G448" s="79"/>
      <c r="H448" s="79"/>
      <c r="I448" s="79"/>
      <c r="J448" s="79"/>
      <c r="K448" s="79"/>
      <c r="L448" s="79"/>
      <c r="M448" s="79"/>
      <c r="N448" s="79"/>
      <c r="O448" s="79"/>
      <c r="P448" s="79"/>
      <c r="Q448" s="79"/>
      <c r="R448" s="79"/>
    </row>
    <row r="449" ht="15.75" customHeight="1">
      <c r="A449" s="335"/>
      <c r="C449" s="79"/>
      <c r="D449" s="79"/>
      <c r="E449" s="79"/>
      <c r="F449" s="79"/>
      <c r="G449" s="79"/>
      <c r="H449" s="79"/>
      <c r="I449" s="79"/>
      <c r="J449" s="79"/>
      <c r="K449" s="79"/>
      <c r="L449" s="79"/>
      <c r="M449" s="79"/>
      <c r="N449" s="79"/>
      <c r="O449" s="79"/>
      <c r="P449" s="79"/>
      <c r="Q449" s="79"/>
      <c r="R449" s="79"/>
    </row>
    <row r="450" ht="15.75" customHeight="1">
      <c r="A450" s="335"/>
      <c r="C450" s="79"/>
      <c r="D450" s="79"/>
      <c r="E450" s="79"/>
      <c r="F450" s="79"/>
      <c r="G450" s="79"/>
      <c r="H450" s="79"/>
      <c r="I450" s="79"/>
      <c r="J450" s="79"/>
      <c r="K450" s="79"/>
      <c r="L450" s="79"/>
      <c r="M450" s="79"/>
      <c r="N450" s="79"/>
      <c r="O450" s="79"/>
      <c r="P450" s="79"/>
      <c r="Q450" s="79"/>
      <c r="R450" s="79"/>
    </row>
    <row r="451" ht="15.75" customHeight="1">
      <c r="A451" s="335"/>
      <c r="C451" s="79"/>
      <c r="D451" s="79"/>
      <c r="E451" s="79"/>
      <c r="F451" s="79"/>
      <c r="G451" s="79"/>
      <c r="H451" s="79"/>
      <c r="I451" s="79"/>
      <c r="J451" s="79"/>
      <c r="K451" s="79"/>
      <c r="L451" s="79"/>
      <c r="M451" s="79"/>
      <c r="N451" s="79"/>
      <c r="O451" s="79"/>
      <c r="P451" s="79"/>
      <c r="Q451" s="79"/>
      <c r="R451" s="79"/>
    </row>
    <row r="452" ht="15.75" customHeight="1">
      <c r="A452" s="335"/>
      <c r="C452" s="79"/>
      <c r="D452" s="79"/>
      <c r="E452" s="79"/>
      <c r="F452" s="79"/>
      <c r="G452" s="79"/>
      <c r="H452" s="79"/>
      <c r="I452" s="79"/>
      <c r="J452" s="79"/>
      <c r="K452" s="79"/>
      <c r="L452" s="79"/>
      <c r="M452" s="79"/>
      <c r="N452" s="79"/>
      <c r="O452" s="79"/>
      <c r="P452" s="79"/>
      <c r="Q452" s="79"/>
      <c r="R452" s="79"/>
    </row>
    <row r="453" ht="15.75" customHeight="1">
      <c r="A453" s="335"/>
      <c r="C453" s="79"/>
      <c r="D453" s="79"/>
      <c r="E453" s="79"/>
      <c r="F453" s="79"/>
      <c r="G453" s="79"/>
      <c r="H453" s="79"/>
      <c r="I453" s="79"/>
      <c r="J453" s="79"/>
      <c r="K453" s="79"/>
      <c r="L453" s="79"/>
      <c r="M453" s="79"/>
      <c r="N453" s="79"/>
      <c r="O453" s="79"/>
      <c r="P453" s="79"/>
      <c r="Q453" s="79"/>
      <c r="R453" s="79"/>
    </row>
    <row r="454" ht="15.75" customHeight="1">
      <c r="A454" s="335"/>
      <c r="C454" s="79"/>
      <c r="D454" s="79"/>
      <c r="E454" s="79"/>
      <c r="F454" s="79"/>
      <c r="G454" s="79"/>
      <c r="H454" s="79"/>
      <c r="I454" s="79"/>
      <c r="J454" s="79"/>
      <c r="K454" s="79"/>
      <c r="L454" s="79"/>
      <c r="M454" s="79"/>
      <c r="N454" s="79"/>
      <c r="O454" s="79"/>
      <c r="P454" s="79"/>
      <c r="Q454" s="79"/>
      <c r="R454" s="79"/>
    </row>
    <row r="455" ht="15.75" customHeight="1">
      <c r="A455" s="335"/>
      <c r="C455" s="79"/>
      <c r="D455" s="79"/>
      <c r="E455" s="79"/>
      <c r="F455" s="79"/>
      <c r="G455" s="79"/>
      <c r="H455" s="79"/>
      <c r="I455" s="79"/>
      <c r="J455" s="79"/>
      <c r="K455" s="79"/>
      <c r="L455" s="79"/>
      <c r="M455" s="79"/>
      <c r="N455" s="79"/>
      <c r="O455" s="79"/>
      <c r="P455" s="79"/>
      <c r="Q455" s="79"/>
      <c r="R455" s="79"/>
    </row>
    <row r="456" ht="15.75" customHeight="1">
      <c r="A456" s="335"/>
      <c r="C456" s="79"/>
      <c r="D456" s="79"/>
      <c r="E456" s="79"/>
      <c r="F456" s="79"/>
      <c r="G456" s="79"/>
      <c r="H456" s="79"/>
      <c r="I456" s="79"/>
      <c r="J456" s="79"/>
      <c r="K456" s="79"/>
      <c r="L456" s="79"/>
      <c r="M456" s="79"/>
      <c r="N456" s="79"/>
      <c r="O456" s="79"/>
      <c r="P456" s="79"/>
      <c r="Q456" s="79"/>
      <c r="R456" s="79"/>
    </row>
    <row r="457" ht="15.75" customHeight="1">
      <c r="A457" s="335"/>
      <c r="C457" s="79"/>
      <c r="D457" s="79"/>
      <c r="E457" s="79"/>
      <c r="F457" s="79"/>
      <c r="G457" s="79"/>
      <c r="H457" s="79"/>
      <c r="I457" s="79"/>
      <c r="J457" s="79"/>
      <c r="K457" s="79"/>
      <c r="L457" s="79"/>
      <c r="M457" s="79"/>
      <c r="N457" s="79"/>
      <c r="O457" s="79"/>
      <c r="P457" s="79"/>
      <c r="Q457" s="79"/>
      <c r="R457" s="79"/>
    </row>
    <row r="458" ht="15.75" customHeight="1">
      <c r="A458" s="335"/>
      <c r="C458" s="79"/>
      <c r="D458" s="79"/>
      <c r="E458" s="79"/>
      <c r="F458" s="79"/>
      <c r="G458" s="79"/>
      <c r="H458" s="79"/>
      <c r="I458" s="79"/>
      <c r="J458" s="79"/>
      <c r="K458" s="79"/>
      <c r="L458" s="79"/>
      <c r="M458" s="79"/>
      <c r="N458" s="79"/>
      <c r="O458" s="79"/>
      <c r="P458" s="79"/>
      <c r="Q458" s="79"/>
      <c r="R458" s="79"/>
    </row>
    <row r="459" ht="15.75" customHeight="1">
      <c r="A459" s="335"/>
      <c r="C459" s="79"/>
      <c r="D459" s="79"/>
      <c r="E459" s="79"/>
      <c r="F459" s="79"/>
      <c r="G459" s="79"/>
      <c r="H459" s="79"/>
      <c r="I459" s="79"/>
      <c r="J459" s="79"/>
      <c r="K459" s="79"/>
      <c r="L459" s="79"/>
      <c r="M459" s="79"/>
      <c r="N459" s="79"/>
      <c r="O459" s="79"/>
      <c r="P459" s="79"/>
      <c r="Q459" s="79"/>
      <c r="R459" s="79"/>
    </row>
    <row r="460" ht="15.75" customHeight="1">
      <c r="A460" s="335"/>
      <c r="C460" s="79"/>
      <c r="D460" s="79"/>
      <c r="E460" s="79"/>
      <c r="F460" s="79"/>
      <c r="G460" s="79"/>
      <c r="H460" s="79"/>
      <c r="I460" s="79"/>
      <c r="J460" s="79"/>
      <c r="K460" s="79"/>
      <c r="L460" s="79"/>
      <c r="M460" s="79"/>
      <c r="N460" s="79"/>
      <c r="O460" s="79"/>
      <c r="P460" s="79"/>
      <c r="Q460" s="79"/>
      <c r="R460" s="79"/>
    </row>
    <row r="461" ht="15.75" customHeight="1">
      <c r="A461" s="335"/>
      <c r="C461" s="79"/>
      <c r="D461" s="79"/>
      <c r="E461" s="79"/>
      <c r="F461" s="79"/>
      <c r="G461" s="79"/>
      <c r="H461" s="79"/>
      <c r="I461" s="79"/>
      <c r="J461" s="79"/>
      <c r="K461" s="79"/>
      <c r="L461" s="79"/>
      <c r="M461" s="79"/>
      <c r="N461" s="79"/>
      <c r="O461" s="79"/>
      <c r="P461" s="79"/>
      <c r="Q461" s="79"/>
      <c r="R461" s="79"/>
    </row>
    <row r="462" ht="15.75" customHeight="1">
      <c r="A462" s="335"/>
      <c r="C462" s="79"/>
      <c r="D462" s="79"/>
      <c r="E462" s="79"/>
      <c r="F462" s="79"/>
      <c r="G462" s="79"/>
      <c r="H462" s="79"/>
      <c r="I462" s="79"/>
      <c r="J462" s="79"/>
      <c r="K462" s="79"/>
      <c r="L462" s="79"/>
      <c r="M462" s="79"/>
      <c r="N462" s="79"/>
      <c r="O462" s="79"/>
      <c r="P462" s="79"/>
      <c r="Q462" s="79"/>
      <c r="R462" s="79"/>
    </row>
    <row r="463" ht="15.75" customHeight="1">
      <c r="A463" s="335"/>
      <c r="C463" s="79"/>
      <c r="D463" s="79"/>
      <c r="E463" s="79"/>
      <c r="F463" s="79"/>
      <c r="G463" s="79"/>
      <c r="H463" s="79"/>
      <c r="I463" s="79"/>
      <c r="J463" s="79"/>
      <c r="K463" s="79"/>
      <c r="L463" s="79"/>
      <c r="M463" s="79"/>
      <c r="N463" s="79"/>
      <c r="O463" s="79"/>
      <c r="P463" s="79"/>
      <c r="Q463" s="79"/>
      <c r="R463" s="79"/>
    </row>
    <row r="464" ht="15.75" customHeight="1">
      <c r="A464" s="335"/>
      <c r="C464" s="79"/>
      <c r="D464" s="79"/>
      <c r="E464" s="79"/>
      <c r="F464" s="79"/>
      <c r="G464" s="79"/>
      <c r="H464" s="79"/>
      <c r="I464" s="79"/>
      <c r="J464" s="79"/>
      <c r="K464" s="79"/>
      <c r="L464" s="79"/>
      <c r="M464" s="79"/>
      <c r="N464" s="79"/>
      <c r="O464" s="79"/>
      <c r="P464" s="79"/>
      <c r="Q464" s="79"/>
      <c r="R464" s="79"/>
    </row>
    <row r="465" ht="15.75" customHeight="1">
      <c r="A465" s="335"/>
      <c r="C465" s="79"/>
      <c r="D465" s="79"/>
      <c r="E465" s="79"/>
      <c r="F465" s="79"/>
      <c r="G465" s="79"/>
      <c r="H465" s="79"/>
      <c r="I465" s="79"/>
      <c r="J465" s="79"/>
      <c r="K465" s="79"/>
      <c r="L465" s="79"/>
      <c r="M465" s="79"/>
      <c r="N465" s="79"/>
      <c r="O465" s="79"/>
      <c r="P465" s="79"/>
      <c r="Q465" s="79"/>
      <c r="R465" s="79"/>
    </row>
    <row r="466" ht="15.75" customHeight="1">
      <c r="A466" s="335"/>
      <c r="C466" s="79"/>
      <c r="D466" s="79"/>
      <c r="E466" s="79"/>
      <c r="F466" s="79"/>
      <c r="G466" s="79"/>
      <c r="H466" s="79"/>
      <c r="I466" s="79"/>
      <c r="J466" s="79"/>
      <c r="K466" s="79"/>
      <c r="L466" s="79"/>
      <c r="M466" s="79"/>
      <c r="N466" s="79"/>
      <c r="O466" s="79"/>
      <c r="P466" s="79"/>
      <c r="Q466" s="79"/>
      <c r="R466" s="79"/>
    </row>
    <row r="467" ht="15.75" customHeight="1">
      <c r="A467" s="335"/>
      <c r="C467" s="79"/>
      <c r="D467" s="79"/>
      <c r="E467" s="79"/>
      <c r="F467" s="79"/>
      <c r="G467" s="79"/>
      <c r="H467" s="79"/>
      <c r="I467" s="79"/>
      <c r="J467" s="79"/>
      <c r="K467" s="79"/>
      <c r="L467" s="79"/>
      <c r="M467" s="79"/>
      <c r="N467" s="79"/>
      <c r="O467" s="79"/>
      <c r="P467" s="79"/>
      <c r="Q467" s="79"/>
      <c r="R467" s="79"/>
    </row>
    <row r="468" ht="15.75" customHeight="1">
      <c r="A468" s="335"/>
      <c r="C468" s="79"/>
      <c r="D468" s="79"/>
      <c r="E468" s="79"/>
      <c r="F468" s="79"/>
      <c r="G468" s="79"/>
      <c r="H468" s="79"/>
      <c r="I468" s="79"/>
      <c r="J468" s="79"/>
      <c r="K468" s="79"/>
      <c r="L468" s="79"/>
      <c r="M468" s="79"/>
      <c r="N468" s="79"/>
      <c r="O468" s="79"/>
      <c r="P468" s="79"/>
      <c r="Q468" s="79"/>
      <c r="R468" s="79"/>
    </row>
    <row r="469" ht="15.75" customHeight="1">
      <c r="A469" s="335"/>
      <c r="C469" s="79"/>
      <c r="D469" s="79"/>
      <c r="E469" s="79"/>
      <c r="F469" s="79"/>
      <c r="G469" s="79"/>
      <c r="H469" s="79"/>
      <c r="I469" s="79"/>
      <c r="J469" s="79"/>
      <c r="K469" s="79"/>
      <c r="L469" s="79"/>
      <c r="M469" s="79"/>
      <c r="N469" s="79"/>
      <c r="O469" s="79"/>
      <c r="P469" s="79"/>
      <c r="Q469" s="79"/>
      <c r="R469" s="79"/>
    </row>
    <row r="470" ht="15.75" customHeight="1">
      <c r="A470" s="335"/>
      <c r="C470" s="79"/>
      <c r="D470" s="79"/>
      <c r="E470" s="79"/>
      <c r="F470" s="79"/>
      <c r="G470" s="79"/>
      <c r="H470" s="79"/>
      <c r="I470" s="79"/>
      <c r="J470" s="79"/>
      <c r="K470" s="79"/>
      <c r="L470" s="79"/>
      <c r="M470" s="79"/>
      <c r="N470" s="79"/>
      <c r="O470" s="79"/>
      <c r="P470" s="79"/>
      <c r="Q470" s="79"/>
      <c r="R470" s="79"/>
    </row>
    <row r="471" ht="15.75" customHeight="1">
      <c r="A471" s="335"/>
      <c r="C471" s="79"/>
      <c r="D471" s="79"/>
      <c r="E471" s="79"/>
      <c r="F471" s="79"/>
      <c r="G471" s="79"/>
      <c r="H471" s="79"/>
      <c r="I471" s="79"/>
      <c r="J471" s="79"/>
      <c r="K471" s="79"/>
      <c r="L471" s="79"/>
      <c r="M471" s="79"/>
      <c r="N471" s="79"/>
      <c r="O471" s="79"/>
      <c r="P471" s="79"/>
      <c r="Q471" s="79"/>
      <c r="R471" s="79"/>
    </row>
    <row r="472" ht="15.75" customHeight="1">
      <c r="A472" s="335"/>
      <c r="C472" s="79"/>
      <c r="D472" s="79"/>
      <c r="E472" s="79"/>
      <c r="F472" s="79"/>
      <c r="G472" s="79"/>
      <c r="H472" s="79"/>
      <c r="I472" s="79"/>
      <c r="J472" s="79"/>
      <c r="K472" s="79"/>
      <c r="L472" s="79"/>
      <c r="M472" s="79"/>
      <c r="N472" s="79"/>
      <c r="O472" s="79"/>
      <c r="P472" s="79"/>
      <c r="Q472" s="79"/>
      <c r="R472" s="79"/>
    </row>
    <row r="473" ht="15.75" customHeight="1">
      <c r="A473" s="335"/>
      <c r="C473" s="79"/>
      <c r="D473" s="79"/>
      <c r="E473" s="79"/>
      <c r="F473" s="79"/>
      <c r="G473" s="79"/>
      <c r="H473" s="79"/>
      <c r="I473" s="79"/>
      <c r="J473" s="79"/>
      <c r="K473" s="79"/>
      <c r="L473" s="79"/>
      <c r="M473" s="79"/>
      <c r="N473" s="79"/>
      <c r="O473" s="79"/>
      <c r="P473" s="79"/>
      <c r="Q473" s="79"/>
      <c r="R473" s="79"/>
    </row>
    <row r="474" ht="15.75" customHeight="1">
      <c r="A474" s="335"/>
      <c r="C474" s="79"/>
      <c r="D474" s="79"/>
      <c r="E474" s="79"/>
      <c r="F474" s="79"/>
      <c r="G474" s="79"/>
      <c r="H474" s="79"/>
      <c r="I474" s="79"/>
      <c r="J474" s="79"/>
      <c r="K474" s="79"/>
      <c r="L474" s="79"/>
      <c r="M474" s="79"/>
      <c r="N474" s="79"/>
      <c r="O474" s="79"/>
      <c r="P474" s="79"/>
      <c r="Q474" s="79"/>
      <c r="R474" s="79"/>
    </row>
    <row r="475" ht="15.75" customHeight="1">
      <c r="A475" s="335"/>
      <c r="C475" s="79"/>
      <c r="D475" s="79"/>
      <c r="E475" s="79"/>
      <c r="F475" s="79"/>
      <c r="G475" s="79"/>
      <c r="H475" s="79"/>
      <c r="I475" s="79"/>
      <c r="J475" s="79"/>
      <c r="K475" s="79"/>
      <c r="L475" s="79"/>
      <c r="M475" s="79"/>
      <c r="N475" s="79"/>
      <c r="O475" s="79"/>
      <c r="P475" s="79"/>
      <c r="Q475" s="79"/>
      <c r="R475" s="79"/>
    </row>
    <row r="476" ht="15.75" customHeight="1">
      <c r="A476" s="335"/>
      <c r="C476" s="79"/>
      <c r="D476" s="79"/>
      <c r="E476" s="79"/>
      <c r="F476" s="79"/>
      <c r="G476" s="79"/>
      <c r="H476" s="79"/>
      <c r="I476" s="79"/>
      <c r="J476" s="79"/>
      <c r="K476" s="79"/>
      <c r="L476" s="79"/>
      <c r="M476" s="79"/>
      <c r="N476" s="79"/>
      <c r="O476" s="79"/>
      <c r="P476" s="79"/>
      <c r="Q476" s="79"/>
      <c r="R476" s="79"/>
    </row>
    <row r="477" ht="15.75" customHeight="1">
      <c r="A477" s="335"/>
      <c r="C477" s="79"/>
      <c r="D477" s="79"/>
      <c r="E477" s="79"/>
      <c r="F477" s="79"/>
      <c r="G477" s="79"/>
      <c r="H477" s="79"/>
      <c r="I477" s="79"/>
      <c r="J477" s="79"/>
      <c r="K477" s="79"/>
      <c r="L477" s="79"/>
      <c r="M477" s="79"/>
      <c r="N477" s="79"/>
      <c r="O477" s="79"/>
      <c r="P477" s="79"/>
      <c r="Q477" s="79"/>
      <c r="R477" s="79"/>
    </row>
    <row r="478" ht="15.75" customHeight="1">
      <c r="A478" s="335"/>
      <c r="C478" s="79"/>
      <c r="D478" s="79"/>
      <c r="E478" s="79"/>
      <c r="F478" s="79"/>
      <c r="G478" s="79"/>
      <c r="H478" s="79"/>
      <c r="I478" s="79"/>
      <c r="J478" s="79"/>
      <c r="K478" s="79"/>
      <c r="L478" s="79"/>
      <c r="M478" s="79"/>
      <c r="N478" s="79"/>
      <c r="O478" s="79"/>
      <c r="P478" s="79"/>
      <c r="Q478" s="79"/>
      <c r="R478" s="79"/>
    </row>
    <row r="479" ht="15.75" customHeight="1">
      <c r="A479" s="335"/>
      <c r="C479" s="79"/>
      <c r="D479" s="79"/>
      <c r="E479" s="79"/>
      <c r="F479" s="79"/>
      <c r="G479" s="79"/>
      <c r="H479" s="79"/>
      <c r="I479" s="79"/>
      <c r="J479" s="79"/>
      <c r="K479" s="79"/>
      <c r="L479" s="79"/>
      <c r="M479" s="79"/>
      <c r="N479" s="79"/>
      <c r="O479" s="79"/>
      <c r="P479" s="79"/>
      <c r="Q479" s="79"/>
      <c r="R479" s="79"/>
    </row>
    <row r="480" ht="15.75" customHeight="1">
      <c r="A480" s="335"/>
      <c r="C480" s="79"/>
      <c r="D480" s="79"/>
      <c r="E480" s="79"/>
      <c r="F480" s="79"/>
      <c r="G480" s="79"/>
      <c r="H480" s="79"/>
      <c r="I480" s="79"/>
      <c r="J480" s="79"/>
      <c r="K480" s="79"/>
      <c r="L480" s="79"/>
      <c r="M480" s="79"/>
      <c r="N480" s="79"/>
      <c r="O480" s="79"/>
      <c r="P480" s="79"/>
      <c r="Q480" s="79"/>
      <c r="R480" s="79"/>
    </row>
    <row r="481" ht="15.75" customHeight="1">
      <c r="A481" s="335"/>
      <c r="C481" s="79"/>
      <c r="D481" s="79"/>
      <c r="E481" s="79"/>
      <c r="F481" s="79"/>
      <c r="G481" s="79"/>
      <c r="H481" s="79"/>
      <c r="I481" s="79"/>
      <c r="J481" s="79"/>
      <c r="K481" s="79"/>
      <c r="L481" s="79"/>
      <c r="M481" s="79"/>
      <c r="N481" s="79"/>
      <c r="O481" s="79"/>
      <c r="P481" s="79"/>
      <c r="Q481" s="79"/>
      <c r="R481" s="79"/>
    </row>
    <row r="482" ht="15.75" customHeight="1">
      <c r="A482" s="335"/>
      <c r="C482" s="79"/>
      <c r="D482" s="79"/>
      <c r="E482" s="79"/>
      <c r="F482" s="79"/>
      <c r="G482" s="79"/>
      <c r="H482" s="79"/>
      <c r="I482" s="79"/>
      <c r="J482" s="79"/>
      <c r="K482" s="79"/>
      <c r="L482" s="79"/>
      <c r="M482" s="79"/>
      <c r="N482" s="79"/>
      <c r="O482" s="79"/>
      <c r="P482" s="79"/>
      <c r="Q482" s="79"/>
      <c r="R482" s="79"/>
    </row>
    <row r="483" ht="15.75" customHeight="1">
      <c r="A483" s="335"/>
      <c r="C483" s="79"/>
      <c r="D483" s="79"/>
      <c r="E483" s="79"/>
      <c r="F483" s="79"/>
      <c r="G483" s="79"/>
      <c r="H483" s="79"/>
      <c r="I483" s="79"/>
      <c r="J483" s="79"/>
      <c r="K483" s="79"/>
      <c r="L483" s="79"/>
      <c r="M483" s="79"/>
      <c r="N483" s="79"/>
      <c r="O483" s="79"/>
      <c r="P483" s="79"/>
      <c r="Q483" s="79"/>
      <c r="R483" s="79"/>
    </row>
    <row r="484" ht="15.75" customHeight="1">
      <c r="A484" s="335"/>
      <c r="C484" s="79"/>
      <c r="D484" s="79"/>
      <c r="E484" s="79"/>
      <c r="F484" s="79"/>
      <c r="G484" s="79"/>
      <c r="H484" s="79"/>
      <c r="I484" s="79"/>
      <c r="J484" s="79"/>
      <c r="K484" s="79"/>
      <c r="L484" s="79"/>
      <c r="M484" s="79"/>
      <c r="N484" s="79"/>
      <c r="O484" s="79"/>
      <c r="P484" s="79"/>
      <c r="Q484" s="79"/>
      <c r="R484" s="79"/>
    </row>
    <row r="485" ht="15.75" customHeight="1">
      <c r="A485" s="335"/>
      <c r="C485" s="79"/>
      <c r="D485" s="79"/>
      <c r="E485" s="79"/>
      <c r="F485" s="79"/>
      <c r="G485" s="79"/>
      <c r="H485" s="79"/>
      <c r="I485" s="79"/>
      <c r="J485" s="79"/>
      <c r="K485" s="79"/>
      <c r="L485" s="79"/>
      <c r="M485" s="79"/>
      <c r="N485" s="79"/>
      <c r="O485" s="79"/>
      <c r="P485" s="79"/>
      <c r="Q485" s="79"/>
      <c r="R485" s="79"/>
    </row>
    <row r="486" ht="15.75" customHeight="1">
      <c r="A486" s="335"/>
      <c r="C486" s="79"/>
      <c r="D486" s="79"/>
      <c r="E486" s="79"/>
      <c r="F486" s="79"/>
      <c r="G486" s="79"/>
      <c r="H486" s="79"/>
      <c r="I486" s="79"/>
      <c r="J486" s="79"/>
      <c r="K486" s="79"/>
      <c r="L486" s="79"/>
      <c r="M486" s="79"/>
      <c r="N486" s="79"/>
      <c r="O486" s="79"/>
      <c r="P486" s="79"/>
      <c r="Q486" s="79"/>
      <c r="R486" s="79"/>
    </row>
    <row r="487" ht="15.75" customHeight="1">
      <c r="A487" s="335"/>
      <c r="C487" s="79"/>
      <c r="D487" s="79"/>
      <c r="E487" s="79"/>
      <c r="F487" s="79"/>
      <c r="G487" s="79"/>
      <c r="H487" s="79"/>
      <c r="I487" s="79"/>
      <c r="J487" s="79"/>
      <c r="K487" s="79"/>
      <c r="L487" s="79"/>
      <c r="M487" s="79"/>
      <c r="N487" s="79"/>
      <c r="O487" s="79"/>
      <c r="P487" s="79"/>
      <c r="Q487" s="79"/>
      <c r="R487" s="79"/>
    </row>
    <row r="488" ht="15.75" customHeight="1">
      <c r="A488" s="335"/>
      <c r="C488" s="79"/>
      <c r="D488" s="79"/>
      <c r="E488" s="79"/>
      <c r="F488" s="79"/>
      <c r="G488" s="79"/>
      <c r="H488" s="79"/>
      <c r="I488" s="79"/>
      <c r="J488" s="79"/>
      <c r="K488" s="79"/>
      <c r="L488" s="79"/>
      <c r="M488" s="79"/>
      <c r="N488" s="79"/>
      <c r="O488" s="79"/>
      <c r="P488" s="79"/>
      <c r="Q488" s="79"/>
      <c r="R488" s="79"/>
    </row>
    <row r="489" ht="15.75" customHeight="1">
      <c r="A489" s="335"/>
      <c r="C489" s="79"/>
      <c r="D489" s="79"/>
      <c r="E489" s="79"/>
      <c r="F489" s="79"/>
      <c r="G489" s="79"/>
      <c r="H489" s="79"/>
      <c r="I489" s="79"/>
      <c r="J489" s="79"/>
      <c r="K489" s="79"/>
      <c r="L489" s="79"/>
      <c r="M489" s="79"/>
      <c r="N489" s="79"/>
      <c r="O489" s="79"/>
      <c r="P489" s="79"/>
      <c r="Q489" s="79"/>
      <c r="R489" s="79"/>
    </row>
    <row r="490" ht="15.75" customHeight="1">
      <c r="A490" s="335"/>
      <c r="C490" s="79"/>
      <c r="D490" s="79"/>
      <c r="E490" s="79"/>
      <c r="F490" s="79"/>
      <c r="G490" s="79"/>
      <c r="H490" s="79"/>
      <c r="I490" s="79"/>
      <c r="J490" s="79"/>
      <c r="K490" s="79"/>
      <c r="L490" s="79"/>
      <c r="M490" s="79"/>
      <c r="N490" s="79"/>
      <c r="O490" s="79"/>
      <c r="P490" s="79"/>
      <c r="Q490" s="79"/>
      <c r="R490" s="79"/>
    </row>
    <row r="491" ht="15.75" customHeight="1">
      <c r="A491" s="335"/>
      <c r="C491" s="79"/>
      <c r="D491" s="79"/>
      <c r="E491" s="79"/>
      <c r="F491" s="79"/>
      <c r="G491" s="79"/>
      <c r="H491" s="79"/>
      <c r="I491" s="79"/>
      <c r="J491" s="79"/>
      <c r="K491" s="79"/>
      <c r="L491" s="79"/>
      <c r="M491" s="79"/>
      <c r="N491" s="79"/>
      <c r="O491" s="79"/>
      <c r="P491" s="79"/>
      <c r="Q491" s="79"/>
      <c r="R491" s="79"/>
    </row>
    <row r="492" ht="15.75" customHeight="1">
      <c r="A492" s="335"/>
      <c r="C492" s="79"/>
      <c r="D492" s="79"/>
      <c r="E492" s="79"/>
      <c r="F492" s="79"/>
      <c r="G492" s="79"/>
      <c r="H492" s="79"/>
      <c r="I492" s="79"/>
      <c r="J492" s="79"/>
      <c r="K492" s="79"/>
      <c r="L492" s="79"/>
      <c r="M492" s="79"/>
      <c r="N492" s="79"/>
      <c r="O492" s="79"/>
      <c r="P492" s="79"/>
      <c r="Q492" s="79"/>
      <c r="R492" s="79"/>
    </row>
    <row r="493" ht="15.75" customHeight="1">
      <c r="A493" s="335"/>
      <c r="C493" s="79"/>
      <c r="D493" s="79"/>
      <c r="E493" s="79"/>
      <c r="F493" s="79"/>
      <c r="G493" s="79"/>
      <c r="H493" s="79"/>
      <c r="I493" s="79"/>
      <c r="J493" s="79"/>
      <c r="K493" s="79"/>
      <c r="L493" s="79"/>
      <c r="M493" s="79"/>
      <c r="N493" s="79"/>
      <c r="O493" s="79"/>
      <c r="P493" s="79"/>
      <c r="Q493" s="79"/>
      <c r="R493" s="79"/>
    </row>
    <row r="494" ht="15.75" customHeight="1">
      <c r="A494" s="335"/>
      <c r="C494" s="79"/>
      <c r="D494" s="79"/>
      <c r="E494" s="79"/>
      <c r="F494" s="79"/>
      <c r="G494" s="79"/>
      <c r="H494" s="79"/>
      <c r="I494" s="79"/>
      <c r="J494" s="79"/>
      <c r="K494" s="79"/>
      <c r="L494" s="79"/>
      <c r="M494" s="79"/>
      <c r="N494" s="79"/>
      <c r="O494" s="79"/>
      <c r="P494" s="79"/>
      <c r="Q494" s="79"/>
      <c r="R494" s="79"/>
    </row>
    <row r="495" ht="15.75" customHeight="1">
      <c r="A495" s="335"/>
      <c r="C495" s="79"/>
      <c r="D495" s="79"/>
      <c r="E495" s="79"/>
      <c r="F495" s="79"/>
      <c r="G495" s="79"/>
      <c r="H495" s="79"/>
      <c r="I495" s="79"/>
      <c r="J495" s="79"/>
      <c r="K495" s="79"/>
      <c r="L495" s="79"/>
      <c r="M495" s="79"/>
      <c r="N495" s="79"/>
      <c r="O495" s="79"/>
      <c r="P495" s="79"/>
      <c r="Q495" s="79"/>
      <c r="R495" s="79"/>
    </row>
    <row r="496" ht="15.75" customHeight="1">
      <c r="A496" s="335"/>
      <c r="C496" s="79"/>
      <c r="D496" s="79"/>
      <c r="E496" s="79"/>
      <c r="F496" s="79"/>
      <c r="G496" s="79"/>
      <c r="H496" s="79"/>
      <c r="I496" s="79"/>
      <c r="J496" s="79"/>
      <c r="K496" s="79"/>
      <c r="L496" s="79"/>
      <c r="M496" s="79"/>
      <c r="N496" s="79"/>
      <c r="O496" s="79"/>
      <c r="P496" s="79"/>
      <c r="Q496" s="79"/>
      <c r="R496" s="79"/>
    </row>
    <row r="497" ht="15.75" customHeight="1">
      <c r="A497" s="335"/>
      <c r="C497" s="79"/>
      <c r="D497" s="79"/>
      <c r="E497" s="79"/>
      <c r="F497" s="79"/>
      <c r="G497" s="79"/>
      <c r="H497" s="79"/>
      <c r="I497" s="79"/>
      <c r="J497" s="79"/>
      <c r="K497" s="79"/>
      <c r="L497" s="79"/>
      <c r="M497" s="79"/>
      <c r="N497" s="79"/>
      <c r="O497" s="79"/>
      <c r="P497" s="79"/>
      <c r="Q497" s="79"/>
      <c r="R497" s="79"/>
    </row>
    <row r="498" ht="15.75" customHeight="1">
      <c r="A498" s="335"/>
      <c r="C498" s="79"/>
      <c r="D498" s="79"/>
      <c r="E498" s="79"/>
      <c r="F498" s="79"/>
      <c r="G498" s="79"/>
      <c r="H498" s="79"/>
      <c r="I498" s="79"/>
      <c r="J498" s="79"/>
      <c r="K498" s="79"/>
      <c r="L498" s="79"/>
      <c r="M498" s="79"/>
      <c r="N498" s="79"/>
      <c r="O498" s="79"/>
      <c r="P498" s="79"/>
      <c r="Q498" s="79"/>
      <c r="R498" s="79"/>
    </row>
    <row r="499" ht="15.75" customHeight="1">
      <c r="A499" s="335"/>
      <c r="C499" s="79"/>
      <c r="D499" s="79"/>
      <c r="E499" s="79"/>
      <c r="F499" s="79"/>
      <c r="G499" s="79"/>
      <c r="H499" s="79"/>
      <c r="I499" s="79"/>
      <c r="J499" s="79"/>
      <c r="K499" s="79"/>
      <c r="L499" s="79"/>
      <c r="M499" s="79"/>
      <c r="N499" s="79"/>
      <c r="O499" s="79"/>
      <c r="P499" s="79"/>
      <c r="Q499" s="79"/>
      <c r="R499" s="79"/>
    </row>
    <row r="500" ht="15.75" customHeight="1">
      <c r="A500" s="335"/>
      <c r="C500" s="79"/>
      <c r="D500" s="79"/>
      <c r="E500" s="79"/>
      <c r="F500" s="79"/>
      <c r="G500" s="79"/>
      <c r="H500" s="79"/>
      <c r="I500" s="79"/>
      <c r="J500" s="79"/>
      <c r="K500" s="79"/>
      <c r="L500" s="79"/>
      <c r="M500" s="79"/>
      <c r="N500" s="79"/>
      <c r="O500" s="79"/>
      <c r="P500" s="79"/>
      <c r="Q500" s="79"/>
      <c r="R500" s="79"/>
    </row>
    <row r="501" ht="15.75" customHeight="1">
      <c r="A501" s="335"/>
      <c r="C501" s="79"/>
      <c r="D501" s="79"/>
      <c r="E501" s="79"/>
      <c r="F501" s="79"/>
      <c r="G501" s="79"/>
      <c r="H501" s="79"/>
      <c r="I501" s="79"/>
      <c r="J501" s="79"/>
      <c r="K501" s="79"/>
      <c r="L501" s="79"/>
      <c r="M501" s="79"/>
      <c r="N501" s="79"/>
      <c r="O501" s="79"/>
      <c r="P501" s="79"/>
      <c r="Q501" s="79"/>
      <c r="R501" s="79"/>
    </row>
    <row r="502" ht="15.75" customHeight="1">
      <c r="A502" s="335"/>
      <c r="C502" s="79"/>
      <c r="D502" s="79"/>
      <c r="E502" s="79"/>
      <c r="F502" s="79"/>
      <c r="G502" s="79"/>
      <c r="H502" s="79"/>
      <c r="I502" s="79"/>
      <c r="J502" s="79"/>
      <c r="K502" s="79"/>
      <c r="L502" s="79"/>
      <c r="M502" s="79"/>
      <c r="N502" s="79"/>
      <c r="O502" s="79"/>
      <c r="P502" s="79"/>
      <c r="Q502" s="79"/>
      <c r="R502" s="79"/>
    </row>
    <row r="503" ht="15.75" customHeight="1">
      <c r="A503" s="335"/>
      <c r="C503" s="79"/>
      <c r="D503" s="79"/>
      <c r="E503" s="79"/>
      <c r="F503" s="79"/>
      <c r="G503" s="79"/>
      <c r="H503" s="79"/>
      <c r="I503" s="79"/>
      <c r="J503" s="79"/>
      <c r="K503" s="79"/>
      <c r="L503" s="79"/>
      <c r="M503" s="79"/>
      <c r="N503" s="79"/>
      <c r="O503" s="79"/>
      <c r="P503" s="79"/>
      <c r="Q503" s="79"/>
      <c r="R503" s="79"/>
    </row>
    <row r="504" ht="15.75" customHeight="1">
      <c r="A504" s="335"/>
      <c r="C504" s="79"/>
      <c r="D504" s="79"/>
      <c r="E504" s="79"/>
      <c r="F504" s="79"/>
      <c r="G504" s="79"/>
      <c r="H504" s="79"/>
      <c r="I504" s="79"/>
      <c r="J504" s="79"/>
      <c r="K504" s="79"/>
      <c r="L504" s="79"/>
      <c r="M504" s="79"/>
      <c r="N504" s="79"/>
      <c r="O504" s="79"/>
      <c r="P504" s="79"/>
      <c r="Q504" s="79"/>
      <c r="R504" s="79"/>
    </row>
    <row r="505" ht="15.75" customHeight="1">
      <c r="A505" s="335"/>
      <c r="C505" s="79"/>
      <c r="D505" s="79"/>
      <c r="E505" s="79"/>
      <c r="F505" s="79"/>
      <c r="G505" s="79"/>
      <c r="H505" s="79"/>
      <c r="I505" s="79"/>
      <c r="J505" s="79"/>
      <c r="K505" s="79"/>
      <c r="L505" s="79"/>
      <c r="M505" s="79"/>
      <c r="N505" s="79"/>
      <c r="O505" s="79"/>
      <c r="P505" s="79"/>
      <c r="Q505" s="79"/>
      <c r="R505" s="79"/>
    </row>
    <row r="506" ht="15.75" customHeight="1">
      <c r="A506" s="335"/>
      <c r="C506" s="79"/>
      <c r="D506" s="79"/>
      <c r="E506" s="79"/>
      <c r="F506" s="79"/>
      <c r="G506" s="79"/>
      <c r="H506" s="79"/>
      <c r="I506" s="79"/>
      <c r="J506" s="79"/>
      <c r="K506" s="79"/>
      <c r="L506" s="79"/>
      <c r="M506" s="79"/>
      <c r="N506" s="79"/>
      <c r="O506" s="79"/>
      <c r="P506" s="79"/>
      <c r="Q506" s="79"/>
      <c r="R506" s="79"/>
    </row>
    <row r="507" ht="15.75" customHeight="1">
      <c r="A507" s="335"/>
      <c r="C507" s="79"/>
      <c r="D507" s="79"/>
      <c r="E507" s="79"/>
      <c r="F507" s="79"/>
      <c r="G507" s="79"/>
      <c r="H507" s="79"/>
      <c r="I507" s="79"/>
      <c r="J507" s="79"/>
      <c r="K507" s="79"/>
      <c r="L507" s="79"/>
      <c r="M507" s="79"/>
      <c r="N507" s="79"/>
      <c r="O507" s="79"/>
      <c r="P507" s="79"/>
      <c r="Q507" s="79"/>
      <c r="R507" s="79"/>
    </row>
    <row r="508" ht="15.75" customHeight="1">
      <c r="A508" s="335"/>
      <c r="C508" s="79"/>
      <c r="D508" s="79"/>
      <c r="E508" s="79"/>
      <c r="F508" s="79"/>
      <c r="G508" s="79"/>
      <c r="H508" s="79"/>
      <c r="I508" s="79"/>
      <c r="J508" s="79"/>
      <c r="K508" s="79"/>
      <c r="L508" s="79"/>
      <c r="M508" s="79"/>
      <c r="N508" s="79"/>
      <c r="O508" s="79"/>
      <c r="P508" s="79"/>
      <c r="Q508" s="79"/>
      <c r="R508" s="79"/>
    </row>
    <row r="509" ht="15.75" customHeight="1">
      <c r="A509" s="335"/>
      <c r="C509" s="79"/>
      <c r="D509" s="79"/>
      <c r="E509" s="79"/>
      <c r="F509" s="79"/>
      <c r="G509" s="79"/>
      <c r="H509" s="79"/>
      <c r="I509" s="79"/>
      <c r="J509" s="79"/>
      <c r="K509" s="79"/>
      <c r="L509" s="79"/>
      <c r="M509" s="79"/>
      <c r="N509" s="79"/>
      <c r="O509" s="79"/>
      <c r="P509" s="79"/>
      <c r="Q509" s="79"/>
      <c r="R509" s="79"/>
    </row>
    <row r="510" ht="15.75" customHeight="1">
      <c r="A510" s="335"/>
      <c r="C510" s="79"/>
      <c r="D510" s="79"/>
      <c r="E510" s="79"/>
      <c r="F510" s="79"/>
      <c r="G510" s="79"/>
      <c r="H510" s="79"/>
      <c r="I510" s="79"/>
      <c r="J510" s="79"/>
      <c r="K510" s="79"/>
      <c r="L510" s="79"/>
      <c r="M510" s="79"/>
      <c r="N510" s="79"/>
      <c r="O510" s="79"/>
      <c r="P510" s="79"/>
      <c r="Q510" s="79"/>
      <c r="R510" s="79"/>
    </row>
    <row r="511" ht="15.75" customHeight="1">
      <c r="A511" s="335"/>
      <c r="C511" s="79"/>
      <c r="D511" s="79"/>
      <c r="E511" s="79"/>
      <c r="F511" s="79"/>
      <c r="G511" s="79"/>
      <c r="H511" s="79"/>
      <c r="I511" s="79"/>
      <c r="J511" s="79"/>
      <c r="K511" s="79"/>
      <c r="L511" s="79"/>
      <c r="M511" s="79"/>
      <c r="N511" s="79"/>
      <c r="O511" s="79"/>
      <c r="P511" s="79"/>
      <c r="Q511" s="79"/>
      <c r="R511" s="79"/>
    </row>
    <row r="512" ht="15.75" customHeight="1">
      <c r="A512" s="335"/>
      <c r="C512" s="79"/>
      <c r="D512" s="79"/>
      <c r="E512" s="79"/>
      <c r="F512" s="79"/>
      <c r="G512" s="79"/>
      <c r="H512" s="79"/>
      <c r="I512" s="79"/>
      <c r="J512" s="79"/>
      <c r="K512" s="79"/>
      <c r="L512" s="79"/>
      <c r="M512" s="79"/>
      <c r="N512" s="79"/>
      <c r="O512" s="79"/>
      <c r="P512" s="79"/>
      <c r="Q512" s="79"/>
      <c r="R512" s="79"/>
    </row>
    <row r="513" ht="15.75" customHeight="1">
      <c r="A513" s="335"/>
      <c r="C513" s="79"/>
      <c r="D513" s="79"/>
      <c r="E513" s="79"/>
      <c r="F513" s="79"/>
      <c r="G513" s="79"/>
      <c r="H513" s="79"/>
      <c r="I513" s="79"/>
      <c r="J513" s="79"/>
      <c r="K513" s="79"/>
      <c r="L513" s="79"/>
      <c r="M513" s="79"/>
      <c r="N513" s="79"/>
      <c r="O513" s="79"/>
      <c r="P513" s="79"/>
      <c r="Q513" s="79"/>
      <c r="R513" s="79"/>
    </row>
    <row r="514" ht="15.75" customHeight="1">
      <c r="A514" s="335"/>
      <c r="C514" s="79"/>
      <c r="D514" s="79"/>
      <c r="E514" s="79"/>
      <c r="F514" s="79"/>
      <c r="G514" s="79"/>
      <c r="H514" s="79"/>
      <c r="I514" s="79"/>
      <c r="J514" s="79"/>
      <c r="K514" s="79"/>
      <c r="L514" s="79"/>
      <c r="M514" s="79"/>
      <c r="N514" s="79"/>
      <c r="O514" s="79"/>
      <c r="P514" s="79"/>
      <c r="Q514" s="79"/>
      <c r="R514" s="79"/>
    </row>
    <row r="515" ht="15.75" customHeight="1">
      <c r="A515" s="335"/>
      <c r="C515" s="79"/>
      <c r="D515" s="79"/>
      <c r="E515" s="79"/>
      <c r="F515" s="79"/>
      <c r="G515" s="79"/>
      <c r="H515" s="79"/>
      <c r="I515" s="79"/>
      <c r="J515" s="79"/>
      <c r="K515" s="79"/>
      <c r="L515" s="79"/>
      <c r="M515" s="79"/>
      <c r="N515" s="79"/>
      <c r="O515" s="79"/>
      <c r="P515" s="79"/>
      <c r="Q515" s="79"/>
      <c r="R515" s="79"/>
    </row>
    <row r="516" ht="15.75" customHeight="1">
      <c r="A516" s="335"/>
      <c r="C516" s="79"/>
      <c r="D516" s="79"/>
      <c r="E516" s="79"/>
      <c r="F516" s="79"/>
      <c r="G516" s="79"/>
      <c r="H516" s="79"/>
      <c r="I516" s="79"/>
      <c r="J516" s="79"/>
      <c r="K516" s="79"/>
      <c r="L516" s="79"/>
      <c r="M516" s="79"/>
      <c r="N516" s="79"/>
      <c r="O516" s="79"/>
      <c r="P516" s="79"/>
      <c r="Q516" s="79"/>
      <c r="R516" s="79"/>
    </row>
    <row r="517" ht="15.75" customHeight="1">
      <c r="A517" s="335"/>
      <c r="C517" s="79"/>
      <c r="D517" s="79"/>
      <c r="E517" s="79"/>
      <c r="F517" s="79"/>
      <c r="G517" s="79"/>
      <c r="H517" s="79"/>
      <c r="I517" s="79"/>
      <c r="J517" s="79"/>
      <c r="K517" s="79"/>
      <c r="L517" s="79"/>
      <c r="M517" s="79"/>
      <c r="N517" s="79"/>
      <c r="O517" s="79"/>
      <c r="P517" s="79"/>
      <c r="Q517" s="79"/>
      <c r="R517" s="79"/>
    </row>
    <row r="518" ht="15.75" customHeight="1">
      <c r="A518" s="335"/>
      <c r="C518" s="79"/>
      <c r="D518" s="79"/>
      <c r="E518" s="79"/>
      <c r="F518" s="79"/>
      <c r="G518" s="79"/>
      <c r="H518" s="79"/>
      <c r="I518" s="79"/>
      <c r="J518" s="79"/>
      <c r="K518" s="79"/>
      <c r="L518" s="79"/>
      <c r="M518" s="79"/>
      <c r="N518" s="79"/>
      <c r="O518" s="79"/>
      <c r="P518" s="79"/>
      <c r="Q518" s="79"/>
      <c r="R518" s="79"/>
    </row>
    <row r="519" ht="15.75" customHeight="1">
      <c r="A519" s="335"/>
      <c r="C519" s="79"/>
      <c r="D519" s="79"/>
      <c r="E519" s="79"/>
      <c r="F519" s="79"/>
      <c r="G519" s="79"/>
      <c r="H519" s="79"/>
      <c r="I519" s="79"/>
      <c r="J519" s="79"/>
      <c r="K519" s="79"/>
      <c r="L519" s="79"/>
      <c r="M519" s="79"/>
      <c r="N519" s="79"/>
      <c r="O519" s="79"/>
      <c r="P519" s="79"/>
      <c r="Q519" s="79"/>
      <c r="R519" s="79"/>
    </row>
    <row r="520" ht="15.75" customHeight="1">
      <c r="A520" s="335"/>
      <c r="C520" s="79"/>
      <c r="D520" s="79"/>
      <c r="E520" s="79"/>
      <c r="F520" s="79"/>
      <c r="G520" s="79"/>
      <c r="H520" s="79"/>
      <c r="I520" s="79"/>
      <c r="J520" s="79"/>
      <c r="K520" s="79"/>
      <c r="L520" s="79"/>
      <c r="M520" s="79"/>
      <c r="N520" s="79"/>
      <c r="O520" s="79"/>
      <c r="P520" s="79"/>
      <c r="Q520" s="79"/>
      <c r="R520" s="79"/>
    </row>
    <row r="521" ht="15.75" customHeight="1">
      <c r="A521" s="335"/>
      <c r="C521" s="79"/>
      <c r="D521" s="79"/>
      <c r="E521" s="79"/>
      <c r="F521" s="79"/>
      <c r="G521" s="79"/>
      <c r="H521" s="79"/>
      <c r="I521" s="79"/>
      <c r="J521" s="79"/>
      <c r="K521" s="79"/>
      <c r="L521" s="79"/>
      <c r="M521" s="79"/>
      <c r="N521" s="79"/>
      <c r="O521" s="79"/>
      <c r="P521" s="79"/>
      <c r="Q521" s="79"/>
      <c r="R521" s="79"/>
    </row>
    <row r="522" ht="15.75" customHeight="1">
      <c r="A522" s="335"/>
      <c r="C522" s="79"/>
      <c r="D522" s="79"/>
      <c r="E522" s="79"/>
      <c r="F522" s="79"/>
      <c r="G522" s="79"/>
      <c r="H522" s="79"/>
      <c r="I522" s="79"/>
      <c r="J522" s="79"/>
      <c r="K522" s="79"/>
      <c r="L522" s="79"/>
      <c r="M522" s="79"/>
      <c r="N522" s="79"/>
      <c r="O522" s="79"/>
      <c r="P522" s="79"/>
      <c r="Q522" s="79"/>
      <c r="R522" s="79"/>
    </row>
    <row r="523" ht="15.75" customHeight="1">
      <c r="A523" s="335"/>
      <c r="C523" s="79"/>
      <c r="D523" s="79"/>
      <c r="E523" s="79"/>
      <c r="F523" s="79"/>
      <c r="G523" s="79"/>
      <c r="H523" s="79"/>
      <c r="I523" s="79"/>
      <c r="J523" s="79"/>
      <c r="K523" s="79"/>
      <c r="L523" s="79"/>
      <c r="M523" s="79"/>
      <c r="N523" s="79"/>
      <c r="O523" s="79"/>
      <c r="P523" s="79"/>
      <c r="Q523" s="79"/>
      <c r="R523" s="79"/>
    </row>
    <row r="524" ht="15.75" customHeight="1">
      <c r="A524" s="335"/>
      <c r="C524" s="79"/>
      <c r="D524" s="79"/>
      <c r="E524" s="79"/>
      <c r="F524" s="79"/>
      <c r="G524" s="79"/>
      <c r="H524" s="79"/>
      <c r="I524" s="79"/>
      <c r="J524" s="79"/>
      <c r="K524" s="79"/>
      <c r="L524" s="79"/>
      <c r="M524" s="79"/>
      <c r="N524" s="79"/>
      <c r="O524" s="79"/>
      <c r="P524" s="79"/>
      <c r="Q524" s="79"/>
      <c r="R524" s="79"/>
    </row>
    <row r="525" ht="15.75" customHeight="1">
      <c r="A525" s="335"/>
      <c r="C525" s="79"/>
      <c r="D525" s="79"/>
      <c r="E525" s="79"/>
      <c r="F525" s="79"/>
      <c r="G525" s="79"/>
      <c r="H525" s="79"/>
      <c r="I525" s="79"/>
      <c r="J525" s="79"/>
      <c r="K525" s="79"/>
      <c r="L525" s="79"/>
      <c r="M525" s="79"/>
      <c r="N525" s="79"/>
      <c r="O525" s="79"/>
      <c r="P525" s="79"/>
      <c r="Q525" s="79"/>
      <c r="R525" s="79"/>
    </row>
    <row r="526" ht="15.75" customHeight="1">
      <c r="A526" s="335"/>
      <c r="C526" s="79"/>
      <c r="D526" s="79"/>
      <c r="E526" s="79"/>
      <c r="F526" s="79"/>
      <c r="G526" s="79"/>
      <c r="H526" s="79"/>
      <c r="I526" s="79"/>
      <c r="J526" s="79"/>
      <c r="K526" s="79"/>
      <c r="L526" s="79"/>
      <c r="M526" s="79"/>
      <c r="N526" s="79"/>
      <c r="O526" s="79"/>
      <c r="P526" s="79"/>
      <c r="Q526" s="79"/>
      <c r="R526" s="79"/>
    </row>
    <row r="527" ht="15.75" customHeight="1">
      <c r="A527" s="335"/>
      <c r="C527" s="79"/>
      <c r="D527" s="79"/>
      <c r="E527" s="79"/>
      <c r="F527" s="79"/>
      <c r="G527" s="79"/>
      <c r="H527" s="79"/>
      <c r="I527" s="79"/>
      <c r="J527" s="79"/>
      <c r="K527" s="79"/>
      <c r="L527" s="79"/>
      <c r="M527" s="79"/>
      <c r="N527" s="79"/>
      <c r="O527" s="79"/>
      <c r="P527" s="79"/>
      <c r="Q527" s="79"/>
      <c r="R527" s="79"/>
    </row>
    <row r="528" ht="15.75" customHeight="1">
      <c r="A528" s="335"/>
      <c r="C528" s="79"/>
      <c r="D528" s="79"/>
      <c r="E528" s="79"/>
      <c r="F528" s="79"/>
      <c r="G528" s="79"/>
      <c r="H528" s="79"/>
      <c r="I528" s="79"/>
      <c r="J528" s="79"/>
      <c r="K528" s="79"/>
      <c r="L528" s="79"/>
      <c r="M528" s="79"/>
      <c r="N528" s="79"/>
      <c r="O528" s="79"/>
      <c r="P528" s="79"/>
      <c r="Q528" s="79"/>
      <c r="R528" s="79"/>
    </row>
    <row r="529" ht="15.75" customHeight="1">
      <c r="A529" s="335"/>
      <c r="C529" s="79"/>
      <c r="D529" s="79"/>
      <c r="E529" s="79"/>
      <c r="F529" s="79"/>
      <c r="G529" s="79"/>
      <c r="H529" s="79"/>
      <c r="I529" s="79"/>
      <c r="J529" s="79"/>
      <c r="K529" s="79"/>
      <c r="L529" s="79"/>
      <c r="M529" s="79"/>
      <c r="N529" s="79"/>
      <c r="O529" s="79"/>
      <c r="P529" s="79"/>
      <c r="Q529" s="79"/>
      <c r="R529" s="79"/>
    </row>
    <row r="530" ht="15.75" customHeight="1">
      <c r="A530" s="335"/>
      <c r="C530" s="79"/>
      <c r="D530" s="79"/>
      <c r="E530" s="79"/>
      <c r="F530" s="79"/>
      <c r="G530" s="79"/>
      <c r="H530" s="79"/>
      <c r="I530" s="79"/>
      <c r="J530" s="79"/>
      <c r="K530" s="79"/>
      <c r="L530" s="79"/>
      <c r="M530" s="79"/>
      <c r="N530" s="79"/>
      <c r="O530" s="79"/>
      <c r="P530" s="79"/>
      <c r="Q530" s="79"/>
      <c r="R530" s="79"/>
    </row>
    <row r="531" ht="15.75" customHeight="1">
      <c r="A531" s="335"/>
      <c r="C531" s="79"/>
      <c r="D531" s="79"/>
      <c r="E531" s="79"/>
      <c r="F531" s="79"/>
      <c r="G531" s="79"/>
      <c r="H531" s="79"/>
      <c r="I531" s="79"/>
      <c r="J531" s="79"/>
      <c r="K531" s="79"/>
      <c r="L531" s="79"/>
      <c r="M531" s="79"/>
      <c r="N531" s="79"/>
      <c r="O531" s="79"/>
      <c r="P531" s="79"/>
      <c r="Q531" s="79"/>
      <c r="R531" s="79"/>
    </row>
    <row r="532" ht="15.75" customHeight="1">
      <c r="A532" s="335"/>
      <c r="C532" s="79"/>
      <c r="D532" s="79"/>
      <c r="E532" s="79"/>
      <c r="F532" s="79"/>
      <c r="G532" s="79"/>
      <c r="H532" s="79"/>
      <c r="I532" s="79"/>
      <c r="J532" s="79"/>
      <c r="K532" s="79"/>
      <c r="L532" s="79"/>
      <c r="M532" s="79"/>
      <c r="N532" s="79"/>
      <c r="O532" s="79"/>
      <c r="P532" s="79"/>
      <c r="Q532" s="79"/>
      <c r="R532" s="79"/>
    </row>
    <row r="533" ht="15.75" customHeight="1">
      <c r="A533" s="335"/>
      <c r="C533" s="79"/>
      <c r="D533" s="79"/>
      <c r="E533" s="79"/>
      <c r="F533" s="79"/>
      <c r="G533" s="79"/>
      <c r="H533" s="79"/>
      <c r="I533" s="79"/>
      <c r="J533" s="79"/>
      <c r="K533" s="79"/>
      <c r="L533" s="79"/>
      <c r="M533" s="79"/>
      <c r="N533" s="79"/>
      <c r="O533" s="79"/>
      <c r="P533" s="79"/>
      <c r="Q533" s="79"/>
      <c r="R533" s="79"/>
    </row>
    <row r="534" ht="15.75" customHeight="1">
      <c r="A534" s="335"/>
      <c r="C534" s="79"/>
      <c r="D534" s="79"/>
      <c r="E534" s="79"/>
      <c r="F534" s="79"/>
      <c r="G534" s="79"/>
      <c r="H534" s="79"/>
      <c r="I534" s="79"/>
      <c r="J534" s="79"/>
      <c r="K534" s="79"/>
      <c r="L534" s="79"/>
      <c r="M534" s="79"/>
      <c r="N534" s="79"/>
      <c r="O534" s="79"/>
      <c r="P534" s="79"/>
      <c r="Q534" s="79"/>
      <c r="R534" s="79"/>
    </row>
    <row r="535" ht="15.75" customHeight="1">
      <c r="A535" s="335"/>
      <c r="C535" s="79"/>
      <c r="D535" s="79"/>
      <c r="E535" s="79"/>
      <c r="F535" s="79"/>
      <c r="G535" s="79"/>
      <c r="H535" s="79"/>
      <c r="I535" s="79"/>
      <c r="J535" s="79"/>
      <c r="K535" s="79"/>
      <c r="L535" s="79"/>
      <c r="M535" s="79"/>
      <c r="N535" s="79"/>
      <c r="O535" s="79"/>
      <c r="P535" s="79"/>
      <c r="Q535" s="79"/>
      <c r="R535" s="79"/>
    </row>
    <row r="536" ht="15.75" customHeight="1">
      <c r="A536" s="335"/>
      <c r="C536" s="79"/>
      <c r="D536" s="79"/>
      <c r="E536" s="79"/>
      <c r="F536" s="79"/>
      <c r="G536" s="79"/>
      <c r="H536" s="79"/>
      <c r="I536" s="79"/>
      <c r="J536" s="79"/>
      <c r="K536" s="79"/>
      <c r="L536" s="79"/>
      <c r="M536" s="79"/>
      <c r="N536" s="79"/>
      <c r="O536" s="79"/>
      <c r="P536" s="79"/>
      <c r="Q536" s="79"/>
      <c r="R536" s="79"/>
    </row>
    <row r="537" ht="15.75" customHeight="1">
      <c r="A537" s="335"/>
      <c r="C537" s="79"/>
      <c r="D537" s="79"/>
      <c r="E537" s="79"/>
      <c r="F537" s="79"/>
      <c r="G537" s="79"/>
      <c r="H537" s="79"/>
      <c r="I537" s="79"/>
      <c r="J537" s="79"/>
      <c r="K537" s="79"/>
      <c r="L537" s="79"/>
      <c r="M537" s="79"/>
      <c r="N537" s="79"/>
      <c r="O537" s="79"/>
      <c r="P537" s="79"/>
      <c r="Q537" s="79"/>
      <c r="R537" s="79"/>
    </row>
    <row r="538" ht="15.75" customHeight="1">
      <c r="A538" s="335"/>
      <c r="C538" s="79"/>
      <c r="D538" s="79"/>
      <c r="E538" s="79"/>
      <c r="F538" s="79"/>
      <c r="G538" s="79"/>
      <c r="H538" s="79"/>
      <c r="I538" s="79"/>
      <c r="J538" s="79"/>
      <c r="K538" s="79"/>
      <c r="L538" s="79"/>
      <c r="M538" s="79"/>
      <c r="N538" s="79"/>
      <c r="O538" s="79"/>
      <c r="P538" s="79"/>
      <c r="Q538" s="79"/>
      <c r="R538" s="79"/>
    </row>
    <row r="539" ht="15.75" customHeight="1">
      <c r="A539" s="335"/>
      <c r="C539" s="79"/>
      <c r="D539" s="79"/>
      <c r="E539" s="79"/>
      <c r="F539" s="79"/>
      <c r="G539" s="79"/>
      <c r="H539" s="79"/>
      <c r="I539" s="79"/>
      <c r="J539" s="79"/>
      <c r="K539" s="79"/>
      <c r="L539" s="79"/>
      <c r="M539" s="79"/>
      <c r="N539" s="79"/>
      <c r="O539" s="79"/>
      <c r="P539" s="79"/>
      <c r="Q539" s="79"/>
      <c r="R539" s="79"/>
    </row>
    <row r="540" ht="15.75" customHeight="1">
      <c r="A540" s="335"/>
      <c r="C540" s="79"/>
      <c r="D540" s="79"/>
      <c r="E540" s="79"/>
      <c r="F540" s="79"/>
      <c r="G540" s="79"/>
      <c r="H540" s="79"/>
      <c r="I540" s="79"/>
      <c r="J540" s="79"/>
      <c r="K540" s="79"/>
      <c r="L540" s="79"/>
      <c r="M540" s="79"/>
      <c r="N540" s="79"/>
      <c r="O540" s="79"/>
      <c r="P540" s="79"/>
      <c r="Q540" s="79"/>
      <c r="R540" s="79"/>
    </row>
    <row r="541" ht="15.75" customHeight="1">
      <c r="A541" s="335"/>
      <c r="C541" s="79"/>
      <c r="D541" s="79"/>
      <c r="E541" s="79"/>
      <c r="F541" s="79"/>
      <c r="G541" s="79"/>
      <c r="H541" s="79"/>
      <c r="I541" s="79"/>
      <c r="J541" s="79"/>
      <c r="K541" s="79"/>
      <c r="L541" s="79"/>
      <c r="M541" s="79"/>
      <c r="N541" s="79"/>
      <c r="O541" s="79"/>
      <c r="P541" s="79"/>
      <c r="Q541" s="79"/>
      <c r="R541" s="79"/>
    </row>
    <row r="542" ht="15.75" customHeight="1">
      <c r="A542" s="335"/>
      <c r="C542" s="79"/>
      <c r="D542" s="79"/>
      <c r="E542" s="79"/>
      <c r="F542" s="79"/>
      <c r="G542" s="79"/>
      <c r="H542" s="79"/>
      <c r="I542" s="79"/>
      <c r="J542" s="79"/>
      <c r="K542" s="79"/>
      <c r="L542" s="79"/>
      <c r="M542" s="79"/>
      <c r="N542" s="79"/>
      <c r="O542" s="79"/>
      <c r="P542" s="79"/>
      <c r="Q542" s="79"/>
      <c r="R542" s="79"/>
    </row>
    <row r="543" ht="15.75" customHeight="1">
      <c r="A543" s="335"/>
      <c r="C543" s="79"/>
      <c r="D543" s="79"/>
      <c r="E543" s="79"/>
      <c r="F543" s="79"/>
      <c r="G543" s="79"/>
      <c r="H543" s="79"/>
      <c r="I543" s="79"/>
      <c r="J543" s="79"/>
      <c r="K543" s="79"/>
      <c r="L543" s="79"/>
      <c r="M543" s="79"/>
      <c r="N543" s="79"/>
      <c r="O543" s="79"/>
      <c r="P543" s="79"/>
      <c r="Q543" s="79"/>
      <c r="R543" s="79"/>
    </row>
    <row r="544" ht="15.75" customHeight="1">
      <c r="A544" s="335"/>
      <c r="C544" s="79"/>
      <c r="D544" s="79"/>
      <c r="E544" s="79"/>
      <c r="F544" s="79"/>
      <c r="G544" s="79"/>
      <c r="H544" s="79"/>
      <c r="I544" s="79"/>
      <c r="J544" s="79"/>
      <c r="K544" s="79"/>
      <c r="L544" s="79"/>
      <c r="M544" s="79"/>
      <c r="N544" s="79"/>
      <c r="O544" s="79"/>
      <c r="P544" s="79"/>
      <c r="Q544" s="79"/>
      <c r="R544" s="79"/>
    </row>
    <row r="545" ht="15.75" customHeight="1">
      <c r="A545" s="335"/>
      <c r="C545" s="79"/>
      <c r="D545" s="79"/>
      <c r="E545" s="79"/>
      <c r="F545" s="79"/>
      <c r="G545" s="79"/>
      <c r="H545" s="79"/>
      <c r="I545" s="79"/>
      <c r="J545" s="79"/>
      <c r="K545" s="79"/>
      <c r="L545" s="79"/>
      <c r="M545" s="79"/>
      <c r="N545" s="79"/>
      <c r="O545" s="79"/>
      <c r="P545" s="79"/>
      <c r="Q545" s="79"/>
      <c r="R545" s="79"/>
    </row>
    <row r="546" ht="15.75" customHeight="1">
      <c r="A546" s="335"/>
      <c r="C546" s="79"/>
      <c r="D546" s="79"/>
      <c r="E546" s="79"/>
      <c r="F546" s="79"/>
      <c r="G546" s="79"/>
      <c r="H546" s="79"/>
      <c r="I546" s="79"/>
      <c r="J546" s="79"/>
      <c r="K546" s="79"/>
      <c r="L546" s="79"/>
      <c r="M546" s="79"/>
      <c r="N546" s="79"/>
      <c r="O546" s="79"/>
      <c r="P546" s="79"/>
      <c r="Q546" s="79"/>
      <c r="R546" s="79"/>
    </row>
    <row r="547" ht="15.75" customHeight="1">
      <c r="A547" s="335"/>
      <c r="C547" s="79"/>
      <c r="D547" s="79"/>
      <c r="E547" s="79"/>
      <c r="F547" s="79"/>
      <c r="G547" s="79"/>
      <c r="H547" s="79"/>
      <c r="I547" s="79"/>
      <c r="J547" s="79"/>
      <c r="K547" s="79"/>
      <c r="L547" s="79"/>
      <c r="M547" s="79"/>
      <c r="N547" s="79"/>
      <c r="O547" s="79"/>
      <c r="P547" s="79"/>
      <c r="Q547" s="79"/>
      <c r="R547" s="79"/>
    </row>
    <row r="548" ht="15.75" customHeight="1">
      <c r="A548" s="335"/>
      <c r="C548" s="79"/>
      <c r="D548" s="79"/>
      <c r="E548" s="79"/>
      <c r="F548" s="79"/>
      <c r="G548" s="79"/>
      <c r="H548" s="79"/>
      <c r="I548" s="79"/>
      <c r="J548" s="79"/>
      <c r="K548" s="79"/>
      <c r="L548" s="79"/>
      <c r="M548" s="79"/>
      <c r="N548" s="79"/>
      <c r="O548" s="79"/>
      <c r="P548" s="79"/>
      <c r="Q548" s="79"/>
      <c r="R548" s="79"/>
    </row>
    <row r="549" ht="15.75" customHeight="1">
      <c r="A549" s="335"/>
      <c r="C549" s="79"/>
      <c r="D549" s="79"/>
      <c r="E549" s="79"/>
      <c r="F549" s="79"/>
      <c r="G549" s="79"/>
      <c r="H549" s="79"/>
      <c r="I549" s="79"/>
      <c r="J549" s="79"/>
      <c r="K549" s="79"/>
      <c r="L549" s="79"/>
      <c r="M549" s="79"/>
      <c r="N549" s="79"/>
      <c r="O549" s="79"/>
      <c r="P549" s="79"/>
      <c r="Q549" s="79"/>
      <c r="R549" s="79"/>
    </row>
    <row r="550" ht="15.75" customHeight="1">
      <c r="A550" s="335"/>
      <c r="C550" s="79"/>
      <c r="D550" s="79"/>
      <c r="E550" s="79"/>
      <c r="F550" s="79"/>
      <c r="G550" s="79"/>
      <c r="H550" s="79"/>
      <c r="I550" s="79"/>
      <c r="J550" s="79"/>
      <c r="K550" s="79"/>
      <c r="L550" s="79"/>
      <c r="M550" s="79"/>
      <c r="N550" s="79"/>
      <c r="O550" s="79"/>
      <c r="P550" s="79"/>
      <c r="Q550" s="79"/>
      <c r="R550" s="79"/>
    </row>
    <row r="551" ht="15.75" customHeight="1">
      <c r="A551" s="335"/>
      <c r="C551" s="79"/>
      <c r="D551" s="79"/>
      <c r="E551" s="79"/>
      <c r="F551" s="79"/>
      <c r="G551" s="79"/>
      <c r="H551" s="79"/>
      <c r="I551" s="79"/>
      <c r="J551" s="79"/>
      <c r="K551" s="79"/>
      <c r="L551" s="79"/>
      <c r="M551" s="79"/>
      <c r="N551" s="79"/>
      <c r="O551" s="79"/>
      <c r="P551" s="79"/>
      <c r="Q551" s="79"/>
      <c r="R551" s="79"/>
    </row>
    <row r="552" ht="15.75" customHeight="1">
      <c r="A552" s="335"/>
      <c r="C552" s="79"/>
      <c r="D552" s="79"/>
      <c r="E552" s="79"/>
      <c r="F552" s="79"/>
      <c r="G552" s="79"/>
      <c r="H552" s="79"/>
      <c r="I552" s="79"/>
      <c r="J552" s="79"/>
      <c r="K552" s="79"/>
      <c r="L552" s="79"/>
      <c r="M552" s="79"/>
      <c r="N552" s="79"/>
      <c r="O552" s="79"/>
      <c r="P552" s="79"/>
      <c r="Q552" s="79"/>
      <c r="R552" s="79"/>
    </row>
    <row r="553" ht="15.75" customHeight="1">
      <c r="A553" s="335"/>
      <c r="C553" s="79"/>
      <c r="D553" s="79"/>
      <c r="E553" s="79"/>
      <c r="F553" s="79"/>
      <c r="G553" s="79"/>
      <c r="H553" s="79"/>
      <c r="I553" s="79"/>
      <c r="J553" s="79"/>
      <c r="K553" s="79"/>
      <c r="L553" s="79"/>
      <c r="M553" s="79"/>
      <c r="N553" s="79"/>
      <c r="O553" s="79"/>
      <c r="P553" s="79"/>
      <c r="Q553" s="79"/>
      <c r="R553" s="79"/>
    </row>
    <row r="554" ht="15.75" customHeight="1">
      <c r="A554" s="335"/>
      <c r="C554" s="79"/>
      <c r="D554" s="79"/>
      <c r="E554" s="79"/>
      <c r="F554" s="79"/>
      <c r="G554" s="79"/>
      <c r="H554" s="79"/>
      <c r="I554" s="79"/>
      <c r="J554" s="79"/>
      <c r="K554" s="79"/>
      <c r="L554" s="79"/>
      <c r="M554" s="79"/>
      <c r="N554" s="79"/>
      <c r="O554" s="79"/>
      <c r="P554" s="79"/>
      <c r="Q554" s="79"/>
      <c r="R554" s="79"/>
    </row>
    <row r="555" ht="15.75" customHeight="1">
      <c r="A555" s="335"/>
      <c r="C555" s="79"/>
      <c r="D555" s="79"/>
      <c r="E555" s="79"/>
      <c r="F555" s="79"/>
      <c r="G555" s="79"/>
      <c r="H555" s="79"/>
      <c r="I555" s="79"/>
      <c r="J555" s="79"/>
      <c r="K555" s="79"/>
      <c r="L555" s="79"/>
      <c r="M555" s="79"/>
      <c r="N555" s="79"/>
      <c r="O555" s="79"/>
      <c r="P555" s="79"/>
      <c r="Q555" s="79"/>
      <c r="R555" s="79"/>
    </row>
    <row r="556" ht="15.75" customHeight="1">
      <c r="A556" s="335"/>
      <c r="C556" s="79"/>
      <c r="D556" s="79"/>
      <c r="E556" s="79"/>
      <c r="F556" s="79"/>
      <c r="G556" s="79"/>
      <c r="H556" s="79"/>
      <c r="I556" s="79"/>
      <c r="J556" s="79"/>
      <c r="K556" s="79"/>
      <c r="L556" s="79"/>
      <c r="M556" s="79"/>
      <c r="N556" s="79"/>
      <c r="O556" s="79"/>
      <c r="P556" s="79"/>
      <c r="Q556" s="79"/>
      <c r="R556" s="79"/>
    </row>
    <row r="557" ht="15.75" customHeight="1">
      <c r="A557" s="335"/>
      <c r="C557" s="79"/>
      <c r="D557" s="79"/>
      <c r="E557" s="79"/>
      <c r="F557" s="79"/>
      <c r="G557" s="79"/>
      <c r="H557" s="79"/>
      <c r="I557" s="79"/>
      <c r="J557" s="79"/>
      <c r="K557" s="79"/>
      <c r="L557" s="79"/>
      <c r="M557" s="79"/>
      <c r="N557" s="79"/>
      <c r="O557" s="79"/>
      <c r="P557" s="79"/>
      <c r="Q557" s="79"/>
      <c r="R557" s="79"/>
    </row>
    <row r="558" ht="15.75" customHeight="1">
      <c r="A558" s="335"/>
      <c r="C558" s="79"/>
      <c r="D558" s="79"/>
      <c r="E558" s="79"/>
      <c r="F558" s="79"/>
      <c r="G558" s="79"/>
      <c r="H558" s="79"/>
      <c r="I558" s="79"/>
      <c r="J558" s="79"/>
      <c r="K558" s="79"/>
      <c r="L558" s="79"/>
      <c r="M558" s="79"/>
      <c r="N558" s="79"/>
      <c r="O558" s="79"/>
      <c r="P558" s="79"/>
      <c r="Q558" s="79"/>
      <c r="R558" s="79"/>
    </row>
    <row r="559" ht="15.75" customHeight="1">
      <c r="A559" s="335"/>
      <c r="C559" s="79"/>
      <c r="D559" s="79"/>
      <c r="E559" s="79"/>
      <c r="F559" s="79"/>
      <c r="G559" s="79"/>
      <c r="H559" s="79"/>
      <c r="I559" s="79"/>
      <c r="J559" s="79"/>
      <c r="K559" s="79"/>
      <c r="L559" s="79"/>
      <c r="M559" s="79"/>
      <c r="N559" s="79"/>
      <c r="O559" s="79"/>
      <c r="P559" s="79"/>
      <c r="Q559" s="79"/>
      <c r="R559" s="79"/>
    </row>
    <row r="560" ht="15.75" customHeight="1">
      <c r="A560" s="335"/>
      <c r="C560" s="79"/>
      <c r="D560" s="79"/>
      <c r="E560" s="79"/>
      <c r="F560" s="79"/>
      <c r="G560" s="79"/>
      <c r="H560" s="79"/>
      <c r="I560" s="79"/>
      <c r="J560" s="79"/>
      <c r="K560" s="79"/>
      <c r="L560" s="79"/>
      <c r="M560" s="79"/>
      <c r="N560" s="79"/>
      <c r="O560" s="79"/>
      <c r="P560" s="79"/>
      <c r="Q560" s="79"/>
      <c r="R560" s="79"/>
    </row>
    <row r="561" ht="15.75" customHeight="1">
      <c r="A561" s="335"/>
      <c r="C561" s="79"/>
      <c r="D561" s="79"/>
      <c r="E561" s="79"/>
      <c r="F561" s="79"/>
      <c r="G561" s="79"/>
      <c r="H561" s="79"/>
      <c r="I561" s="79"/>
      <c r="J561" s="79"/>
      <c r="K561" s="79"/>
      <c r="L561" s="79"/>
      <c r="M561" s="79"/>
      <c r="N561" s="79"/>
      <c r="O561" s="79"/>
      <c r="P561" s="79"/>
      <c r="Q561" s="79"/>
      <c r="R561" s="79"/>
    </row>
    <row r="562" ht="15.75" customHeight="1">
      <c r="A562" s="335"/>
      <c r="C562" s="79"/>
      <c r="D562" s="79"/>
      <c r="E562" s="79"/>
      <c r="F562" s="79"/>
      <c r="G562" s="79"/>
      <c r="H562" s="79"/>
      <c r="I562" s="79"/>
      <c r="J562" s="79"/>
      <c r="K562" s="79"/>
      <c r="L562" s="79"/>
      <c r="M562" s="79"/>
      <c r="N562" s="79"/>
      <c r="O562" s="79"/>
      <c r="P562" s="79"/>
      <c r="Q562" s="79"/>
      <c r="R562" s="79"/>
    </row>
    <row r="563" ht="15.75" customHeight="1">
      <c r="A563" s="335"/>
      <c r="C563" s="79"/>
      <c r="D563" s="79"/>
      <c r="E563" s="79"/>
      <c r="F563" s="79"/>
      <c r="G563" s="79"/>
      <c r="H563" s="79"/>
      <c r="I563" s="79"/>
      <c r="J563" s="79"/>
      <c r="K563" s="79"/>
      <c r="L563" s="79"/>
      <c r="M563" s="79"/>
      <c r="N563" s="79"/>
      <c r="O563" s="79"/>
      <c r="P563" s="79"/>
      <c r="Q563" s="79"/>
      <c r="R563" s="79"/>
    </row>
    <row r="564" ht="15.75" customHeight="1">
      <c r="A564" s="335"/>
      <c r="C564" s="79"/>
      <c r="D564" s="79"/>
      <c r="E564" s="79"/>
      <c r="F564" s="79"/>
      <c r="G564" s="79"/>
      <c r="H564" s="79"/>
      <c r="I564" s="79"/>
      <c r="J564" s="79"/>
      <c r="K564" s="79"/>
      <c r="L564" s="79"/>
      <c r="M564" s="79"/>
      <c r="N564" s="79"/>
      <c r="O564" s="79"/>
      <c r="P564" s="79"/>
      <c r="Q564" s="79"/>
      <c r="R564" s="79"/>
    </row>
    <row r="565" ht="15.75" customHeight="1">
      <c r="A565" s="335"/>
      <c r="C565" s="79"/>
      <c r="D565" s="79"/>
      <c r="E565" s="79"/>
      <c r="F565" s="79"/>
      <c r="G565" s="79"/>
      <c r="H565" s="79"/>
      <c r="I565" s="79"/>
      <c r="J565" s="79"/>
      <c r="K565" s="79"/>
      <c r="L565" s="79"/>
      <c r="M565" s="79"/>
      <c r="N565" s="79"/>
      <c r="O565" s="79"/>
      <c r="P565" s="79"/>
      <c r="Q565" s="79"/>
      <c r="R565" s="79"/>
    </row>
    <row r="566" ht="15.75" customHeight="1">
      <c r="A566" s="335"/>
      <c r="C566" s="79"/>
      <c r="D566" s="79"/>
      <c r="E566" s="79"/>
      <c r="F566" s="79"/>
      <c r="G566" s="79"/>
      <c r="H566" s="79"/>
      <c r="I566" s="79"/>
      <c r="J566" s="79"/>
      <c r="K566" s="79"/>
      <c r="L566" s="79"/>
      <c r="M566" s="79"/>
      <c r="N566" s="79"/>
      <c r="O566" s="79"/>
      <c r="P566" s="79"/>
      <c r="Q566" s="79"/>
      <c r="R566" s="79"/>
    </row>
    <row r="567" ht="15.75" customHeight="1">
      <c r="A567" s="335"/>
      <c r="C567" s="79"/>
      <c r="D567" s="79"/>
      <c r="E567" s="79"/>
      <c r="F567" s="79"/>
      <c r="G567" s="79"/>
      <c r="H567" s="79"/>
      <c r="I567" s="79"/>
      <c r="J567" s="79"/>
      <c r="K567" s="79"/>
      <c r="L567" s="79"/>
      <c r="M567" s="79"/>
      <c r="N567" s="79"/>
      <c r="O567" s="79"/>
      <c r="P567" s="79"/>
      <c r="Q567" s="79"/>
      <c r="R567" s="79"/>
    </row>
    <row r="568" ht="15.75" customHeight="1">
      <c r="A568" s="335"/>
      <c r="C568" s="79"/>
      <c r="D568" s="79"/>
      <c r="E568" s="79"/>
      <c r="F568" s="79"/>
      <c r="G568" s="79"/>
      <c r="H568" s="79"/>
      <c r="I568" s="79"/>
      <c r="J568" s="79"/>
      <c r="K568" s="79"/>
      <c r="L568" s="79"/>
      <c r="M568" s="79"/>
      <c r="N568" s="79"/>
      <c r="O568" s="79"/>
      <c r="P568" s="79"/>
      <c r="Q568" s="79"/>
      <c r="R568" s="79"/>
    </row>
    <row r="569" ht="15.75" customHeight="1">
      <c r="A569" s="335"/>
      <c r="C569" s="79"/>
      <c r="D569" s="79"/>
      <c r="E569" s="79"/>
      <c r="F569" s="79"/>
      <c r="G569" s="79"/>
      <c r="H569" s="79"/>
      <c r="I569" s="79"/>
      <c r="J569" s="79"/>
      <c r="K569" s="79"/>
      <c r="L569" s="79"/>
      <c r="M569" s="79"/>
      <c r="N569" s="79"/>
      <c r="O569" s="79"/>
      <c r="P569" s="79"/>
      <c r="Q569" s="79"/>
      <c r="R569" s="79"/>
    </row>
    <row r="570" ht="15.75" customHeight="1">
      <c r="A570" s="335"/>
      <c r="C570" s="79"/>
      <c r="D570" s="79"/>
      <c r="E570" s="79"/>
      <c r="F570" s="79"/>
      <c r="G570" s="79"/>
      <c r="H570" s="79"/>
      <c r="I570" s="79"/>
      <c r="J570" s="79"/>
      <c r="K570" s="79"/>
      <c r="L570" s="79"/>
      <c r="M570" s="79"/>
      <c r="N570" s="79"/>
      <c r="O570" s="79"/>
      <c r="P570" s="79"/>
      <c r="Q570" s="79"/>
      <c r="R570" s="79"/>
    </row>
    <row r="571" ht="15.75" customHeight="1">
      <c r="A571" s="335"/>
      <c r="C571" s="79"/>
      <c r="D571" s="79"/>
      <c r="E571" s="79"/>
      <c r="F571" s="79"/>
      <c r="G571" s="79"/>
      <c r="H571" s="79"/>
      <c r="I571" s="79"/>
      <c r="J571" s="79"/>
      <c r="K571" s="79"/>
      <c r="L571" s="79"/>
      <c r="M571" s="79"/>
      <c r="N571" s="79"/>
      <c r="O571" s="79"/>
      <c r="P571" s="79"/>
      <c r="Q571" s="79"/>
      <c r="R571" s="79"/>
    </row>
    <row r="572" ht="15.75" customHeight="1">
      <c r="A572" s="335"/>
      <c r="C572" s="79"/>
      <c r="D572" s="79"/>
      <c r="E572" s="79"/>
      <c r="F572" s="79"/>
      <c r="G572" s="79"/>
      <c r="H572" s="79"/>
      <c r="I572" s="79"/>
      <c r="J572" s="79"/>
      <c r="K572" s="79"/>
      <c r="L572" s="79"/>
      <c r="M572" s="79"/>
      <c r="N572" s="79"/>
      <c r="O572" s="79"/>
      <c r="P572" s="79"/>
      <c r="Q572" s="79"/>
      <c r="R572" s="79"/>
    </row>
    <row r="573" ht="15.75" customHeight="1">
      <c r="A573" s="335"/>
      <c r="C573" s="79"/>
      <c r="D573" s="79"/>
      <c r="E573" s="79"/>
      <c r="F573" s="79"/>
      <c r="G573" s="79"/>
      <c r="H573" s="79"/>
      <c r="I573" s="79"/>
      <c r="J573" s="79"/>
      <c r="K573" s="79"/>
      <c r="L573" s="79"/>
      <c r="M573" s="79"/>
      <c r="N573" s="79"/>
      <c r="O573" s="79"/>
      <c r="P573" s="79"/>
      <c r="Q573" s="79"/>
      <c r="R573" s="79"/>
    </row>
    <row r="574" ht="15.75" customHeight="1">
      <c r="A574" s="335"/>
      <c r="C574" s="79"/>
      <c r="D574" s="79"/>
      <c r="E574" s="79"/>
      <c r="F574" s="79"/>
      <c r="G574" s="79"/>
      <c r="H574" s="79"/>
      <c r="I574" s="79"/>
      <c r="J574" s="79"/>
      <c r="K574" s="79"/>
      <c r="L574" s="79"/>
      <c r="M574" s="79"/>
      <c r="N574" s="79"/>
      <c r="O574" s="79"/>
      <c r="P574" s="79"/>
      <c r="Q574" s="79"/>
      <c r="R574" s="79"/>
    </row>
    <row r="575" ht="15.75" customHeight="1">
      <c r="A575" s="335"/>
      <c r="C575" s="79"/>
      <c r="D575" s="79"/>
      <c r="E575" s="79"/>
      <c r="F575" s="79"/>
      <c r="G575" s="79"/>
      <c r="H575" s="79"/>
      <c r="I575" s="79"/>
      <c r="J575" s="79"/>
      <c r="K575" s="79"/>
      <c r="L575" s="79"/>
      <c r="M575" s="79"/>
      <c r="N575" s="79"/>
      <c r="O575" s="79"/>
      <c r="P575" s="79"/>
      <c r="Q575" s="79"/>
      <c r="R575" s="79"/>
    </row>
    <row r="576" ht="15.75" customHeight="1">
      <c r="A576" s="335"/>
      <c r="C576" s="79"/>
      <c r="D576" s="79"/>
      <c r="E576" s="79"/>
      <c r="F576" s="79"/>
      <c r="G576" s="79"/>
      <c r="H576" s="79"/>
      <c r="I576" s="79"/>
      <c r="J576" s="79"/>
      <c r="K576" s="79"/>
      <c r="L576" s="79"/>
      <c r="M576" s="79"/>
      <c r="N576" s="79"/>
      <c r="O576" s="79"/>
      <c r="P576" s="79"/>
      <c r="Q576" s="79"/>
      <c r="R576" s="79"/>
    </row>
    <row r="577" ht="15.75" customHeight="1">
      <c r="A577" s="335"/>
      <c r="C577" s="79"/>
      <c r="D577" s="79"/>
      <c r="E577" s="79"/>
      <c r="F577" s="79"/>
      <c r="G577" s="79"/>
      <c r="H577" s="79"/>
      <c r="I577" s="79"/>
      <c r="J577" s="79"/>
      <c r="K577" s="79"/>
      <c r="L577" s="79"/>
      <c r="M577" s="79"/>
      <c r="N577" s="79"/>
      <c r="O577" s="79"/>
      <c r="P577" s="79"/>
      <c r="Q577" s="79"/>
      <c r="R577" s="79"/>
    </row>
    <row r="578" ht="15.75" customHeight="1">
      <c r="A578" s="335"/>
      <c r="C578" s="79"/>
      <c r="D578" s="79"/>
      <c r="E578" s="79"/>
      <c r="F578" s="79"/>
      <c r="G578" s="79"/>
      <c r="H578" s="79"/>
      <c r="I578" s="79"/>
      <c r="J578" s="79"/>
      <c r="K578" s="79"/>
      <c r="L578" s="79"/>
      <c r="M578" s="79"/>
      <c r="N578" s="79"/>
      <c r="O578" s="79"/>
      <c r="P578" s="79"/>
      <c r="Q578" s="79"/>
      <c r="R578" s="79"/>
    </row>
    <row r="579" ht="15.75" customHeight="1">
      <c r="A579" s="335"/>
      <c r="C579" s="79"/>
      <c r="D579" s="79"/>
      <c r="E579" s="79"/>
      <c r="F579" s="79"/>
      <c r="G579" s="79"/>
      <c r="H579" s="79"/>
      <c r="I579" s="79"/>
      <c r="J579" s="79"/>
      <c r="K579" s="79"/>
      <c r="L579" s="79"/>
      <c r="M579" s="79"/>
      <c r="N579" s="79"/>
      <c r="O579" s="79"/>
      <c r="P579" s="79"/>
      <c r="Q579" s="79"/>
      <c r="R579" s="79"/>
    </row>
    <row r="580" ht="15.75" customHeight="1">
      <c r="A580" s="335"/>
      <c r="C580" s="79"/>
      <c r="D580" s="79"/>
      <c r="E580" s="79"/>
      <c r="F580" s="79"/>
      <c r="G580" s="79"/>
      <c r="H580" s="79"/>
      <c r="I580" s="79"/>
      <c r="J580" s="79"/>
      <c r="K580" s="79"/>
      <c r="L580" s="79"/>
      <c r="M580" s="79"/>
      <c r="N580" s="79"/>
      <c r="O580" s="79"/>
      <c r="P580" s="79"/>
      <c r="Q580" s="79"/>
      <c r="R580" s="79"/>
    </row>
    <row r="581" ht="15.75" customHeight="1">
      <c r="A581" s="335"/>
      <c r="C581" s="79"/>
      <c r="D581" s="79"/>
      <c r="E581" s="79"/>
      <c r="F581" s="79"/>
      <c r="G581" s="79"/>
      <c r="H581" s="79"/>
      <c r="I581" s="79"/>
      <c r="J581" s="79"/>
      <c r="K581" s="79"/>
      <c r="L581" s="79"/>
      <c r="M581" s="79"/>
      <c r="N581" s="79"/>
      <c r="O581" s="79"/>
      <c r="P581" s="79"/>
      <c r="Q581" s="79"/>
      <c r="R581" s="79"/>
    </row>
    <row r="582" ht="15.75" customHeight="1">
      <c r="A582" s="335"/>
      <c r="C582" s="79"/>
      <c r="D582" s="79"/>
      <c r="E582" s="79"/>
      <c r="F582" s="79"/>
      <c r="G582" s="79"/>
      <c r="H582" s="79"/>
      <c r="I582" s="79"/>
      <c r="J582" s="79"/>
      <c r="K582" s="79"/>
      <c r="L582" s="79"/>
      <c r="M582" s="79"/>
      <c r="N582" s="79"/>
      <c r="O582" s="79"/>
      <c r="P582" s="79"/>
      <c r="Q582" s="79"/>
      <c r="R582" s="79"/>
    </row>
    <row r="583" ht="15.75" customHeight="1">
      <c r="A583" s="335"/>
      <c r="C583" s="79"/>
      <c r="D583" s="79"/>
      <c r="E583" s="79"/>
      <c r="F583" s="79"/>
      <c r="G583" s="79"/>
      <c r="H583" s="79"/>
      <c r="I583" s="79"/>
      <c r="J583" s="79"/>
      <c r="K583" s="79"/>
      <c r="L583" s="79"/>
      <c r="M583" s="79"/>
      <c r="N583" s="79"/>
      <c r="O583" s="79"/>
      <c r="P583" s="79"/>
      <c r="Q583" s="79"/>
      <c r="R583" s="79"/>
    </row>
    <row r="584" ht="15.75" customHeight="1">
      <c r="A584" s="335"/>
      <c r="C584" s="79"/>
      <c r="D584" s="79"/>
      <c r="E584" s="79"/>
      <c r="F584" s="79"/>
      <c r="G584" s="79"/>
      <c r="H584" s="79"/>
      <c r="I584" s="79"/>
      <c r="J584" s="79"/>
      <c r="K584" s="79"/>
      <c r="L584" s="79"/>
      <c r="M584" s="79"/>
      <c r="N584" s="79"/>
      <c r="O584" s="79"/>
      <c r="P584" s="79"/>
      <c r="Q584" s="79"/>
      <c r="R584" s="79"/>
    </row>
    <row r="585" ht="15.75" customHeight="1">
      <c r="A585" s="335"/>
      <c r="C585" s="79"/>
      <c r="D585" s="79"/>
      <c r="E585" s="79"/>
      <c r="F585" s="79"/>
      <c r="G585" s="79"/>
      <c r="H585" s="79"/>
      <c r="I585" s="79"/>
      <c r="J585" s="79"/>
      <c r="K585" s="79"/>
      <c r="L585" s="79"/>
      <c r="M585" s="79"/>
      <c r="N585" s="79"/>
      <c r="O585" s="79"/>
      <c r="P585" s="79"/>
      <c r="Q585" s="79"/>
      <c r="R585" s="79"/>
    </row>
    <row r="586" ht="15.75" customHeight="1">
      <c r="A586" s="335"/>
      <c r="C586" s="79"/>
      <c r="D586" s="79"/>
      <c r="E586" s="79"/>
      <c r="F586" s="79"/>
      <c r="G586" s="79"/>
      <c r="H586" s="79"/>
      <c r="I586" s="79"/>
      <c r="J586" s="79"/>
      <c r="K586" s="79"/>
      <c r="L586" s="79"/>
      <c r="M586" s="79"/>
      <c r="N586" s="79"/>
      <c r="O586" s="79"/>
      <c r="P586" s="79"/>
      <c r="Q586" s="79"/>
      <c r="R586" s="79"/>
    </row>
    <row r="587" ht="15.75" customHeight="1">
      <c r="A587" s="335"/>
      <c r="C587" s="79"/>
      <c r="D587" s="79"/>
      <c r="E587" s="79"/>
      <c r="F587" s="79"/>
      <c r="G587" s="79"/>
      <c r="H587" s="79"/>
      <c r="I587" s="79"/>
      <c r="J587" s="79"/>
      <c r="K587" s="79"/>
      <c r="L587" s="79"/>
      <c r="M587" s="79"/>
      <c r="N587" s="79"/>
      <c r="O587" s="79"/>
      <c r="P587" s="79"/>
      <c r="Q587" s="79"/>
      <c r="R587" s="79"/>
    </row>
    <row r="588" ht="15.75" customHeight="1">
      <c r="A588" s="335"/>
      <c r="C588" s="79"/>
      <c r="D588" s="79"/>
      <c r="E588" s="79"/>
      <c r="F588" s="79"/>
      <c r="G588" s="79"/>
      <c r="H588" s="79"/>
      <c r="I588" s="79"/>
      <c r="J588" s="79"/>
      <c r="K588" s="79"/>
      <c r="L588" s="79"/>
      <c r="M588" s="79"/>
      <c r="N588" s="79"/>
      <c r="O588" s="79"/>
      <c r="P588" s="79"/>
      <c r="Q588" s="79"/>
      <c r="R588" s="79"/>
    </row>
    <row r="589" ht="15.75" customHeight="1">
      <c r="A589" s="335"/>
      <c r="C589" s="79"/>
      <c r="D589" s="79"/>
      <c r="E589" s="79"/>
      <c r="F589" s="79"/>
      <c r="G589" s="79"/>
      <c r="H589" s="79"/>
      <c r="I589" s="79"/>
      <c r="J589" s="79"/>
      <c r="K589" s="79"/>
      <c r="L589" s="79"/>
      <c r="M589" s="79"/>
      <c r="N589" s="79"/>
      <c r="O589" s="79"/>
      <c r="P589" s="79"/>
      <c r="Q589" s="79"/>
      <c r="R589" s="79"/>
    </row>
    <row r="590" ht="15.75" customHeight="1">
      <c r="A590" s="335"/>
      <c r="C590" s="79"/>
      <c r="D590" s="79"/>
      <c r="E590" s="79"/>
      <c r="F590" s="79"/>
      <c r="G590" s="79"/>
      <c r="H590" s="79"/>
      <c r="I590" s="79"/>
      <c r="J590" s="79"/>
      <c r="K590" s="79"/>
      <c r="L590" s="79"/>
      <c r="M590" s="79"/>
      <c r="N590" s="79"/>
      <c r="O590" s="79"/>
      <c r="P590" s="79"/>
      <c r="Q590" s="79"/>
      <c r="R590" s="79"/>
    </row>
    <row r="591" ht="15.75" customHeight="1">
      <c r="A591" s="335"/>
      <c r="C591" s="79"/>
      <c r="D591" s="79"/>
      <c r="E591" s="79"/>
      <c r="F591" s="79"/>
      <c r="G591" s="79"/>
      <c r="H591" s="79"/>
      <c r="I591" s="79"/>
      <c r="J591" s="79"/>
      <c r="K591" s="79"/>
      <c r="L591" s="79"/>
      <c r="M591" s="79"/>
      <c r="N591" s="79"/>
      <c r="O591" s="79"/>
      <c r="P591" s="79"/>
      <c r="Q591" s="79"/>
      <c r="R591" s="79"/>
    </row>
    <row r="592" ht="15.75" customHeight="1">
      <c r="A592" s="335"/>
      <c r="C592" s="79"/>
      <c r="D592" s="79"/>
      <c r="E592" s="79"/>
      <c r="F592" s="79"/>
      <c r="G592" s="79"/>
      <c r="H592" s="79"/>
      <c r="I592" s="79"/>
      <c r="J592" s="79"/>
      <c r="K592" s="79"/>
      <c r="L592" s="79"/>
      <c r="M592" s="79"/>
      <c r="N592" s="79"/>
      <c r="O592" s="79"/>
      <c r="P592" s="79"/>
      <c r="Q592" s="79"/>
      <c r="R592" s="79"/>
    </row>
    <row r="593" ht="15.75" customHeight="1">
      <c r="A593" s="335"/>
      <c r="C593" s="79"/>
      <c r="D593" s="79"/>
      <c r="E593" s="79"/>
      <c r="F593" s="79"/>
      <c r="G593" s="79"/>
      <c r="H593" s="79"/>
      <c r="I593" s="79"/>
      <c r="J593" s="79"/>
      <c r="K593" s="79"/>
      <c r="L593" s="79"/>
      <c r="M593" s="79"/>
      <c r="N593" s="79"/>
      <c r="O593" s="79"/>
      <c r="P593" s="79"/>
      <c r="Q593" s="79"/>
      <c r="R593" s="79"/>
    </row>
    <row r="594" ht="15.75" customHeight="1">
      <c r="A594" s="335"/>
      <c r="C594" s="79"/>
      <c r="D594" s="79"/>
      <c r="E594" s="79"/>
      <c r="F594" s="79"/>
      <c r="G594" s="79"/>
      <c r="H594" s="79"/>
      <c r="I594" s="79"/>
      <c r="J594" s="79"/>
      <c r="K594" s="79"/>
      <c r="L594" s="79"/>
      <c r="M594" s="79"/>
      <c r="N594" s="79"/>
      <c r="O594" s="79"/>
      <c r="P594" s="79"/>
      <c r="Q594" s="79"/>
      <c r="R594" s="79"/>
    </row>
    <row r="595" ht="15.75" customHeight="1">
      <c r="A595" s="335"/>
      <c r="C595" s="79"/>
      <c r="D595" s="79"/>
      <c r="E595" s="79"/>
      <c r="F595" s="79"/>
      <c r="G595" s="79"/>
      <c r="H595" s="79"/>
      <c r="I595" s="79"/>
      <c r="J595" s="79"/>
      <c r="K595" s="79"/>
      <c r="L595" s="79"/>
      <c r="M595" s="79"/>
      <c r="N595" s="79"/>
      <c r="O595" s="79"/>
      <c r="P595" s="79"/>
      <c r="Q595" s="79"/>
      <c r="R595" s="79"/>
    </row>
    <row r="596" ht="15.75" customHeight="1">
      <c r="A596" s="335"/>
      <c r="C596" s="79"/>
      <c r="D596" s="79"/>
      <c r="E596" s="79"/>
      <c r="F596" s="79"/>
      <c r="G596" s="79"/>
      <c r="H596" s="79"/>
      <c r="I596" s="79"/>
      <c r="J596" s="79"/>
      <c r="K596" s="79"/>
      <c r="L596" s="79"/>
      <c r="M596" s="79"/>
      <c r="N596" s="79"/>
      <c r="O596" s="79"/>
      <c r="P596" s="79"/>
      <c r="Q596" s="79"/>
      <c r="R596" s="79"/>
    </row>
    <row r="597" ht="15.75" customHeight="1">
      <c r="A597" s="335"/>
      <c r="C597" s="79"/>
      <c r="D597" s="79"/>
      <c r="E597" s="79"/>
      <c r="F597" s="79"/>
      <c r="G597" s="79"/>
      <c r="H597" s="79"/>
      <c r="I597" s="79"/>
      <c r="J597" s="79"/>
      <c r="K597" s="79"/>
      <c r="L597" s="79"/>
      <c r="M597" s="79"/>
      <c r="N597" s="79"/>
      <c r="O597" s="79"/>
      <c r="P597" s="79"/>
      <c r="Q597" s="79"/>
      <c r="R597" s="79"/>
    </row>
    <row r="598" ht="15.75" customHeight="1">
      <c r="A598" s="335"/>
      <c r="C598" s="79"/>
      <c r="D598" s="79"/>
      <c r="E598" s="79"/>
      <c r="F598" s="79"/>
      <c r="G598" s="79"/>
      <c r="H598" s="79"/>
      <c r="I598" s="79"/>
      <c r="J598" s="79"/>
      <c r="K598" s="79"/>
      <c r="L598" s="79"/>
      <c r="M598" s="79"/>
      <c r="N598" s="79"/>
      <c r="O598" s="79"/>
      <c r="P598" s="79"/>
      <c r="Q598" s="79"/>
      <c r="R598" s="79"/>
    </row>
    <row r="599" ht="15.75" customHeight="1">
      <c r="A599" s="335"/>
      <c r="C599" s="79"/>
      <c r="D599" s="79"/>
      <c r="E599" s="79"/>
      <c r="F599" s="79"/>
      <c r="G599" s="79"/>
      <c r="H599" s="79"/>
      <c r="I599" s="79"/>
      <c r="J599" s="79"/>
      <c r="K599" s="79"/>
      <c r="L599" s="79"/>
      <c r="M599" s="79"/>
      <c r="N599" s="79"/>
      <c r="O599" s="79"/>
      <c r="P599" s="79"/>
      <c r="Q599" s="79"/>
      <c r="R599" s="79"/>
    </row>
    <row r="600" ht="15.75" customHeight="1">
      <c r="A600" s="335"/>
      <c r="C600" s="79"/>
      <c r="D600" s="79"/>
      <c r="E600" s="79"/>
      <c r="F600" s="79"/>
      <c r="G600" s="79"/>
      <c r="H600" s="79"/>
      <c r="I600" s="79"/>
      <c r="J600" s="79"/>
      <c r="K600" s="79"/>
      <c r="L600" s="79"/>
      <c r="M600" s="79"/>
      <c r="N600" s="79"/>
      <c r="O600" s="79"/>
      <c r="P600" s="79"/>
      <c r="Q600" s="79"/>
      <c r="R600" s="79"/>
    </row>
    <row r="601" ht="15.75" customHeight="1">
      <c r="A601" s="335"/>
      <c r="C601" s="79"/>
      <c r="D601" s="79"/>
      <c r="E601" s="79"/>
      <c r="F601" s="79"/>
      <c r="G601" s="79"/>
      <c r="H601" s="79"/>
      <c r="I601" s="79"/>
      <c r="J601" s="79"/>
      <c r="K601" s="79"/>
      <c r="L601" s="79"/>
      <c r="M601" s="79"/>
      <c r="N601" s="79"/>
      <c r="O601" s="79"/>
      <c r="P601" s="79"/>
      <c r="Q601" s="79"/>
      <c r="R601" s="79"/>
    </row>
    <row r="602" ht="15.75" customHeight="1">
      <c r="A602" s="335"/>
      <c r="C602" s="79"/>
      <c r="D602" s="79"/>
      <c r="E602" s="79"/>
      <c r="F602" s="79"/>
      <c r="G602" s="79"/>
      <c r="H602" s="79"/>
      <c r="I602" s="79"/>
      <c r="J602" s="79"/>
      <c r="K602" s="79"/>
      <c r="L602" s="79"/>
      <c r="M602" s="79"/>
      <c r="N602" s="79"/>
      <c r="O602" s="79"/>
      <c r="P602" s="79"/>
      <c r="Q602" s="79"/>
      <c r="R602" s="79"/>
    </row>
    <row r="603" ht="15.75" customHeight="1">
      <c r="A603" s="335"/>
      <c r="C603" s="79"/>
      <c r="D603" s="79"/>
      <c r="E603" s="79"/>
      <c r="F603" s="79"/>
      <c r="G603" s="79"/>
      <c r="H603" s="79"/>
      <c r="I603" s="79"/>
      <c r="J603" s="79"/>
      <c r="K603" s="79"/>
      <c r="L603" s="79"/>
      <c r="M603" s="79"/>
      <c r="N603" s="79"/>
      <c r="O603" s="79"/>
      <c r="P603" s="79"/>
      <c r="Q603" s="79"/>
      <c r="R603" s="79"/>
    </row>
    <row r="604" ht="15.75" customHeight="1">
      <c r="A604" s="335"/>
      <c r="C604" s="79"/>
      <c r="D604" s="79"/>
      <c r="E604" s="79"/>
      <c r="F604" s="79"/>
      <c r="G604" s="79"/>
      <c r="H604" s="79"/>
      <c r="I604" s="79"/>
      <c r="J604" s="79"/>
      <c r="K604" s="79"/>
      <c r="L604" s="79"/>
      <c r="M604" s="79"/>
      <c r="N604" s="79"/>
      <c r="O604" s="79"/>
      <c r="P604" s="79"/>
      <c r="Q604" s="79"/>
      <c r="R604" s="79"/>
    </row>
    <row r="605" ht="15.75" customHeight="1">
      <c r="A605" s="335"/>
      <c r="C605" s="79"/>
      <c r="D605" s="79"/>
      <c r="E605" s="79"/>
      <c r="F605" s="79"/>
      <c r="G605" s="79"/>
      <c r="H605" s="79"/>
      <c r="I605" s="79"/>
      <c r="J605" s="79"/>
      <c r="K605" s="79"/>
      <c r="L605" s="79"/>
      <c r="M605" s="79"/>
      <c r="N605" s="79"/>
      <c r="O605" s="79"/>
      <c r="P605" s="79"/>
      <c r="Q605" s="79"/>
      <c r="R605" s="79"/>
    </row>
    <row r="606" ht="15.75" customHeight="1">
      <c r="A606" s="335"/>
      <c r="C606" s="79"/>
      <c r="D606" s="79"/>
      <c r="E606" s="79"/>
      <c r="F606" s="79"/>
      <c r="G606" s="79"/>
      <c r="H606" s="79"/>
      <c r="I606" s="79"/>
      <c r="J606" s="79"/>
      <c r="K606" s="79"/>
      <c r="L606" s="79"/>
      <c r="M606" s="79"/>
      <c r="N606" s="79"/>
      <c r="O606" s="79"/>
      <c r="P606" s="79"/>
      <c r="Q606" s="79"/>
      <c r="R606" s="79"/>
    </row>
    <row r="607" ht="15.75" customHeight="1">
      <c r="A607" s="335"/>
      <c r="C607" s="79"/>
      <c r="D607" s="79"/>
      <c r="E607" s="79"/>
      <c r="F607" s="79"/>
      <c r="G607" s="79"/>
      <c r="H607" s="79"/>
      <c r="I607" s="79"/>
      <c r="J607" s="79"/>
      <c r="K607" s="79"/>
      <c r="L607" s="79"/>
      <c r="M607" s="79"/>
      <c r="N607" s="79"/>
      <c r="O607" s="79"/>
      <c r="P607" s="79"/>
      <c r="Q607" s="79"/>
      <c r="R607" s="79"/>
    </row>
    <row r="608" ht="15.75" customHeight="1">
      <c r="A608" s="335"/>
      <c r="C608" s="79"/>
      <c r="D608" s="79"/>
      <c r="E608" s="79"/>
      <c r="F608" s="79"/>
      <c r="G608" s="79"/>
      <c r="H608" s="79"/>
      <c r="I608" s="79"/>
      <c r="J608" s="79"/>
      <c r="K608" s="79"/>
      <c r="L608" s="79"/>
      <c r="M608" s="79"/>
      <c r="N608" s="79"/>
      <c r="O608" s="79"/>
      <c r="P608" s="79"/>
      <c r="Q608" s="79"/>
      <c r="R608" s="79"/>
    </row>
    <row r="609" ht="15.75" customHeight="1">
      <c r="A609" s="335"/>
      <c r="C609" s="79"/>
      <c r="D609" s="79"/>
      <c r="E609" s="79"/>
      <c r="F609" s="79"/>
      <c r="G609" s="79"/>
      <c r="H609" s="79"/>
      <c r="I609" s="79"/>
      <c r="J609" s="79"/>
      <c r="K609" s="79"/>
      <c r="L609" s="79"/>
      <c r="M609" s="79"/>
      <c r="N609" s="79"/>
      <c r="O609" s="79"/>
      <c r="P609" s="79"/>
      <c r="Q609" s="79"/>
      <c r="R609" s="79"/>
    </row>
    <row r="610" ht="15.75" customHeight="1">
      <c r="A610" s="335"/>
      <c r="C610" s="79"/>
      <c r="D610" s="79"/>
      <c r="E610" s="79"/>
      <c r="F610" s="79"/>
      <c r="G610" s="79"/>
      <c r="H610" s="79"/>
      <c r="I610" s="79"/>
      <c r="J610" s="79"/>
      <c r="K610" s="79"/>
      <c r="L610" s="79"/>
      <c r="M610" s="79"/>
      <c r="N610" s="79"/>
      <c r="O610" s="79"/>
      <c r="P610" s="79"/>
      <c r="Q610" s="79"/>
      <c r="R610" s="79"/>
    </row>
    <row r="611" ht="15.75" customHeight="1">
      <c r="A611" s="335"/>
      <c r="C611" s="79"/>
      <c r="D611" s="79"/>
      <c r="E611" s="79"/>
      <c r="F611" s="79"/>
      <c r="G611" s="79"/>
      <c r="H611" s="79"/>
      <c r="I611" s="79"/>
      <c r="J611" s="79"/>
      <c r="K611" s="79"/>
      <c r="L611" s="79"/>
      <c r="M611" s="79"/>
      <c r="N611" s="79"/>
      <c r="O611" s="79"/>
      <c r="P611" s="79"/>
      <c r="Q611" s="79"/>
      <c r="R611" s="79"/>
    </row>
    <row r="612" ht="15.75" customHeight="1">
      <c r="A612" s="335"/>
      <c r="C612" s="79"/>
      <c r="D612" s="79"/>
      <c r="E612" s="79"/>
      <c r="F612" s="79"/>
      <c r="G612" s="79"/>
      <c r="H612" s="79"/>
      <c r="I612" s="79"/>
      <c r="J612" s="79"/>
      <c r="K612" s="79"/>
      <c r="L612" s="79"/>
      <c r="M612" s="79"/>
      <c r="N612" s="79"/>
      <c r="O612" s="79"/>
      <c r="P612" s="79"/>
      <c r="Q612" s="79"/>
      <c r="R612" s="79"/>
    </row>
    <row r="613" ht="15.75" customHeight="1">
      <c r="A613" s="335"/>
      <c r="C613" s="79"/>
      <c r="D613" s="79"/>
      <c r="E613" s="79"/>
      <c r="F613" s="79"/>
      <c r="G613" s="79"/>
      <c r="H613" s="79"/>
      <c r="I613" s="79"/>
      <c r="J613" s="79"/>
      <c r="K613" s="79"/>
      <c r="L613" s="79"/>
      <c r="M613" s="79"/>
      <c r="N613" s="79"/>
      <c r="O613" s="79"/>
      <c r="P613" s="79"/>
      <c r="Q613" s="79"/>
      <c r="R613" s="79"/>
    </row>
    <row r="614" ht="15.75" customHeight="1">
      <c r="A614" s="335"/>
      <c r="C614" s="79"/>
      <c r="D614" s="79"/>
      <c r="E614" s="79"/>
      <c r="F614" s="79"/>
      <c r="G614" s="79"/>
      <c r="H614" s="79"/>
      <c r="I614" s="79"/>
      <c r="J614" s="79"/>
      <c r="K614" s="79"/>
      <c r="L614" s="79"/>
      <c r="M614" s="79"/>
      <c r="N614" s="79"/>
      <c r="O614" s="79"/>
      <c r="P614" s="79"/>
      <c r="Q614" s="79"/>
      <c r="R614" s="79"/>
    </row>
    <row r="615" ht="15.75" customHeight="1">
      <c r="A615" s="335"/>
      <c r="C615" s="79"/>
      <c r="D615" s="79"/>
      <c r="E615" s="79"/>
      <c r="F615" s="79"/>
      <c r="G615" s="79"/>
      <c r="H615" s="79"/>
      <c r="I615" s="79"/>
      <c r="J615" s="79"/>
      <c r="K615" s="79"/>
      <c r="L615" s="79"/>
      <c r="M615" s="79"/>
      <c r="N615" s="79"/>
      <c r="O615" s="79"/>
      <c r="P615" s="79"/>
      <c r="Q615" s="79"/>
      <c r="R615" s="79"/>
    </row>
    <row r="616" ht="15.75" customHeight="1">
      <c r="A616" s="335"/>
      <c r="C616" s="79"/>
      <c r="D616" s="79"/>
      <c r="E616" s="79"/>
      <c r="F616" s="79"/>
      <c r="G616" s="79"/>
      <c r="H616" s="79"/>
      <c r="I616" s="79"/>
      <c r="J616" s="79"/>
      <c r="K616" s="79"/>
      <c r="L616" s="79"/>
      <c r="M616" s="79"/>
      <c r="N616" s="79"/>
      <c r="O616" s="79"/>
      <c r="P616" s="79"/>
      <c r="Q616" s="79"/>
      <c r="R616" s="79"/>
    </row>
    <row r="617" ht="15.75" customHeight="1">
      <c r="A617" s="335"/>
      <c r="C617" s="79"/>
      <c r="D617" s="79"/>
      <c r="E617" s="79"/>
      <c r="F617" s="79"/>
      <c r="G617" s="79"/>
      <c r="H617" s="79"/>
      <c r="I617" s="79"/>
      <c r="J617" s="79"/>
      <c r="K617" s="79"/>
      <c r="L617" s="79"/>
      <c r="M617" s="79"/>
      <c r="N617" s="79"/>
      <c r="O617" s="79"/>
      <c r="P617" s="79"/>
      <c r="Q617" s="79"/>
      <c r="R617" s="79"/>
    </row>
    <row r="618" ht="15.75" customHeight="1">
      <c r="A618" s="335"/>
      <c r="C618" s="79"/>
      <c r="D618" s="79"/>
      <c r="E618" s="79"/>
      <c r="F618" s="79"/>
      <c r="G618" s="79"/>
      <c r="H618" s="79"/>
      <c r="I618" s="79"/>
      <c r="J618" s="79"/>
      <c r="K618" s="79"/>
      <c r="L618" s="79"/>
      <c r="M618" s="79"/>
      <c r="N618" s="79"/>
      <c r="O618" s="79"/>
      <c r="P618" s="79"/>
      <c r="Q618" s="79"/>
      <c r="R618" s="79"/>
    </row>
    <row r="619" ht="15.75" customHeight="1">
      <c r="A619" s="335"/>
      <c r="C619" s="79"/>
      <c r="D619" s="79"/>
      <c r="E619" s="79"/>
      <c r="F619" s="79"/>
      <c r="G619" s="79"/>
      <c r="H619" s="79"/>
      <c r="I619" s="79"/>
      <c r="J619" s="79"/>
      <c r="K619" s="79"/>
      <c r="L619" s="79"/>
      <c r="M619" s="79"/>
      <c r="N619" s="79"/>
      <c r="O619" s="79"/>
      <c r="P619" s="79"/>
      <c r="Q619" s="79"/>
      <c r="R619" s="79"/>
    </row>
    <row r="620" ht="15.75" customHeight="1">
      <c r="A620" s="335"/>
      <c r="C620" s="79"/>
      <c r="D620" s="79"/>
      <c r="E620" s="79"/>
      <c r="F620" s="79"/>
      <c r="G620" s="79"/>
      <c r="H620" s="79"/>
      <c r="I620" s="79"/>
      <c r="J620" s="79"/>
      <c r="K620" s="79"/>
      <c r="L620" s="79"/>
      <c r="M620" s="79"/>
      <c r="N620" s="79"/>
      <c r="O620" s="79"/>
      <c r="P620" s="79"/>
      <c r="Q620" s="79"/>
      <c r="R620" s="79"/>
    </row>
    <row r="621" ht="15.75" customHeight="1">
      <c r="A621" s="335"/>
      <c r="C621" s="79"/>
      <c r="D621" s="79"/>
      <c r="E621" s="79"/>
      <c r="F621" s="79"/>
      <c r="G621" s="79"/>
      <c r="H621" s="79"/>
      <c r="I621" s="79"/>
      <c r="J621" s="79"/>
      <c r="K621" s="79"/>
      <c r="L621" s="79"/>
      <c r="M621" s="79"/>
      <c r="N621" s="79"/>
      <c r="O621" s="79"/>
      <c r="P621" s="79"/>
      <c r="Q621" s="79"/>
      <c r="R621" s="79"/>
    </row>
    <row r="622" ht="15.75" customHeight="1">
      <c r="A622" s="335"/>
      <c r="C622" s="79"/>
      <c r="D622" s="79"/>
      <c r="E622" s="79"/>
      <c r="F622" s="79"/>
      <c r="G622" s="79"/>
      <c r="H622" s="79"/>
      <c r="I622" s="79"/>
      <c r="J622" s="79"/>
      <c r="K622" s="79"/>
      <c r="L622" s="79"/>
      <c r="M622" s="79"/>
      <c r="N622" s="79"/>
      <c r="O622" s="79"/>
      <c r="P622" s="79"/>
      <c r="Q622" s="79"/>
      <c r="R622" s="79"/>
    </row>
    <row r="623" ht="15.75" customHeight="1">
      <c r="A623" s="335"/>
      <c r="C623" s="79"/>
      <c r="D623" s="79"/>
      <c r="E623" s="79"/>
      <c r="F623" s="79"/>
      <c r="G623" s="79"/>
      <c r="H623" s="79"/>
      <c r="I623" s="79"/>
      <c r="J623" s="79"/>
      <c r="K623" s="79"/>
      <c r="L623" s="79"/>
      <c r="M623" s="79"/>
      <c r="N623" s="79"/>
      <c r="O623" s="79"/>
      <c r="P623" s="79"/>
      <c r="Q623" s="79"/>
      <c r="R623" s="79"/>
    </row>
    <row r="624" ht="15.75" customHeight="1">
      <c r="A624" s="335"/>
      <c r="C624" s="79"/>
      <c r="D624" s="79"/>
      <c r="E624" s="79"/>
      <c r="F624" s="79"/>
      <c r="G624" s="79"/>
      <c r="H624" s="79"/>
      <c r="I624" s="79"/>
      <c r="J624" s="79"/>
      <c r="K624" s="79"/>
      <c r="L624" s="79"/>
      <c r="M624" s="79"/>
      <c r="N624" s="79"/>
      <c r="O624" s="79"/>
      <c r="P624" s="79"/>
      <c r="Q624" s="79"/>
      <c r="R624" s="79"/>
    </row>
    <row r="625" ht="15.75" customHeight="1">
      <c r="A625" s="335"/>
      <c r="C625" s="79"/>
      <c r="D625" s="79"/>
      <c r="E625" s="79"/>
      <c r="F625" s="79"/>
      <c r="G625" s="79"/>
      <c r="H625" s="79"/>
      <c r="I625" s="79"/>
      <c r="J625" s="79"/>
      <c r="K625" s="79"/>
      <c r="L625" s="79"/>
      <c r="M625" s="79"/>
      <c r="N625" s="79"/>
      <c r="O625" s="79"/>
      <c r="P625" s="79"/>
      <c r="Q625" s="79"/>
      <c r="R625" s="79"/>
    </row>
    <row r="626" ht="15.75" customHeight="1">
      <c r="A626" s="335"/>
      <c r="C626" s="79"/>
      <c r="D626" s="79"/>
      <c r="E626" s="79"/>
      <c r="F626" s="79"/>
      <c r="G626" s="79"/>
      <c r="H626" s="79"/>
      <c r="I626" s="79"/>
      <c r="J626" s="79"/>
      <c r="K626" s="79"/>
      <c r="L626" s="79"/>
      <c r="M626" s="79"/>
      <c r="N626" s="79"/>
      <c r="O626" s="79"/>
      <c r="P626" s="79"/>
      <c r="Q626" s="79"/>
      <c r="R626" s="79"/>
    </row>
    <row r="627" ht="15.75" customHeight="1">
      <c r="A627" s="335"/>
      <c r="C627" s="79"/>
      <c r="D627" s="79"/>
      <c r="E627" s="79"/>
      <c r="F627" s="79"/>
      <c r="G627" s="79"/>
      <c r="H627" s="79"/>
      <c r="I627" s="79"/>
      <c r="J627" s="79"/>
      <c r="K627" s="79"/>
      <c r="L627" s="79"/>
      <c r="M627" s="79"/>
      <c r="N627" s="79"/>
      <c r="O627" s="79"/>
      <c r="P627" s="79"/>
      <c r="Q627" s="79"/>
      <c r="R627" s="79"/>
    </row>
    <row r="628" ht="15.75" customHeight="1">
      <c r="A628" s="335"/>
      <c r="C628" s="79"/>
      <c r="D628" s="79"/>
      <c r="E628" s="79"/>
      <c r="F628" s="79"/>
      <c r="G628" s="79"/>
      <c r="H628" s="79"/>
      <c r="I628" s="79"/>
      <c r="J628" s="79"/>
      <c r="K628" s="79"/>
      <c r="L628" s="79"/>
      <c r="M628" s="79"/>
      <c r="N628" s="79"/>
      <c r="O628" s="79"/>
      <c r="P628" s="79"/>
      <c r="Q628" s="79"/>
      <c r="R628" s="79"/>
    </row>
    <row r="629" ht="15.75" customHeight="1">
      <c r="A629" s="335"/>
      <c r="C629" s="79"/>
      <c r="D629" s="79"/>
      <c r="E629" s="79"/>
      <c r="F629" s="79"/>
      <c r="G629" s="79"/>
      <c r="H629" s="79"/>
      <c r="I629" s="79"/>
      <c r="J629" s="79"/>
      <c r="K629" s="79"/>
      <c r="L629" s="79"/>
      <c r="M629" s="79"/>
      <c r="N629" s="79"/>
      <c r="O629" s="79"/>
      <c r="P629" s="79"/>
      <c r="Q629" s="79"/>
      <c r="R629" s="79"/>
    </row>
    <row r="630" ht="15.75" customHeight="1">
      <c r="A630" s="335"/>
      <c r="C630" s="79"/>
      <c r="D630" s="79"/>
      <c r="E630" s="79"/>
      <c r="F630" s="79"/>
      <c r="G630" s="79"/>
      <c r="H630" s="79"/>
      <c r="I630" s="79"/>
      <c r="J630" s="79"/>
      <c r="K630" s="79"/>
      <c r="L630" s="79"/>
      <c r="M630" s="79"/>
      <c r="N630" s="79"/>
      <c r="O630" s="79"/>
      <c r="P630" s="79"/>
      <c r="Q630" s="79"/>
      <c r="R630" s="79"/>
    </row>
    <row r="631" ht="15.75" customHeight="1">
      <c r="A631" s="335"/>
      <c r="C631" s="79"/>
      <c r="D631" s="79"/>
      <c r="E631" s="79"/>
      <c r="F631" s="79"/>
      <c r="G631" s="79"/>
      <c r="H631" s="79"/>
      <c r="I631" s="79"/>
      <c r="J631" s="79"/>
      <c r="K631" s="79"/>
      <c r="L631" s="79"/>
      <c r="M631" s="79"/>
      <c r="N631" s="79"/>
      <c r="O631" s="79"/>
      <c r="P631" s="79"/>
      <c r="Q631" s="79"/>
      <c r="R631" s="79"/>
    </row>
    <row r="632" ht="15.75" customHeight="1">
      <c r="A632" s="335"/>
      <c r="C632" s="79"/>
      <c r="D632" s="79"/>
      <c r="E632" s="79"/>
      <c r="F632" s="79"/>
      <c r="G632" s="79"/>
      <c r="H632" s="79"/>
      <c r="I632" s="79"/>
      <c r="J632" s="79"/>
      <c r="K632" s="79"/>
      <c r="L632" s="79"/>
      <c r="M632" s="79"/>
      <c r="N632" s="79"/>
      <c r="O632" s="79"/>
      <c r="P632" s="79"/>
      <c r="Q632" s="79"/>
      <c r="R632" s="79"/>
    </row>
    <row r="633" ht="15.75" customHeight="1">
      <c r="A633" s="335"/>
      <c r="C633" s="79"/>
      <c r="D633" s="79"/>
      <c r="E633" s="79"/>
      <c r="F633" s="79"/>
      <c r="G633" s="79"/>
      <c r="H633" s="79"/>
      <c r="I633" s="79"/>
      <c r="J633" s="79"/>
      <c r="K633" s="79"/>
      <c r="L633" s="79"/>
      <c r="M633" s="79"/>
      <c r="N633" s="79"/>
      <c r="O633" s="79"/>
      <c r="P633" s="79"/>
      <c r="Q633" s="79"/>
      <c r="R633" s="79"/>
    </row>
    <row r="634" ht="15.75" customHeight="1">
      <c r="A634" s="335"/>
      <c r="C634" s="79"/>
      <c r="D634" s="79"/>
      <c r="E634" s="79"/>
      <c r="F634" s="79"/>
      <c r="G634" s="79"/>
      <c r="H634" s="79"/>
      <c r="I634" s="79"/>
      <c r="J634" s="79"/>
      <c r="K634" s="79"/>
      <c r="L634" s="79"/>
      <c r="M634" s="79"/>
      <c r="N634" s="79"/>
      <c r="O634" s="79"/>
      <c r="P634" s="79"/>
      <c r="Q634" s="79"/>
      <c r="R634" s="79"/>
    </row>
    <row r="635" ht="15.75" customHeight="1">
      <c r="A635" s="335"/>
      <c r="C635" s="79"/>
      <c r="D635" s="79"/>
      <c r="E635" s="79"/>
      <c r="F635" s="79"/>
      <c r="G635" s="79"/>
      <c r="H635" s="79"/>
      <c r="I635" s="79"/>
      <c r="J635" s="79"/>
      <c r="K635" s="79"/>
      <c r="L635" s="79"/>
      <c r="M635" s="79"/>
      <c r="N635" s="79"/>
      <c r="O635" s="79"/>
      <c r="P635" s="79"/>
      <c r="Q635" s="79"/>
      <c r="R635" s="79"/>
    </row>
    <row r="636" ht="15.75" customHeight="1">
      <c r="A636" s="335"/>
      <c r="C636" s="79"/>
      <c r="D636" s="79"/>
      <c r="E636" s="79"/>
      <c r="F636" s="79"/>
      <c r="G636" s="79"/>
      <c r="H636" s="79"/>
      <c r="I636" s="79"/>
      <c r="J636" s="79"/>
      <c r="K636" s="79"/>
      <c r="L636" s="79"/>
      <c r="M636" s="79"/>
      <c r="N636" s="79"/>
      <c r="O636" s="79"/>
      <c r="P636" s="79"/>
      <c r="Q636" s="79"/>
      <c r="R636" s="79"/>
    </row>
    <row r="637" ht="15.75" customHeight="1">
      <c r="A637" s="335"/>
      <c r="C637" s="79"/>
      <c r="D637" s="79"/>
      <c r="E637" s="79"/>
      <c r="F637" s="79"/>
      <c r="G637" s="79"/>
      <c r="H637" s="79"/>
      <c r="I637" s="79"/>
      <c r="J637" s="79"/>
      <c r="K637" s="79"/>
      <c r="L637" s="79"/>
      <c r="M637" s="79"/>
      <c r="N637" s="79"/>
      <c r="O637" s="79"/>
      <c r="P637" s="79"/>
      <c r="Q637" s="79"/>
      <c r="R637" s="79"/>
    </row>
    <row r="638" ht="15.75" customHeight="1">
      <c r="A638" s="335"/>
      <c r="C638" s="79"/>
      <c r="D638" s="79"/>
      <c r="E638" s="79"/>
      <c r="F638" s="79"/>
      <c r="G638" s="79"/>
      <c r="H638" s="79"/>
      <c r="I638" s="79"/>
      <c r="J638" s="79"/>
      <c r="K638" s="79"/>
      <c r="L638" s="79"/>
      <c r="M638" s="79"/>
      <c r="N638" s="79"/>
      <c r="O638" s="79"/>
      <c r="P638" s="79"/>
      <c r="Q638" s="79"/>
      <c r="R638" s="79"/>
    </row>
    <row r="639" ht="15.75" customHeight="1">
      <c r="A639" s="335"/>
      <c r="C639" s="79"/>
      <c r="D639" s="79"/>
      <c r="E639" s="79"/>
      <c r="F639" s="79"/>
      <c r="G639" s="79"/>
      <c r="H639" s="79"/>
      <c r="I639" s="79"/>
      <c r="J639" s="79"/>
      <c r="K639" s="79"/>
      <c r="L639" s="79"/>
      <c r="M639" s="79"/>
      <c r="N639" s="79"/>
      <c r="O639" s="79"/>
      <c r="P639" s="79"/>
      <c r="Q639" s="79"/>
      <c r="R639" s="79"/>
    </row>
    <row r="640" ht="15.75" customHeight="1">
      <c r="A640" s="335"/>
      <c r="C640" s="79"/>
      <c r="D640" s="79"/>
      <c r="E640" s="79"/>
      <c r="F640" s="79"/>
      <c r="G640" s="79"/>
      <c r="H640" s="79"/>
      <c r="I640" s="79"/>
      <c r="J640" s="79"/>
      <c r="K640" s="79"/>
      <c r="L640" s="79"/>
      <c r="M640" s="79"/>
      <c r="N640" s="79"/>
      <c r="O640" s="79"/>
      <c r="P640" s="79"/>
      <c r="Q640" s="79"/>
      <c r="R640" s="79"/>
    </row>
    <row r="641" ht="15.75" customHeight="1">
      <c r="A641" s="335"/>
      <c r="C641" s="79"/>
      <c r="D641" s="79"/>
      <c r="E641" s="79"/>
      <c r="F641" s="79"/>
      <c r="G641" s="79"/>
      <c r="H641" s="79"/>
      <c r="I641" s="79"/>
      <c r="J641" s="79"/>
      <c r="K641" s="79"/>
      <c r="L641" s="79"/>
      <c r="M641" s="79"/>
      <c r="N641" s="79"/>
      <c r="O641" s="79"/>
      <c r="P641" s="79"/>
      <c r="Q641" s="79"/>
      <c r="R641" s="79"/>
    </row>
    <row r="642" ht="15.75" customHeight="1">
      <c r="A642" s="335"/>
      <c r="C642" s="79"/>
      <c r="D642" s="79"/>
      <c r="E642" s="79"/>
      <c r="F642" s="79"/>
      <c r="G642" s="79"/>
      <c r="H642" s="79"/>
      <c r="I642" s="79"/>
      <c r="J642" s="79"/>
      <c r="K642" s="79"/>
      <c r="L642" s="79"/>
      <c r="M642" s="79"/>
      <c r="N642" s="79"/>
      <c r="O642" s="79"/>
      <c r="P642" s="79"/>
      <c r="Q642" s="79"/>
      <c r="R642" s="79"/>
    </row>
    <row r="643" ht="15.75" customHeight="1">
      <c r="A643" s="335"/>
      <c r="C643" s="79"/>
      <c r="D643" s="79"/>
      <c r="E643" s="79"/>
      <c r="F643" s="79"/>
      <c r="G643" s="79"/>
      <c r="H643" s="79"/>
      <c r="I643" s="79"/>
      <c r="J643" s="79"/>
      <c r="K643" s="79"/>
      <c r="L643" s="79"/>
      <c r="M643" s="79"/>
      <c r="N643" s="79"/>
      <c r="O643" s="79"/>
      <c r="P643" s="79"/>
      <c r="Q643" s="79"/>
      <c r="R643" s="79"/>
    </row>
    <row r="644" ht="15.75" customHeight="1">
      <c r="A644" s="335"/>
      <c r="C644" s="79"/>
      <c r="D644" s="79"/>
      <c r="E644" s="79"/>
      <c r="F644" s="79"/>
      <c r="G644" s="79"/>
      <c r="H644" s="79"/>
      <c r="I644" s="79"/>
      <c r="J644" s="79"/>
      <c r="K644" s="79"/>
      <c r="L644" s="79"/>
      <c r="M644" s="79"/>
      <c r="N644" s="79"/>
      <c r="O644" s="79"/>
      <c r="P644" s="79"/>
      <c r="Q644" s="79"/>
      <c r="R644" s="79"/>
    </row>
    <row r="645" ht="15.75" customHeight="1">
      <c r="A645" s="335"/>
      <c r="C645" s="79"/>
      <c r="D645" s="79"/>
      <c r="E645" s="79"/>
      <c r="F645" s="79"/>
      <c r="G645" s="79"/>
      <c r="H645" s="79"/>
      <c r="I645" s="79"/>
      <c r="J645" s="79"/>
      <c r="K645" s="79"/>
      <c r="L645" s="79"/>
      <c r="M645" s="79"/>
      <c r="N645" s="79"/>
      <c r="O645" s="79"/>
      <c r="P645" s="79"/>
      <c r="Q645" s="79"/>
      <c r="R645" s="79"/>
    </row>
    <row r="646" ht="15.75" customHeight="1">
      <c r="A646" s="335"/>
      <c r="C646" s="79"/>
      <c r="D646" s="79"/>
      <c r="E646" s="79"/>
      <c r="F646" s="79"/>
      <c r="G646" s="79"/>
      <c r="H646" s="79"/>
      <c r="I646" s="79"/>
      <c r="J646" s="79"/>
      <c r="K646" s="79"/>
      <c r="L646" s="79"/>
      <c r="M646" s="79"/>
      <c r="N646" s="79"/>
      <c r="O646" s="79"/>
      <c r="P646" s="79"/>
      <c r="Q646" s="79"/>
      <c r="R646" s="79"/>
    </row>
    <row r="647" ht="15.75" customHeight="1">
      <c r="A647" s="335"/>
      <c r="C647" s="79"/>
      <c r="D647" s="79"/>
      <c r="E647" s="79"/>
      <c r="F647" s="79"/>
      <c r="G647" s="79"/>
      <c r="H647" s="79"/>
      <c r="I647" s="79"/>
      <c r="J647" s="79"/>
      <c r="K647" s="79"/>
      <c r="L647" s="79"/>
      <c r="M647" s="79"/>
      <c r="N647" s="79"/>
      <c r="O647" s="79"/>
      <c r="P647" s="79"/>
      <c r="Q647" s="79"/>
      <c r="R647" s="79"/>
    </row>
    <row r="648" ht="15.75" customHeight="1">
      <c r="A648" s="335"/>
      <c r="C648" s="79"/>
      <c r="D648" s="79"/>
      <c r="E648" s="79"/>
      <c r="F648" s="79"/>
      <c r="G648" s="79"/>
      <c r="H648" s="79"/>
      <c r="I648" s="79"/>
      <c r="J648" s="79"/>
      <c r="K648" s="79"/>
      <c r="L648" s="79"/>
      <c r="M648" s="79"/>
      <c r="N648" s="79"/>
      <c r="O648" s="79"/>
      <c r="P648" s="79"/>
      <c r="Q648" s="79"/>
      <c r="R648" s="79"/>
    </row>
    <row r="649" ht="15.75" customHeight="1">
      <c r="A649" s="335"/>
      <c r="C649" s="79"/>
      <c r="D649" s="79"/>
      <c r="E649" s="79"/>
      <c r="F649" s="79"/>
      <c r="G649" s="79"/>
      <c r="H649" s="79"/>
      <c r="I649" s="79"/>
      <c r="J649" s="79"/>
      <c r="K649" s="79"/>
      <c r="L649" s="79"/>
      <c r="M649" s="79"/>
      <c r="N649" s="79"/>
      <c r="O649" s="79"/>
      <c r="P649" s="79"/>
      <c r="Q649" s="79"/>
      <c r="R649" s="79"/>
    </row>
    <row r="650" ht="15.75" customHeight="1">
      <c r="A650" s="335"/>
      <c r="C650" s="79"/>
      <c r="D650" s="79"/>
      <c r="E650" s="79"/>
      <c r="F650" s="79"/>
      <c r="G650" s="79"/>
      <c r="H650" s="79"/>
      <c r="I650" s="79"/>
      <c r="J650" s="79"/>
      <c r="K650" s="79"/>
      <c r="L650" s="79"/>
      <c r="M650" s="79"/>
      <c r="N650" s="79"/>
      <c r="O650" s="79"/>
      <c r="P650" s="79"/>
      <c r="Q650" s="79"/>
      <c r="R650" s="79"/>
    </row>
    <row r="651" ht="15.75" customHeight="1">
      <c r="A651" s="335"/>
      <c r="C651" s="79"/>
      <c r="D651" s="79"/>
      <c r="E651" s="79"/>
      <c r="F651" s="79"/>
      <c r="G651" s="79"/>
      <c r="H651" s="79"/>
      <c r="I651" s="79"/>
      <c r="J651" s="79"/>
      <c r="K651" s="79"/>
      <c r="L651" s="79"/>
      <c r="M651" s="79"/>
      <c r="N651" s="79"/>
      <c r="O651" s="79"/>
      <c r="P651" s="79"/>
      <c r="Q651" s="79"/>
      <c r="R651" s="79"/>
    </row>
    <row r="652" ht="15.75" customHeight="1">
      <c r="A652" s="335"/>
      <c r="C652" s="79"/>
      <c r="D652" s="79"/>
      <c r="E652" s="79"/>
      <c r="F652" s="79"/>
      <c r="G652" s="79"/>
      <c r="H652" s="79"/>
      <c r="I652" s="79"/>
      <c r="J652" s="79"/>
      <c r="K652" s="79"/>
      <c r="L652" s="79"/>
      <c r="M652" s="79"/>
      <c r="N652" s="79"/>
      <c r="O652" s="79"/>
      <c r="P652" s="79"/>
      <c r="Q652" s="79"/>
      <c r="R652" s="79"/>
    </row>
    <row r="653" ht="15.75" customHeight="1">
      <c r="A653" s="335"/>
      <c r="C653" s="79"/>
      <c r="D653" s="79"/>
      <c r="E653" s="79"/>
      <c r="F653" s="79"/>
      <c r="G653" s="79"/>
      <c r="H653" s="79"/>
      <c r="I653" s="79"/>
      <c r="J653" s="79"/>
      <c r="K653" s="79"/>
      <c r="L653" s="79"/>
      <c r="M653" s="79"/>
      <c r="N653" s="79"/>
      <c r="O653" s="79"/>
      <c r="P653" s="79"/>
      <c r="Q653" s="79"/>
      <c r="R653" s="79"/>
    </row>
    <row r="654" ht="15.75" customHeight="1">
      <c r="A654" s="335"/>
      <c r="C654" s="79"/>
      <c r="D654" s="79"/>
      <c r="E654" s="79"/>
      <c r="F654" s="79"/>
      <c r="G654" s="79"/>
      <c r="H654" s="79"/>
      <c r="I654" s="79"/>
      <c r="J654" s="79"/>
      <c r="K654" s="79"/>
      <c r="L654" s="79"/>
      <c r="M654" s="79"/>
      <c r="N654" s="79"/>
      <c r="O654" s="79"/>
      <c r="P654" s="79"/>
      <c r="Q654" s="79"/>
      <c r="R654" s="79"/>
    </row>
    <row r="655" ht="15.75" customHeight="1">
      <c r="A655" s="335"/>
      <c r="C655" s="79"/>
      <c r="D655" s="79"/>
      <c r="E655" s="79"/>
      <c r="F655" s="79"/>
      <c r="G655" s="79"/>
      <c r="H655" s="79"/>
      <c r="I655" s="79"/>
      <c r="J655" s="79"/>
      <c r="K655" s="79"/>
      <c r="L655" s="79"/>
      <c r="M655" s="79"/>
      <c r="N655" s="79"/>
      <c r="O655" s="79"/>
      <c r="P655" s="79"/>
      <c r="Q655" s="79"/>
      <c r="R655" s="79"/>
    </row>
    <row r="656" ht="15.75" customHeight="1">
      <c r="A656" s="335"/>
      <c r="C656" s="79"/>
      <c r="D656" s="79"/>
      <c r="E656" s="79"/>
      <c r="F656" s="79"/>
      <c r="G656" s="79"/>
      <c r="H656" s="79"/>
      <c r="I656" s="79"/>
      <c r="J656" s="79"/>
      <c r="K656" s="79"/>
      <c r="L656" s="79"/>
      <c r="M656" s="79"/>
      <c r="N656" s="79"/>
      <c r="O656" s="79"/>
      <c r="P656" s="79"/>
      <c r="Q656" s="79"/>
      <c r="R656" s="79"/>
    </row>
    <row r="657" ht="15.75" customHeight="1">
      <c r="A657" s="335"/>
      <c r="C657" s="79"/>
      <c r="D657" s="79"/>
      <c r="E657" s="79"/>
      <c r="F657" s="79"/>
      <c r="G657" s="79"/>
      <c r="H657" s="79"/>
      <c r="I657" s="79"/>
      <c r="J657" s="79"/>
      <c r="K657" s="79"/>
      <c r="L657" s="79"/>
      <c r="M657" s="79"/>
      <c r="N657" s="79"/>
      <c r="O657" s="79"/>
      <c r="P657" s="79"/>
      <c r="Q657" s="79"/>
      <c r="R657" s="79"/>
    </row>
    <row r="658" ht="15.75" customHeight="1">
      <c r="A658" s="335"/>
      <c r="C658" s="79"/>
      <c r="D658" s="79"/>
      <c r="E658" s="79"/>
      <c r="F658" s="79"/>
      <c r="G658" s="79"/>
      <c r="H658" s="79"/>
      <c r="I658" s="79"/>
      <c r="J658" s="79"/>
      <c r="K658" s="79"/>
      <c r="L658" s="79"/>
      <c r="M658" s="79"/>
      <c r="N658" s="79"/>
      <c r="O658" s="79"/>
      <c r="P658" s="79"/>
      <c r="Q658" s="79"/>
      <c r="R658" s="79"/>
    </row>
    <row r="659" ht="15.75" customHeight="1">
      <c r="A659" s="335"/>
      <c r="C659" s="79"/>
      <c r="D659" s="79"/>
      <c r="E659" s="79"/>
      <c r="F659" s="79"/>
      <c r="G659" s="79"/>
      <c r="H659" s="79"/>
      <c r="I659" s="79"/>
      <c r="J659" s="79"/>
      <c r="K659" s="79"/>
      <c r="L659" s="79"/>
      <c r="M659" s="79"/>
      <c r="N659" s="79"/>
      <c r="O659" s="79"/>
      <c r="P659" s="79"/>
      <c r="Q659" s="79"/>
      <c r="R659" s="79"/>
    </row>
    <row r="660" ht="15.75" customHeight="1">
      <c r="A660" s="335"/>
      <c r="C660" s="79"/>
      <c r="D660" s="79"/>
      <c r="E660" s="79"/>
      <c r="F660" s="79"/>
      <c r="G660" s="79"/>
      <c r="H660" s="79"/>
      <c r="I660" s="79"/>
      <c r="J660" s="79"/>
      <c r="K660" s="79"/>
      <c r="L660" s="79"/>
      <c r="M660" s="79"/>
      <c r="N660" s="79"/>
      <c r="O660" s="79"/>
      <c r="P660" s="79"/>
      <c r="Q660" s="79"/>
      <c r="R660" s="79"/>
    </row>
    <row r="661" ht="15.75" customHeight="1">
      <c r="A661" s="335"/>
      <c r="C661" s="79"/>
      <c r="D661" s="79"/>
      <c r="E661" s="79"/>
      <c r="F661" s="79"/>
      <c r="G661" s="79"/>
      <c r="H661" s="79"/>
      <c r="I661" s="79"/>
      <c r="J661" s="79"/>
      <c r="K661" s="79"/>
      <c r="L661" s="79"/>
      <c r="M661" s="79"/>
      <c r="N661" s="79"/>
      <c r="O661" s="79"/>
      <c r="P661" s="79"/>
      <c r="Q661" s="79"/>
      <c r="R661" s="79"/>
    </row>
    <row r="662" ht="15.75" customHeight="1">
      <c r="A662" s="335"/>
      <c r="C662" s="79"/>
      <c r="D662" s="79"/>
      <c r="E662" s="79"/>
      <c r="F662" s="79"/>
      <c r="G662" s="79"/>
      <c r="H662" s="79"/>
      <c r="I662" s="79"/>
      <c r="J662" s="79"/>
      <c r="K662" s="79"/>
      <c r="L662" s="79"/>
      <c r="M662" s="79"/>
      <c r="N662" s="79"/>
      <c r="O662" s="79"/>
      <c r="P662" s="79"/>
      <c r="Q662" s="79"/>
      <c r="R662" s="79"/>
    </row>
    <row r="663" ht="15.75" customHeight="1">
      <c r="A663" s="335"/>
      <c r="C663" s="79"/>
      <c r="D663" s="79"/>
      <c r="E663" s="79"/>
      <c r="F663" s="79"/>
      <c r="G663" s="79"/>
      <c r="H663" s="79"/>
      <c r="I663" s="79"/>
      <c r="J663" s="79"/>
      <c r="K663" s="79"/>
      <c r="L663" s="79"/>
      <c r="M663" s="79"/>
      <c r="N663" s="79"/>
      <c r="O663" s="79"/>
      <c r="P663" s="79"/>
      <c r="Q663" s="79"/>
      <c r="R663" s="79"/>
    </row>
    <row r="664" ht="15.75" customHeight="1">
      <c r="A664" s="335"/>
      <c r="C664" s="79"/>
      <c r="D664" s="79"/>
      <c r="E664" s="79"/>
      <c r="F664" s="79"/>
      <c r="G664" s="79"/>
      <c r="H664" s="79"/>
      <c r="I664" s="79"/>
      <c r="J664" s="79"/>
      <c r="K664" s="79"/>
      <c r="L664" s="79"/>
      <c r="M664" s="79"/>
      <c r="N664" s="79"/>
      <c r="O664" s="79"/>
      <c r="P664" s="79"/>
      <c r="Q664" s="79"/>
      <c r="R664" s="79"/>
    </row>
    <row r="665" ht="15.75" customHeight="1">
      <c r="A665" s="335"/>
      <c r="C665" s="79"/>
      <c r="D665" s="79"/>
      <c r="E665" s="79"/>
      <c r="F665" s="79"/>
      <c r="G665" s="79"/>
      <c r="H665" s="79"/>
      <c r="I665" s="79"/>
      <c r="J665" s="79"/>
      <c r="K665" s="79"/>
      <c r="L665" s="79"/>
      <c r="M665" s="79"/>
      <c r="N665" s="79"/>
      <c r="O665" s="79"/>
      <c r="P665" s="79"/>
      <c r="Q665" s="79"/>
      <c r="R665" s="79"/>
    </row>
    <row r="666" ht="15.75" customHeight="1">
      <c r="A666" s="335"/>
      <c r="C666" s="79"/>
      <c r="D666" s="79"/>
      <c r="E666" s="79"/>
      <c r="F666" s="79"/>
      <c r="G666" s="79"/>
      <c r="H666" s="79"/>
      <c r="I666" s="79"/>
      <c r="J666" s="79"/>
      <c r="K666" s="79"/>
      <c r="L666" s="79"/>
      <c r="M666" s="79"/>
      <c r="N666" s="79"/>
      <c r="O666" s="79"/>
      <c r="P666" s="79"/>
      <c r="Q666" s="79"/>
      <c r="R666" s="79"/>
    </row>
    <row r="667" ht="15.75" customHeight="1">
      <c r="A667" s="335"/>
      <c r="C667" s="79"/>
      <c r="D667" s="79"/>
      <c r="E667" s="79"/>
      <c r="F667" s="79"/>
      <c r="G667" s="79"/>
      <c r="H667" s="79"/>
      <c r="I667" s="79"/>
      <c r="J667" s="79"/>
      <c r="K667" s="79"/>
      <c r="L667" s="79"/>
      <c r="M667" s="79"/>
      <c r="N667" s="79"/>
      <c r="O667" s="79"/>
      <c r="P667" s="79"/>
      <c r="Q667" s="79"/>
      <c r="R667" s="79"/>
    </row>
    <row r="668" ht="15.75" customHeight="1">
      <c r="A668" s="335"/>
      <c r="C668" s="79"/>
      <c r="D668" s="79"/>
      <c r="E668" s="79"/>
      <c r="F668" s="79"/>
      <c r="G668" s="79"/>
      <c r="H668" s="79"/>
      <c r="I668" s="79"/>
      <c r="J668" s="79"/>
      <c r="K668" s="79"/>
      <c r="L668" s="79"/>
      <c r="M668" s="79"/>
      <c r="N668" s="79"/>
      <c r="O668" s="79"/>
      <c r="P668" s="79"/>
      <c r="Q668" s="79"/>
      <c r="R668" s="79"/>
    </row>
    <row r="669" ht="15.75" customHeight="1">
      <c r="A669" s="335"/>
      <c r="C669" s="79"/>
      <c r="D669" s="79"/>
      <c r="E669" s="79"/>
      <c r="F669" s="79"/>
      <c r="G669" s="79"/>
      <c r="H669" s="79"/>
      <c r="I669" s="79"/>
      <c r="J669" s="79"/>
      <c r="K669" s="79"/>
      <c r="L669" s="79"/>
      <c r="M669" s="79"/>
      <c r="N669" s="79"/>
      <c r="O669" s="79"/>
      <c r="P669" s="79"/>
      <c r="Q669" s="79"/>
      <c r="R669" s="79"/>
    </row>
    <row r="670" ht="15.75" customHeight="1">
      <c r="A670" s="335"/>
      <c r="C670" s="79"/>
      <c r="D670" s="79"/>
      <c r="E670" s="79"/>
      <c r="F670" s="79"/>
      <c r="G670" s="79"/>
      <c r="H670" s="79"/>
      <c r="I670" s="79"/>
      <c r="J670" s="79"/>
      <c r="K670" s="79"/>
      <c r="L670" s="79"/>
      <c r="M670" s="79"/>
      <c r="N670" s="79"/>
      <c r="O670" s="79"/>
      <c r="P670" s="79"/>
      <c r="Q670" s="79"/>
      <c r="R670" s="79"/>
    </row>
    <row r="671" ht="15.75" customHeight="1">
      <c r="A671" s="335"/>
      <c r="C671" s="79"/>
      <c r="D671" s="79"/>
      <c r="E671" s="79"/>
      <c r="F671" s="79"/>
      <c r="G671" s="79"/>
      <c r="H671" s="79"/>
      <c r="I671" s="79"/>
      <c r="J671" s="79"/>
      <c r="K671" s="79"/>
      <c r="L671" s="79"/>
      <c r="M671" s="79"/>
      <c r="N671" s="79"/>
      <c r="O671" s="79"/>
      <c r="P671" s="79"/>
      <c r="Q671" s="79"/>
      <c r="R671" s="79"/>
    </row>
    <row r="672" ht="15.75" customHeight="1">
      <c r="A672" s="335"/>
      <c r="C672" s="79"/>
      <c r="D672" s="79"/>
      <c r="E672" s="79"/>
      <c r="F672" s="79"/>
      <c r="G672" s="79"/>
      <c r="H672" s="79"/>
      <c r="I672" s="79"/>
      <c r="J672" s="79"/>
      <c r="K672" s="79"/>
      <c r="L672" s="79"/>
      <c r="M672" s="79"/>
      <c r="N672" s="79"/>
      <c r="O672" s="79"/>
      <c r="P672" s="79"/>
      <c r="Q672" s="79"/>
      <c r="R672" s="79"/>
    </row>
    <row r="673" ht="15.75" customHeight="1">
      <c r="A673" s="335"/>
      <c r="C673" s="79"/>
      <c r="D673" s="79"/>
      <c r="E673" s="79"/>
      <c r="F673" s="79"/>
      <c r="G673" s="79"/>
      <c r="H673" s="79"/>
      <c r="I673" s="79"/>
      <c r="J673" s="79"/>
      <c r="K673" s="79"/>
      <c r="L673" s="79"/>
      <c r="M673" s="79"/>
      <c r="N673" s="79"/>
      <c r="O673" s="79"/>
      <c r="P673" s="79"/>
      <c r="Q673" s="79"/>
      <c r="R673" s="79"/>
    </row>
    <row r="674" ht="15.75" customHeight="1">
      <c r="A674" s="335"/>
      <c r="C674" s="79"/>
      <c r="D674" s="79"/>
      <c r="E674" s="79"/>
      <c r="F674" s="79"/>
      <c r="G674" s="79"/>
      <c r="H674" s="79"/>
      <c r="I674" s="79"/>
      <c r="J674" s="79"/>
      <c r="K674" s="79"/>
      <c r="L674" s="79"/>
      <c r="M674" s="79"/>
      <c r="N674" s="79"/>
      <c r="O674" s="79"/>
      <c r="P674" s="79"/>
      <c r="Q674" s="79"/>
      <c r="R674" s="79"/>
    </row>
    <row r="675" ht="15.75" customHeight="1">
      <c r="A675" s="335"/>
      <c r="C675" s="79"/>
      <c r="D675" s="79"/>
      <c r="E675" s="79"/>
      <c r="F675" s="79"/>
      <c r="G675" s="79"/>
      <c r="H675" s="79"/>
      <c r="I675" s="79"/>
      <c r="J675" s="79"/>
      <c r="K675" s="79"/>
      <c r="L675" s="79"/>
      <c r="M675" s="79"/>
      <c r="N675" s="79"/>
      <c r="O675" s="79"/>
      <c r="P675" s="79"/>
      <c r="Q675" s="79"/>
      <c r="R675" s="79"/>
    </row>
    <row r="676" ht="15.75" customHeight="1">
      <c r="A676" s="335"/>
      <c r="C676" s="79"/>
      <c r="D676" s="79"/>
      <c r="E676" s="79"/>
      <c r="F676" s="79"/>
      <c r="G676" s="79"/>
      <c r="H676" s="79"/>
      <c r="I676" s="79"/>
      <c r="J676" s="79"/>
      <c r="K676" s="79"/>
      <c r="L676" s="79"/>
      <c r="M676" s="79"/>
      <c r="N676" s="79"/>
      <c r="O676" s="79"/>
      <c r="P676" s="79"/>
      <c r="Q676" s="79"/>
      <c r="R676" s="79"/>
    </row>
    <row r="677" ht="15.75" customHeight="1">
      <c r="A677" s="335"/>
      <c r="C677" s="79"/>
      <c r="D677" s="79"/>
      <c r="E677" s="79"/>
      <c r="F677" s="79"/>
      <c r="G677" s="79"/>
      <c r="H677" s="79"/>
      <c r="I677" s="79"/>
      <c r="J677" s="79"/>
      <c r="K677" s="79"/>
      <c r="L677" s="79"/>
      <c r="M677" s="79"/>
      <c r="N677" s="79"/>
      <c r="O677" s="79"/>
      <c r="P677" s="79"/>
      <c r="Q677" s="79"/>
      <c r="R677" s="79"/>
    </row>
    <row r="678" ht="15.75" customHeight="1">
      <c r="A678" s="335"/>
      <c r="C678" s="79"/>
      <c r="D678" s="79"/>
      <c r="E678" s="79"/>
      <c r="F678" s="79"/>
      <c r="G678" s="79"/>
      <c r="H678" s="79"/>
      <c r="I678" s="79"/>
      <c r="J678" s="79"/>
      <c r="K678" s="79"/>
      <c r="L678" s="79"/>
      <c r="M678" s="79"/>
      <c r="N678" s="79"/>
      <c r="O678" s="79"/>
      <c r="P678" s="79"/>
      <c r="Q678" s="79"/>
      <c r="R678" s="79"/>
    </row>
    <row r="679" ht="15.75" customHeight="1">
      <c r="A679" s="335"/>
      <c r="C679" s="79"/>
      <c r="D679" s="79"/>
      <c r="E679" s="79"/>
      <c r="F679" s="79"/>
      <c r="G679" s="79"/>
      <c r="H679" s="79"/>
      <c r="I679" s="79"/>
      <c r="J679" s="79"/>
      <c r="K679" s="79"/>
      <c r="L679" s="79"/>
      <c r="M679" s="79"/>
      <c r="N679" s="79"/>
      <c r="O679" s="79"/>
      <c r="P679" s="79"/>
      <c r="Q679" s="79"/>
      <c r="R679" s="79"/>
    </row>
    <row r="680" ht="15.75" customHeight="1">
      <c r="A680" s="335"/>
      <c r="C680" s="79"/>
      <c r="D680" s="79"/>
      <c r="E680" s="79"/>
      <c r="F680" s="79"/>
      <c r="G680" s="79"/>
      <c r="H680" s="79"/>
      <c r="I680" s="79"/>
      <c r="J680" s="79"/>
      <c r="K680" s="79"/>
      <c r="L680" s="79"/>
      <c r="M680" s="79"/>
      <c r="N680" s="79"/>
      <c r="O680" s="79"/>
      <c r="P680" s="79"/>
      <c r="Q680" s="79"/>
      <c r="R680" s="79"/>
    </row>
    <row r="681" ht="15.75" customHeight="1">
      <c r="A681" s="335"/>
      <c r="C681" s="79"/>
      <c r="D681" s="79"/>
      <c r="E681" s="79"/>
      <c r="F681" s="79"/>
      <c r="G681" s="79"/>
      <c r="H681" s="79"/>
      <c r="I681" s="79"/>
      <c r="J681" s="79"/>
      <c r="K681" s="79"/>
      <c r="L681" s="79"/>
      <c r="M681" s="79"/>
      <c r="N681" s="79"/>
      <c r="O681" s="79"/>
      <c r="P681" s="79"/>
      <c r="Q681" s="79"/>
      <c r="R681" s="79"/>
    </row>
    <row r="682" ht="15.75" customHeight="1">
      <c r="A682" s="335"/>
      <c r="C682" s="79"/>
      <c r="D682" s="79"/>
      <c r="E682" s="79"/>
      <c r="F682" s="79"/>
      <c r="G682" s="79"/>
      <c r="H682" s="79"/>
      <c r="I682" s="79"/>
      <c r="J682" s="79"/>
      <c r="K682" s="79"/>
      <c r="L682" s="79"/>
      <c r="M682" s="79"/>
      <c r="N682" s="79"/>
      <c r="O682" s="79"/>
      <c r="P682" s="79"/>
      <c r="Q682" s="79"/>
      <c r="R682" s="79"/>
    </row>
    <row r="683" ht="15.75" customHeight="1">
      <c r="A683" s="335"/>
      <c r="C683" s="79"/>
      <c r="D683" s="79"/>
      <c r="E683" s="79"/>
      <c r="F683" s="79"/>
      <c r="G683" s="79"/>
      <c r="H683" s="79"/>
      <c r="I683" s="79"/>
      <c r="J683" s="79"/>
      <c r="K683" s="79"/>
      <c r="L683" s="79"/>
      <c r="M683" s="79"/>
      <c r="N683" s="79"/>
      <c r="O683" s="79"/>
      <c r="P683" s="79"/>
      <c r="Q683" s="79"/>
      <c r="R683" s="79"/>
    </row>
    <row r="684" ht="15.75" customHeight="1">
      <c r="A684" s="335"/>
      <c r="C684" s="79"/>
      <c r="D684" s="79"/>
      <c r="E684" s="79"/>
      <c r="F684" s="79"/>
      <c r="G684" s="79"/>
      <c r="H684" s="79"/>
      <c r="I684" s="79"/>
      <c r="J684" s="79"/>
      <c r="K684" s="79"/>
      <c r="L684" s="79"/>
      <c r="M684" s="79"/>
      <c r="N684" s="79"/>
      <c r="O684" s="79"/>
      <c r="P684" s="79"/>
      <c r="Q684" s="79"/>
      <c r="R684" s="79"/>
    </row>
    <row r="685" ht="15.75" customHeight="1">
      <c r="A685" s="335"/>
      <c r="C685" s="79"/>
      <c r="D685" s="79"/>
      <c r="E685" s="79"/>
      <c r="F685" s="79"/>
      <c r="G685" s="79"/>
      <c r="H685" s="79"/>
      <c r="I685" s="79"/>
      <c r="J685" s="79"/>
      <c r="K685" s="79"/>
      <c r="L685" s="79"/>
      <c r="M685" s="79"/>
      <c r="N685" s="79"/>
      <c r="O685" s="79"/>
      <c r="P685" s="79"/>
      <c r="Q685" s="79"/>
      <c r="R685" s="79"/>
    </row>
    <row r="686" ht="15.75" customHeight="1">
      <c r="A686" s="335"/>
      <c r="C686" s="79"/>
      <c r="D686" s="79"/>
      <c r="E686" s="79"/>
      <c r="F686" s="79"/>
      <c r="G686" s="79"/>
      <c r="H686" s="79"/>
      <c r="I686" s="79"/>
      <c r="J686" s="79"/>
      <c r="K686" s="79"/>
      <c r="L686" s="79"/>
      <c r="M686" s="79"/>
      <c r="N686" s="79"/>
      <c r="O686" s="79"/>
      <c r="P686" s="79"/>
      <c r="Q686" s="79"/>
      <c r="R686" s="79"/>
    </row>
    <row r="687" ht="15.75" customHeight="1">
      <c r="A687" s="335"/>
      <c r="C687" s="79"/>
      <c r="D687" s="79"/>
      <c r="E687" s="79"/>
      <c r="F687" s="79"/>
      <c r="G687" s="79"/>
      <c r="H687" s="79"/>
      <c r="I687" s="79"/>
      <c r="J687" s="79"/>
      <c r="K687" s="79"/>
      <c r="L687" s="79"/>
      <c r="M687" s="79"/>
      <c r="N687" s="79"/>
      <c r="O687" s="79"/>
      <c r="P687" s="79"/>
      <c r="Q687" s="79"/>
      <c r="R687" s="79"/>
    </row>
    <row r="688" ht="15.75" customHeight="1">
      <c r="A688" s="335"/>
      <c r="C688" s="79"/>
      <c r="D688" s="79"/>
      <c r="E688" s="79"/>
      <c r="F688" s="79"/>
      <c r="G688" s="79"/>
      <c r="H688" s="79"/>
      <c r="I688" s="79"/>
      <c r="J688" s="79"/>
      <c r="K688" s="79"/>
      <c r="L688" s="79"/>
      <c r="M688" s="79"/>
      <c r="N688" s="79"/>
      <c r="O688" s="79"/>
      <c r="P688" s="79"/>
      <c r="Q688" s="79"/>
      <c r="R688" s="79"/>
    </row>
    <row r="689" ht="15.75" customHeight="1">
      <c r="A689" s="335"/>
      <c r="C689" s="79"/>
      <c r="D689" s="79"/>
      <c r="E689" s="79"/>
      <c r="F689" s="79"/>
      <c r="G689" s="79"/>
      <c r="H689" s="79"/>
      <c r="I689" s="79"/>
      <c r="J689" s="79"/>
      <c r="K689" s="79"/>
      <c r="L689" s="79"/>
      <c r="M689" s="79"/>
      <c r="N689" s="79"/>
      <c r="O689" s="79"/>
      <c r="P689" s="79"/>
      <c r="Q689" s="79"/>
      <c r="R689" s="79"/>
    </row>
    <row r="690" ht="15.75" customHeight="1">
      <c r="A690" s="335"/>
      <c r="C690" s="79"/>
      <c r="D690" s="79"/>
      <c r="E690" s="79"/>
      <c r="F690" s="79"/>
      <c r="G690" s="79"/>
      <c r="H690" s="79"/>
      <c r="I690" s="79"/>
      <c r="J690" s="79"/>
      <c r="K690" s="79"/>
      <c r="L690" s="79"/>
      <c r="M690" s="79"/>
      <c r="N690" s="79"/>
      <c r="O690" s="79"/>
      <c r="P690" s="79"/>
      <c r="Q690" s="79"/>
      <c r="R690" s="79"/>
    </row>
    <row r="691" ht="15.75" customHeight="1">
      <c r="A691" s="335"/>
      <c r="C691" s="79"/>
      <c r="D691" s="79"/>
      <c r="E691" s="79"/>
      <c r="F691" s="79"/>
      <c r="G691" s="79"/>
      <c r="H691" s="79"/>
      <c r="I691" s="79"/>
      <c r="J691" s="79"/>
      <c r="K691" s="79"/>
      <c r="L691" s="79"/>
      <c r="M691" s="79"/>
      <c r="N691" s="79"/>
      <c r="O691" s="79"/>
      <c r="P691" s="79"/>
      <c r="Q691" s="79"/>
      <c r="R691" s="79"/>
    </row>
    <row r="692" ht="15.75" customHeight="1">
      <c r="A692" s="335"/>
      <c r="C692" s="79"/>
      <c r="D692" s="79"/>
      <c r="E692" s="79"/>
      <c r="F692" s="79"/>
      <c r="G692" s="79"/>
      <c r="H692" s="79"/>
      <c r="I692" s="79"/>
      <c r="J692" s="79"/>
      <c r="K692" s="79"/>
      <c r="L692" s="79"/>
      <c r="M692" s="79"/>
      <c r="N692" s="79"/>
      <c r="O692" s="79"/>
      <c r="P692" s="79"/>
      <c r="Q692" s="79"/>
      <c r="R692" s="79"/>
    </row>
    <row r="693" ht="15.75" customHeight="1">
      <c r="A693" s="335"/>
      <c r="C693" s="79"/>
      <c r="D693" s="79"/>
      <c r="E693" s="79"/>
      <c r="F693" s="79"/>
      <c r="G693" s="79"/>
      <c r="H693" s="79"/>
      <c r="I693" s="79"/>
      <c r="J693" s="79"/>
      <c r="K693" s="79"/>
      <c r="L693" s="79"/>
      <c r="M693" s="79"/>
      <c r="N693" s="79"/>
      <c r="O693" s="79"/>
      <c r="P693" s="79"/>
      <c r="Q693" s="79"/>
      <c r="R693" s="79"/>
    </row>
    <row r="694" ht="15.75" customHeight="1">
      <c r="A694" s="335"/>
      <c r="C694" s="79"/>
      <c r="D694" s="79"/>
      <c r="E694" s="79"/>
      <c r="F694" s="79"/>
      <c r="G694" s="79"/>
      <c r="H694" s="79"/>
      <c r="I694" s="79"/>
      <c r="J694" s="79"/>
      <c r="K694" s="79"/>
      <c r="L694" s="79"/>
      <c r="M694" s="79"/>
      <c r="N694" s="79"/>
      <c r="O694" s="79"/>
      <c r="P694" s="79"/>
      <c r="Q694" s="79"/>
      <c r="R694" s="79"/>
    </row>
    <row r="695" ht="15.75" customHeight="1">
      <c r="A695" s="335"/>
      <c r="C695" s="79"/>
      <c r="D695" s="79"/>
      <c r="E695" s="79"/>
      <c r="F695" s="79"/>
      <c r="G695" s="79"/>
      <c r="H695" s="79"/>
      <c r="I695" s="79"/>
      <c r="J695" s="79"/>
      <c r="K695" s="79"/>
      <c r="L695" s="79"/>
      <c r="M695" s="79"/>
      <c r="N695" s="79"/>
      <c r="O695" s="79"/>
      <c r="P695" s="79"/>
      <c r="Q695" s="79"/>
      <c r="R695" s="79"/>
    </row>
    <row r="696" ht="15.75" customHeight="1">
      <c r="A696" s="335"/>
      <c r="C696" s="79"/>
      <c r="D696" s="79"/>
      <c r="E696" s="79"/>
      <c r="F696" s="79"/>
      <c r="G696" s="79"/>
      <c r="H696" s="79"/>
      <c r="I696" s="79"/>
      <c r="J696" s="79"/>
      <c r="K696" s="79"/>
      <c r="L696" s="79"/>
      <c r="M696" s="79"/>
      <c r="N696" s="79"/>
      <c r="O696" s="79"/>
      <c r="P696" s="79"/>
      <c r="Q696" s="79"/>
      <c r="R696" s="79"/>
    </row>
    <row r="697" ht="15.75" customHeight="1">
      <c r="A697" s="335"/>
      <c r="C697" s="79"/>
      <c r="D697" s="79"/>
      <c r="E697" s="79"/>
      <c r="F697" s="79"/>
      <c r="G697" s="79"/>
      <c r="H697" s="79"/>
      <c r="I697" s="79"/>
      <c r="J697" s="79"/>
      <c r="K697" s="79"/>
      <c r="L697" s="79"/>
      <c r="M697" s="79"/>
      <c r="N697" s="79"/>
      <c r="O697" s="79"/>
      <c r="P697" s="79"/>
      <c r="Q697" s="79"/>
      <c r="R697" s="79"/>
    </row>
    <row r="698" ht="15.75" customHeight="1">
      <c r="A698" s="335"/>
      <c r="C698" s="79"/>
      <c r="D698" s="79"/>
      <c r="E698" s="79"/>
      <c r="F698" s="79"/>
      <c r="G698" s="79"/>
      <c r="H698" s="79"/>
      <c r="I698" s="79"/>
      <c r="J698" s="79"/>
      <c r="K698" s="79"/>
      <c r="L698" s="79"/>
      <c r="M698" s="79"/>
      <c r="N698" s="79"/>
      <c r="O698" s="79"/>
      <c r="P698" s="79"/>
      <c r="Q698" s="79"/>
      <c r="R698" s="79"/>
    </row>
    <row r="699" ht="15.75" customHeight="1">
      <c r="A699" s="335"/>
      <c r="C699" s="79"/>
      <c r="D699" s="79"/>
      <c r="E699" s="79"/>
      <c r="F699" s="79"/>
      <c r="G699" s="79"/>
      <c r="H699" s="79"/>
      <c r="I699" s="79"/>
      <c r="J699" s="79"/>
      <c r="K699" s="79"/>
      <c r="L699" s="79"/>
      <c r="M699" s="79"/>
      <c r="N699" s="79"/>
      <c r="O699" s="79"/>
      <c r="P699" s="79"/>
      <c r="Q699" s="79"/>
      <c r="R699" s="79"/>
    </row>
    <row r="700" ht="15.75" customHeight="1">
      <c r="A700" s="335"/>
      <c r="C700" s="79"/>
      <c r="D700" s="79"/>
      <c r="E700" s="79"/>
      <c r="F700" s="79"/>
      <c r="G700" s="79"/>
      <c r="H700" s="79"/>
      <c r="I700" s="79"/>
      <c r="J700" s="79"/>
      <c r="K700" s="79"/>
      <c r="L700" s="79"/>
      <c r="M700" s="79"/>
      <c r="N700" s="79"/>
      <c r="O700" s="79"/>
      <c r="P700" s="79"/>
      <c r="Q700" s="79"/>
      <c r="R700" s="79"/>
    </row>
    <row r="701" ht="15.75" customHeight="1">
      <c r="A701" s="335"/>
      <c r="C701" s="79"/>
      <c r="D701" s="79"/>
      <c r="E701" s="79"/>
      <c r="F701" s="79"/>
      <c r="G701" s="79"/>
      <c r="H701" s="79"/>
      <c r="I701" s="79"/>
      <c r="J701" s="79"/>
      <c r="K701" s="79"/>
      <c r="L701" s="79"/>
      <c r="M701" s="79"/>
      <c r="N701" s="79"/>
      <c r="O701" s="79"/>
      <c r="P701" s="79"/>
      <c r="Q701" s="79"/>
      <c r="R701" s="79"/>
    </row>
    <row r="702" ht="15.75" customHeight="1">
      <c r="A702" s="335"/>
      <c r="C702" s="79"/>
      <c r="D702" s="79"/>
      <c r="E702" s="79"/>
      <c r="F702" s="79"/>
      <c r="G702" s="79"/>
      <c r="H702" s="79"/>
      <c r="I702" s="79"/>
      <c r="J702" s="79"/>
      <c r="K702" s="79"/>
      <c r="L702" s="79"/>
      <c r="M702" s="79"/>
      <c r="N702" s="79"/>
      <c r="O702" s="79"/>
      <c r="P702" s="79"/>
      <c r="Q702" s="79"/>
      <c r="R702" s="79"/>
    </row>
    <row r="703" ht="15.75" customHeight="1">
      <c r="A703" s="335"/>
      <c r="C703" s="79"/>
      <c r="D703" s="79"/>
      <c r="E703" s="79"/>
      <c r="F703" s="79"/>
      <c r="G703" s="79"/>
      <c r="H703" s="79"/>
      <c r="I703" s="79"/>
      <c r="J703" s="79"/>
      <c r="K703" s="79"/>
      <c r="L703" s="79"/>
      <c r="M703" s="79"/>
      <c r="N703" s="79"/>
      <c r="O703" s="79"/>
      <c r="P703" s="79"/>
      <c r="Q703" s="79"/>
      <c r="R703" s="79"/>
    </row>
    <row r="704" ht="15.75" customHeight="1">
      <c r="A704" s="335"/>
      <c r="C704" s="79"/>
      <c r="D704" s="79"/>
      <c r="E704" s="79"/>
      <c r="F704" s="79"/>
      <c r="G704" s="79"/>
      <c r="H704" s="79"/>
      <c r="I704" s="79"/>
      <c r="J704" s="79"/>
      <c r="K704" s="79"/>
      <c r="L704" s="79"/>
      <c r="M704" s="79"/>
      <c r="N704" s="79"/>
      <c r="O704" s="79"/>
      <c r="P704" s="79"/>
      <c r="Q704" s="79"/>
      <c r="R704" s="79"/>
    </row>
    <row r="705" ht="15.75" customHeight="1">
      <c r="A705" s="335"/>
      <c r="C705" s="79"/>
      <c r="D705" s="79"/>
      <c r="E705" s="79"/>
      <c r="F705" s="79"/>
      <c r="G705" s="79"/>
      <c r="H705" s="79"/>
      <c r="I705" s="79"/>
      <c r="J705" s="79"/>
      <c r="K705" s="79"/>
      <c r="L705" s="79"/>
      <c r="M705" s="79"/>
      <c r="N705" s="79"/>
      <c r="O705" s="79"/>
      <c r="P705" s="79"/>
      <c r="Q705" s="79"/>
      <c r="R705" s="79"/>
    </row>
    <row r="706" ht="15.75" customHeight="1">
      <c r="A706" s="335"/>
      <c r="C706" s="79"/>
      <c r="D706" s="79"/>
      <c r="E706" s="79"/>
      <c r="F706" s="79"/>
      <c r="G706" s="79"/>
      <c r="H706" s="79"/>
      <c r="I706" s="79"/>
      <c r="J706" s="79"/>
      <c r="K706" s="79"/>
      <c r="L706" s="79"/>
      <c r="M706" s="79"/>
      <c r="N706" s="79"/>
      <c r="O706" s="79"/>
      <c r="P706" s="79"/>
      <c r="Q706" s="79"/>
      <c r="R706" s="79"/>
    </row>
    <row r="707" ht="15.75" customHeight="1">
      <c r="A707" s="335"/>
      <c r="C707" s="79"/>
      <c r="D707" s="79"/>
      <c r="E707" s="79"/>
      <c r="F707" s="79"/>
      <c r="G707" s="79"/>
      <c r="H707" s="79"/>
      <c r="I707" s="79"/>
      <c r="J707" s="79"/>
      <c r="K707" s="79"/>
      <c r="L707" s="79"/>
      <c r="M707" s="79"/>
      <c r="N707" s="79"/>
      <c r="O707" s="79"/>
      <c r="P707" s="79"/>
      <c r="Q707" s="79"/>
      <c r="R707" s="79"/>
    </row>
    <row r="708" ht="15.75" customHeight="1">
      <c r="A708" s="335"/>
      <c r="C708" s="79"/>
      <c r="D708" s="79"/>
      <c r="E708" s="79"/>
      <c r="F708" s="79"/>
      <c r="G708" s="79"/>
      <c r="H708" s="79"/>
      <c r="I708" s="79"/>
      <c r="J708" s="79"/>
      <c r="K708" s="79"/>
      <c r="L708" s="79"/>
      <c r="M708" s="79"/>
      <c r="N708" s="79"/>
      <c r="O708" s="79"/>
      <c r="P708" s="79"/>
      <c r="Q708" s="79"/>
      <c r="R708" s="79"/>
    </row>
    <row r="709" ht="15.75" customHeight="1">
      <c r="A709" s="335"/>
      <c r="C709" s="79"/>
      <c r="D709" s="79"/>
      <c r="E709" s="79"/>
      <c r="F709" s="79"/>
      <c r="G709" s="79"/>
      <c r="H709" s="79"/>
      <c r="I709" s="79"/>
      <c r="J709" s="79"/>
      <c r="K709" s="79"/>
      <c r="L709" s="79"/>
      <c r="M709" s="79"/>
      <c r="N709" s="79"/>
      <c r="O709" s="79"/>
      <c r="P709" s="79"/>
      <c r="Q709" s="79"/>
      <c r="R709" s="79"/>
    </row>
    <row r="710" ht="15.75" customHeight="1">
      <c r="A710" s="335"/>
      <c r="C710" s="79"/>
      <c r="D710" s="79"/>
      <c r="E710" s="79"/>
      <c r="F710" s="79"/>
      <c r="G710" s="79"/>
      <c r="H710" s="79"/>
      <c r="I710" s="79"/>
      <c r="J710" s="79"/>
      <c r="K710" s="79"/>
      <c r="L710" s="79"/>
      <c r="M710" s="79"/>
      <c r="N710" s="79"/>
      <c r="O710" s="79"/>
      <c r="P710" s="79"/>
      <c r="Q710" s="79"/>
      <c r="R710" s="79"/>
    </row>
    <row r="711" ht="15.75" customHeight="1">
      <c r="A711" s="335"/>
      <c r="C711" s="79"/>
      <c r="D711" s="79"/>
      <c r="E711" s="79"/>
      <c r="F711" s="79"/>
      <c r="G711" s="79"/>
      <c r="H711" s="79"/>
      <c r="I711" s="79"/>
      <c r="J711" s="79"/>
      <c r="K711" s="79"/>
      <c r="L711" s="79"/>
      <c r="M711" s="79"/>
      <c r="N711" s="79"/>
      <c r="O711" s="79"/>
      <c r="P711" s="79"/>
      <c r="Q711" s="79"/>
      <c r="R711" s="79"/>
    </row>
    <row r="712" ht="15.75" customHeight="1">
      <c r="A712" s="335"/>
      <c r="C712" s="79"/>
      <c r="D712" s="79"/>
      <c r="E712" s="79"/>
      <c r="F712" s="79"/>
      <c r="G712" s="79"/>
      <c r="H712" s="79"/>
      <c r="I712" s="79"/>
      <c r="J712" s="79"/>
      <c r="K712" s="79"/>
      <c r="L712" s="79"/>
      <c r="M712" s="79"/>
      <c r="N712" s="79"/>
      <c r="O712" s="79"/>
      <c r="P712" s="79"/>
      <c r="Q712" s="79"/>
      <c r="R712" s="79"/>
    </row>
    <row r="713" ht="15.75" customHeight="1">
      <c r="A713" s="335"/>
      <c r="C713" s="79"/>
      <c r="D713" s="79"/>
      <c r="E713" s="79"/>
      <c r="F713" s="79"/>
      <c r="G713" s="79"/>
      <c r="H713" s="79"/>
      <c r="I713" s="79"/>
      <c r="J713" s="79"/>
      <c r="K713" s="79"/>
      <c r="L713" s="79"/>
      <c r="M713" s="79"/>
      <c r="N713" s="79"/>
      <c r="O713" s="79"/>
      <c r="P713" s="79"/>
      <c r="Q713" s="79"/>
      <c r="R713" s="79"/>
    </row>
    <row r="714" ht="15.75" customHeight="1">
      <c r="A714" s="335"/>
      <c r="C714" s="79"/>
      <c r="D714" s="79"/>
      <c r="E714" s="79"/>
      <c r="F714" s="79"/>
      <c r="G714" s="79"/>
      <c r="H714" s="79"/>
      <c r="I714" s="79"/>
      <c r="J714" s="79"/>
      <c r="K714" s="79"/>
      <c r="L714" s="79"/>
      <c r="M714" s="79"/>
      <c r="N714" s="79"/>
      <c r="O714" s="79"/>
      <c r="P714" s="79"/>
      <c r="Q714" s="79"/>
      <c r="R714" s="79"/>
    </row>
    <row r="715" ht="15.75" customHeight="1">
      <c r="A715" s="335"/>
      <c r="C715" s="79"/>
      <c r="D715" s="79"/>
      <c r="E715" s="79"/>
      <c r="F715" s="79"/>
      <c r="G715" s="79"/>
      <c r="H715" s="79"/>
      <c r="I715" s="79"/>
      <c r="J715" s="79"/>
      <c r="K715" s="79"/>
      <c r="L715" s="79"/>
      <c r="M715" s="79"/>
      <c r="N715" s="79"/>
      <c r="O715" s="79"/>
      <c r="P715" s="79"/>
      <c r="Q715" s="79"/>
      <c r="R715" s="79"/>
    </row>
    <row r="716" ht="15.75" customHeight="1">
      <c r="A716" s="335"/>
      <c r="C716" s="79"/>
      <c r="D716" s="79"/>
      <c r="E716" s="79"/>
      <c r="F716" s="79"/>
      <c r="G716" s="79"/>
      <c r="H716" s="79"/>
      <c r="I716" s="79"/>
      <c r="J716" s="79"/>
      <c r="K716" s="79"/>
      <c r="L716" s="79"/>
      <c r="M716" s="79"/>
      <c r="N716" s="79"/>
      <c r="O716" s="79"/>
      <c r="P716" s="79"/>
      <c r="Q716" s="79"/>
      <c r="R716" s="79"/>
    </row>
    <row r="717" ht="15.75" customHeight="1">
      <c r="A717" s="335"/>
      <c r="C717" s="79"/>
      <c r="D717" s="79"/>
      <c r="E717" s="79"/>
      <c r="F717" s="79"/>
      <c r="G717" s="79"/>
      <c r="H717" s="79"/>
      <c r="I717" s="79"/>
      <c r="J717" s="79"/>
      <c r="K717" s="79"/>
      <c r="L717" s="79"/>
      <c r="M717" s="79"/>
      <c r="N717" s="79"/>
      <c r="O717" s="79"/>
      <c r="P717" s="79"/>
      <c r="Q717" s="79"/>
      <c r="R717" s="79"/>
    </row>
    <row r="718" ht="15.75" customHeight="1">
      <c r="A718" s="335"/>
      <c r="C718" s="79"/>
      <c r="D718" s="79"/>
      <c r="E718" s="79"/>
      <c r="F718" s="79"/>
      <c r="G718" s="79"/>
      <c r="H718" s="79"/>
      <c r="I718" s="79"/>
      <c r="J718" s="79"/>
      <c r="K718" s="79"/>
      <c r="L718" s="79"/>
      <c r="M718" s="79"/>
      <c r="N718" s="79"/>
      <c r="O718" s="79"/>
      <c r="P718" s="79"/>
      <c r="Q718" s="79"/>
      <c r="R718" s="79"/>
    </row>
    <row r="719" ht="15.75" customHeight="1">
      <c r="A719" s="335"/>
      <c r="C719" s="79"/>
      <c r="D719" s="79"/>
      <c r="E719" s="79"/>
      <c r="F719" s="79"/>
      <c r="G719" s="79"/>
      <c r="H719" s="79"/>
      <c r="I719" s="79"/>
      <c r="J719" s="79"/>
      <c r="K719" s="79"/>
      <c r="L719" s="79"/>
      <c r="M719" s="79"/>
      <c r="N719" s="79"/>
      <c r="O719" s="79"/>
      <c r="P719" s="79"/>
      <c r="Q719" s="79"/>
      <c r="R719" s="79"/>
    </row>
    <row r="720" ht="15.75" customHeight="1">
      <c r="A720" s="335"/>
      <c r="C720" s="79"/>
      <c r="D720" s="79"/>
      <c r="E720" s="79"/>
      <c r="F720" s="79"/>
      <c r="G720" s="79"/>
      <c r="H720" s="79"/>
      <c r="I720" s="79"/>
      <c r="J720" s="79"/>
      <c r="K720" s="79"/>
      <c r="L720" s="79"/>
      <c r="M720" s="79"/>
      <c r="N720" s="79"/>
      <c r="O720" s="79"/>
      <c r="P720" s="79"/>
      <c r="Q720" s="79"/>
      <c r="R720" s="79"/>
    </row>
    <row r="721" ht="15.75" customHeight="1">
      <c r="A721" s="335"/>
      <c r="C721" s="79"/>
      <c r="D721" s="79"/>
      <c r="E721" s="79"/>
      <c r="F721" s="79"/>
      <c r="G721" s="79"/>
      <c r="H721" s="79"/>
      <c r="I721" s="79"/>
      <c r="J721" s="79"/>
      <c r="K721" s="79"/>
      <c r="L721" s="79"/>
      <c r="M721" s="79"/>
      <c r="N721" s="79"/>
      <c r="O721" s="79"/>
      <c r="P721" s="79"/>
      <c r="Q721" s="79"/>
      <c r="R721" s="79"/>
    </row>
    <row r="722" ht="15.75" customHeight="1">
      <c r="A722" s="335"/>
      <c r="C722" s="79"/>
      <c r="D722" s="79"/>
      <c r="E722" s="79"/>
      <c r="F722" s="79"/>
      <c r="G722" s="79"/>
      <c r="H722" s="79"/>
      <c r="I722" s="79"/>
      <c r="J722" s="79"/>
      <c r="K722" s="79"/>
      <c r="L722" s="79"/>
      <c r="M722" s="79"/>
      <c r="N722" s="79"/>
      <c r="O722" s="79"/>
      <c r="P722" s="79"/>
      <c r="Q722" s="79"/>
      <c r="R722" s="79"/>
    </row>
    <row r="723" ht="15.75" customHeight="1">
      <c r="A723" s="335"/>
      <c r="C723" s="79"/>
      <c r="D723" s="79"/>
      <c r="E723" s="79"/>
      <c r="F723" s="79"/>
      <c r="G723" s="79"/>
      <c r="H723" s="79"/>
      <c r="I723" s="79"/>
      <c r="J723" s="79"/>
      <c r="K723" s="79"/>
      <c r="L723" s="79"/>
      <c r="M723" s="79"/>
      <c r="N723" s="79"/>
      <c r="O723" s="79"/>
      <c r="P723" s="79"/>
      <c r="Q723" s="79"/>
      <c r="R723" s="79"/>
    </row>
    <row r="724" ht="15.75" customHeight="1">
      <c r="A724" s="335"/>
      <c r="C724" s="79"/>
      <c r="D724" s="79"/>
      <c r="E724" s="79"/>
      <c r="F724" s="79"/>
      <c r="G724" s="79"/>
      <c r="H724" s="79"/>
      <c r="I724" s="79"/>
      <c r="J724" s="79"/>
      <c r="K724" s="79"/>
      <c r="L724" s="79"/>
      <c r="M724" s="79"/>
      <c r="N724" s="79"/>
      <c r="O724" s="79"/>
      <c r="P724" s="79"/>
      <c r="Q724" s="79"/>
      <c r="R724" s="79"/>
    </row>
    <row r="725" ht="15.75" customHeight="1">
      <c r="A725" s="335"/>
      <c r="C725" s="79"/>
      <c r="D725" s="79"/>
      <c r="E725" s="79"/>
      <c r="F725" s="79"/>
      <c r="G725" s="79"/>
      <c r="H725" s="79"/>
      <c r="I725" s="79"/>
      <c r="J725" s="79"/>
      <c r="K725" s="79"/>
      <c r="L725" s="79"/>
      <c r="M725" s="79"/>
      <c r="N725" s="79"/>
      <c r="O725" s="79"/>
      <c r="P725" s="79"/>
      <c r="Q725" s="79"/>
      <c r="R725" s="79"/>
    </row>
    <row r="726" ht="15.75" customHeight="1">
      <c r="A726" s="335"/>
      <c r="C726" s="79"/>
      <c r="D726" s="79"/>
      <c r="E726" s="79"/>
      <c r="F726" s="79"/>
      <c r="G726" s="79"/>
      <c r="H726" s="79"/>
      <c r="I726" s="79"/>
      <c r="J726" s="79"/>
      <c r="K726" s="79"/>
      <c r="L726" s="79"/>
      <c r="M726" s="79"/>
      <c r="N726" s="79"/>
      <c r="O726" s="79"/>
      <c r="P726" s="79"/>
      <c r="Q726" s="79"/>
      <c r="R726" s="79"/>
    </row>
    <row r="727" ht="15.75" customHeight="1">
      <c r="A727" s="335"/>
      <c r="C727" s="79"/>
      <c r="D727" s="79"/>
      <c r="E727" s="79"/>
      <c r="F727" s="79"/>
      <c r="G727" s="79"/>
      <c r="H727" s="79"/>
      <c r="I727" s="79"/>
      <c r="J727" s="79"/>
      <c r="K727" s="79"/>
      <c r="L727" s="79"/>
      <c r="M727" s="79"/>
      <c r="N727" s="79"/>
      <c r="O727" s="79"/>
      <c r="P727" s="79"/>
      <c r="Q727" s="79"/>
      <c r="R727" s="79"/>
    </row>
    <row r="728" ht="15.75" customHeight="1">
      <c r="A728" s="335"/>
      <c r="C728" s="79"/>
      <c r="D728" s="79"/>
      <c r="E728" s="79"/>
      <c r="F728" s="79"/>
      <c r="G728" s="79"/>
      <c r="H728" s="79"/>
      <c r="I728" s="79"/>
      <c r="J728" s="79"/>
      <c r="K728" s="79"/>
      <c r="L728" s="79"/>
      <c r="M728" s="79"/>
      <c r="N728" s="79"/>
      <c r="O728" s="79"/>
      <c r="P728" s="79"/>
      <c r="Q728" s="79"/>
      <c r="R728" s="79"/>
    </row>
    <row r="729" ht="15.75" customHeight="1">
      <c r="A729" s="335"/>
      <c r="C729" s="79"/>
      <c r="D729" s="79"/>
      <c r="E729" s="79"/>
      <c r="F729" s="79"/>
      <c r="G729" s="79"/>
      <c r="H729" s="79"/>
      <c r="I729" s="79"/>
      <c r="J729" s="79"/>
      <c r="K729" s="79"/>
      <c r="L729" s="79"/>
      <c r="M729" s="79"/>
      <c r="N729" s="79"/>
      <c r="O729" s="79"/>
      <c r="P729" s="79"/>
      <c r="Q729" s="79"/>
      <c r="R729" s="79"/>
    </row>
    <row r="730" ht="15.75" customHeight="1">
      <c r="A730" s="335"/>
      <c r="C730" s="79"/>
      <c r="D730" s="79"/>
      <c r="E730" s="79"/>
      <c r="F730" s="79"/>
      <c r="G730" s="79"/>
      <c r="H730" s="79"/>
      <c r="I730" s="79"/>
      <c r="J730" s="79"/>
      <c r="K730" s="79"/>
      <c r="L730" s="79"/>
      <c r="M730" s="79"/>
      <c r="N730" s="79"/>
      <c r="O730" s="79"/>
      <c r="P730" s="79"/>
      <c r="Q730" s="79"/>
      <c r="R730" s="79"/>
    </row>
    <row r="731" ht="15.75" customHeight="1">
      <c r="A731" s="335"/>
      <c r="C731" s="79"/>
      <c r="D731" s="79"/>
      <c r="E731" s="79"/>
      <c r="F731" s="79"/>
      <c r="G731" s="79"/>
      <c r="H731" s="79"/>
      <c r="I731" s="79"/>
      <c r="J731" s="79"/>
      <c r="K731" s="79"/>
      <c r="L731" s="79"/>
      <c r="M731" s="79"/>
      <c r="N731" s="79"/>
      <c r="O731" s="79"/>
      <c r="P731" s="79"/>
      <c r="Q731" s="79"/>
      <c r="R731" s="79"/>
    </row>
    <row r="732" ht="15.75" customHeight="1">
      <c r="A732" s="335"/>
      <c r="C732" s="79"/>
      <c r="D732" s="79"/>
      <c r="E732" s="79"/>
      <c r="F732" s="79"/>
      <c r="G732" s="79"/>
      <c r="H732" s="79"/>
      <c r="I732" s="79"/>
      <c r="J732" s="79"/>
      <c r="K732" s="79"/>
      <c r="L732" s="79"/>
      <c r="M732" s="79"/>
      <c r="N732" s="79"/>
      <c r="O732" s="79"/>
      <c r="P732" s="79"/>
      <c r="Q732" s="79"/>
      <c r="R732" s="79"/>
    </row>
    <row r="733" ht="15.75" customHeight="1">
      <c r="A733" s="335"/>
      <c r="C733" s="79"/>
      <c r="D733" s="79"/>
      <c r="E733" s="79"/>
      <c r="F733" s="79"/>
      <c r="G733" s="79"/>
      <c r="H733" s="79"/>
      <c r="I733" s="79"/>
      <c r="J733" s="79"/>
      <c r="K733" s="79"/>
      <c r="L733" s="79"/>
      <c r="M733" s="79"/>
      <c r="N733" s="79"/>
      <c r="O733" s="79"/>
      <c r="P733" s="79"/>
      <c r="Q733" s="79"/>
      <c r="R733" s="79"/>
    </row>
    <row r="734" ht="15.75" customHeight="1">
      <c r="A734" s="335"/>
      <c r="C734" s="79"/>
      <c r="D734" s="79"/>
      <c r="E734" s="79"/>
      <c r="F734" s="79"/>
      <c r="G734" s="79"/>
      <c r="H734" s="79"/>
      <c r="I734" s="79"/>
      <c r="J734" s="79"/>
      <c r="K734" s="79"/>
      <c r="L734" s="79"/>
      <c r="M734" s="79"/>
      <c r="N734" s="79"/>
      <c r="O734" s="79"/>
      <c r="P734" s="79"/>
      <c r="Q734" s="79"/>
      <c r="R734" s="79"/>
    </row>
    <row r="735" ht="15.75" customHeight="1">
      <c r="A735" s="335"/>
      <c r="C735" s="79"/>
      <c r="D735" s="79"/>
      <c r="E735" s="79"/>
      <c r="F735" s="79"/>
      <c r="G735" s="79"/>
      <c r="H735" s="79"/>
      <c r="I735" s="79"/>
      <c r="J735" s="79"/>
      <c r="K735" s="79"/>
      <c r="L735" s="79"/>
      <c r="M735" s="79"/>
      <c r="N735" s="79"/>
      <c r="O735" s="79"/>
      <c r="P735" s="79"/>
      <c r="Q735" s="79"/>
      <c r="R735" s="79"/>
    </row>
    <row r="736" ht="15.75" customHeight="1">
      <c r="A736" s="335"/>
      <c r="C736" s="79"/>
      <c r="D736" s="79"/>
      <c r="E736" s="79"/>
      <c r="F736" s="79"/>
      <c r="G736" s="79"/>
      <c r="H736" s="79"/>
      <c r="I736" s="79"/>
      <c r="J736" s="79"/>
      <c r="K736" s="79"/>
      <c r="L736" s="79"/>
      <c r="M736" s="79"/>
      <c r="N736" s="79"/>
      <c r="O736" s="79"/>
      <c r="P736" s="79"/>
      <c r="Q736" s="79"/>
      <c r="R736" s="79"/>
    </row>
    <row r="737" ht="15.75" customHeight="1">
      <c r="A737" s="335"/>
      <c r="C737" s="79"/>
      <c r="D737" s="79"/>
      <c r="E737" s="79"/>
      <c r="F737" s="79"/>
      <c r="G737" s="79"/>
      <c r="H737" s="79"/>
      <c r="I737" s="79"/>
      <c r="J737" s="79"/>
      <c r="K737" s="79"/>
      <c r="L737" s="79"/>
      <c r="M737" s="79"/>
      <c r="N737" s="79"/>
      <c r="O737" s="79"/>
      <c r="P737" s="79"/>
      <c r="Q737" s="79"/>
      <c r="R737" s="79"/>
    </row>
    <row r="738" ht="15.75" customHeight="1">
      <c r="A738" s="335"/>
      <c r="C738" s="79"/>
      <c r="D738" s="79"/>
      <c r="E738" s="79"/>
      <c r="F738" s="79"/>
      <c r="G738" s="79"/>
      <c r="H738" s="79"/>
      <c r="I738" s="79"/>
      <c r="J738" s="79"/>
      <c r="K738" s="79"/>
      <c r="L738" s="79"/>
      <c r="M738" s="79"/>
      <c r="N738" s="79"/>
      <c r="O738" s="79"/>
      <c r="P738" s="79"/>
      <c r="Q738" s="79"/>
      <c r="R738" s="79"/>
    </row>
    <row r="739" ht="15.75" customHeight="1">
      <c r="A739" s="335"/>
      <c r="C739" s="79"/>
      <c r="D739" s="79"/>
      <c r="E739" s="79"/>
      <c r="F739" s="79"/>
      <c r="G739" s="79"/>
      <c r="H739" s="79"/>
      <c r="I739" s="79"/>
      <c r="J739" s="79"/>
      <c r="K739" s="79"/>
      <c r="L739" s="79"/>
      <c r="M739" s="79"/>
      <c r="N739" s="79"/>
      <c r="O739" s="79"/>
      <c r="P739" s="79"/>
      <c r="Q739" s="79"/>
      <c r="R739" s="79"/>
    </row>
    <row r="740" ht="15.75" customHeight="1">
      <c r="A740" s="335"/>
      <c r="C740" s="79"/>
      <c r="D740" s="79"/>
      <c r="E740" s="79"/>
      <c r="F740" s="79"/>
      <c r="G740" s="79"/>
      <c r="H740" s="79"/>
      <c r="I740" s="79"/>
      <c r="J740" s="79"/>
      <c r="K740" s="79"/>
      <c r="L740" s="79"/>
      <c r="M740" s="79"/>
      <c r="N740" s="79"/>
      <c r="O740" s="79"/>
      <c r="P740" s="79"/>
      <c r="Q740" s="79"/>
      <c r="R740" s="79"/>
    </row>
    <row r="741" ht="15.75" customHeight="1">
      <c r="A741" s="335"/>
      <c r="C741" s="79"/>
      <c r="D741" s="79"/>
      <c r="E741" s="79"/>
      <c r="F741" s="79"/>
      <c r="G741" s="79"/>
      <c r="H741" s="79"/>
      <c r="I741" s="79"/>
      <c r="J741" s="79"/>
      <c r="K741" s="79"/>
      <c r="L741" s="79"/>
      <c r="M741" s="79"/>
      <c r="N741" s="79"/>
      <c r="O741" s="79"/>
      <c r="P741" s="79"/>
      <c r="Q741" s="79"/>
      <c r="R741" s="79"/>
    </row>
    <row r="742" ht="15.75" customHeight="1">
      <c r="A742" s="335"/>
      <c r="C742" s="79"/>
      <c r="D742" s="79"/>
      <c r="E742" s="79"/>
      <c r="F742" s="79"/>
      <c r="G742" s="79"/>
      <c r="H742" s="79"/>
      <c r="I742" s="79"/>
      <c r="J742" s="79"/>
      <c r="K742" s="79"/>
      <c r="L742" s="79"/>
      <c r="M742" s="79"/>
      <c r="N742" s="79"/>
      <c r="O742" s="79"/>
      <c r="P742" s="79"/>
      <c r="Q742" s="79"/>
      <c r="R742" s="79"/>
    </row>
    <row r="743" ht="15.75" customHeight="1">
      <c r="A743" s="335"/>
      <c r="C743" s="79"/>
      <c r="D743" s="79"/>
      <c r="E743" s="79"/>
      <c r="F743" s="79"/>
      <c r="G743" s="79"/>
      <c r="H743" s="79"/>
      <c r="I743" s="79"/>
      <c r="J743" s="79"/>
      <c r="K743" s="79"/>
      <c r="L743" s="79"/>
      <c r="M743" s="79"/>
      <c r="N743" s="79"/>
      <c r="O743" s="79"/>
      <c r="P743" s="79"/>
      <c r="Q743" s="79"/>
      <c r="R743" s="79"/>
    </row>
    <row r="744" ht="15.75" customHeight="1">
      <c r="A744" s="335"/>
      <c r="C744" s="79"/>
      <c r="D744" s="79"/>
      <c r="E744" s="79"/>
      <c r="F744" s="79"/>
      <c r="G744" s="79"/>
      <c r="H744" s="79"/>
      <c r="I744" s="79"/>
      <c r="J744" s="79"/>
      <c r="K744" s="79"/>
      <c r="L744" s="79"/>
      <c r="M744" s="79"/>
      <c r="N744" s="79"/>
      <c r="O744" s="79"/>
      <c r="P744" s="79"/>
      <c r="Q744" s="79"/>
      <c r="R744" s="79"/>
    </row>
    <row r="745" ht="15.75" customHeight="1">
      <c r="A745" s="335"/>
      <c r="C745" s="79"/>
      <c r="D745" s="79"/>
      <c r="E745" s="79"/>
      <c r="F745" s="79"/>
      <c r="G745" s="79"/>
      <c r="H745" s="79"/>
      <c r="I745" s="79"/>
      <c r="J745" s="79"/>
      <c r="K745" s="79"/>
      <c r="L745" s="79"/>
      <c r="M745" s="79"/>
      <c r="N745" s="79"/>
      <c r="O745" s="79"/>
      <c r="P745" s="79"/>
      <c r="Q745" s="79"/>
      <c r="R745" s="79"/>
    </row>
    <row r="746" ht="15.75" customHeight="1">
      <c r="A746" s="335"/>
      <c r="C746" s="79"/>
      <c r="D746" s="79"/>
      <c r="E746" s="79"/>
      <c r="F746" s="79"/>
      <c r="G746" s="79"/>
      <c r="H746" s="79"/>
      <c r="I746" s="79"/>
      <c r="J746" s="79"/>
      <c r="K746" s="79"/>
      <c r="L746" s="79"/>
      <c r="M746" s="79"/>
      <c r="N746" s="79"/>
      <c r="O746" s="79"/>
      <c r="P746" s="79"/>
      <c r="Q746" s="79"/>
      <c r="R746" s="79"/>
    </row>
    <row r="747" ht="15.75" customHeight="1">
      <c r="A747" s="335"/>
      <c r="C747" s="79"/>
      <c r="D747" s="79"/>
      <c r="E747" s="79"/>
      <c r="F747" s="79"/>
      <c r="G747" s="79"/>
      <c r="H747" s="79"/>
      <c r="I747" s="79"/>
      <c r="J747" s="79"/>
      <c r="K747" s="79"/>
      <c r="L747" s="79"/>
      <c r="M747" s="79"/>
      <c r="N747" s="79"/>
      <c r="O747" s="79"/>
      <c r="P747" s="79"/>
      <c r="Q747" s="79"/>
      <c r="R747" s="79"/>
    </row>
    <row r="748" ht="15.75" customHeight="1">
      <c r="A748" s="335"/>
      <c r="C748" s="79"/>
      <c r="D748" s="79"/>
      <c r="E748" s="79"/>
      <c r="F748" s="79"/>
      <c r="G748" s="79"/>
      <c r="H748" s="79"/>
      <c r="I748" s="79"/>
      <c r="J748" s="79"/>
      <c r="K748" s="79"/>
      <c r="L748" s="79"/>
      <c r="M748" s="79"/>
      <c r="N748" s="79"/>
      <c r="O748" s="79"/>
      <c r="P748" s="79"/>
      <c r="Q748" s="79"/>
      <c r="R748" s="79"/>
    </row>
    <row r="749" ht="15.75" customHeight="1">
      <c r="A749" s="335"/>
      <c r="C749" s="79"/>
      <c r="D749" s="79"/>
      <c r="E749" s="79"/>
      <c r="F749" s="79"/>
      <c r="G749" s="79"/>
      <c r="H749" s="79"/>
      <c r="I749" s="79"/>
      <c r="J749" s="79"/>
      <c r="K749" s="79"/>
      <c r="L749" s="79"/>
      <c r="M749" s="79"/>
      <c r="N749" s="79"/>
      <c r="O749" s="79"/>
      <c r="P749" s="79"/>
      <c r="Q749" s="79"/>
      <c r="R749" s="79"/>
    </row>
    <row r="750" ht="15.75" customHeight="1">
      <c r="A750" s="335"/>
      <c r="C750" s="79"/>
      <c r="D750" s="79"/>
      <c r="E750" s="79"/>
      <c r="F750" s="79"/>
      <c r="G750" s="79"/>
      <c r="H750" s="79"/>
      <c r="I750" s="79"/>
      <c r="J750" s="79"/>
      <c r="K750" s="79"/>
      <c r="L750" s="79"/>
      <c r="M750" s="79"/>
      <c r="N750" s="79"/>
      <c r="O750" s="79"/>
      <c r="P750" s="79"/>
      <c r="Q750" s="79"/>
      <c r="R750" s="79"/>
    </row>
    <row r="751" ht="15.75" customHeight="1">
      <c r="A751" s="335"/>
      <c r="C751" s="79"/>
      <c r="D751" s="79"/>
      <c r="E751" s="79"/>
      <c r="F751" s="79"/>
      <c r="G751" s="79"/>
      <c r="H751" s="79"/>
      <c r="I751" s="79"/>
      <c r="J751" s="79"/>
      <c r="K751" s="79"/>
      <c r="L751" s="79"/>
      <c r="M751" s="79"/>
      <c r="N751" s="79"/>
      <c r="O751" s="79"/>
      <c r="P751" s="79"/>
      <c r="Q751" s="79"/>
      <c r="R751" s="79"/>
    </row>
    <row r="752" ht="15.75" customHeight="1">
      <c r="A752" s="335"/>
      <c r="C752" s="79"/>
      <c r="D752" s="79"/>
      <c r="E752" s="79"/>
      <c r="F752" s="79"/>
      <c r="G752" s="79"/>
      <c r="H752" s="79"/>
      <c r="I752" s="79"/>
      <c r="J752" s="79"/>
      <c r="K752" s="79"/>
      <c r="L752" s="79"/>
      <c r="M752" s="79"/>
      <c r="N752" s="79"/>
      <c r="O752" s="79"/>
      <c r="P752" s="79"/>
      <c r="Q752" s="79"/>
      <c r="R752" s="79"/>
    </row>
    <row r="753" ht="15.75" customHeight="1">
      <c r="A753" s="335"/>
      <c r="C753" s="79"/>
      <c r="D753" s="79"/>
      <c r="E753" s="79"/>
      <c r="F753" s="79"/>
      <c r="G753" s="79"/>
      <c r="H753" s="79"/>
      <c r="I753" s="79"/>
      <c r="J753" s="79"/>
      <c r="K753" s="79"/>
      <c r="L753" s="79"/>
      <c r="M753" s="79"/>
      <c r="N753" s="79"/>
      <c r="O753" s="79"/>
      <c r="P753" s="79"/>
      <c r="Q753" s="79"/>
      <c r="R753" s="79"/>
    </row>
    <row r="754" ht="15.75" customHeight="1">
      <c r="A754" s="335"/>
      <c r="C754" s="79"/>
      <c r="D754" s="79"/>
      <c r="E754" s="79"/>
      <c r="F754" s="79"/>
      <c r="G754" s="79"/>
      <c r="H754" s="79"/>
      <c r="I754" s="79"/>
      <c r="J754" s="79"/>
      <c r="K754" s="79"/>
      <c r="L754" s="79"/>
      <c r="M754" s="79"/>
      <c r="N754" s="79"/>
      <c r="O754" s="79"/>
      <c r="P754" s="79"/>
      <c r="Q754" s="79"/>
      <c r="R754" s="79"/>
    </row>
    <row r="755" ht="15.75" customHeight="1">
      <c r="A755" s="335"/>
      <c r="C755" s="79"/>
      <c r="D755" s="79"/>
      <c r="E755" s="79"/>
      <c r="F755" s="79"/>
      <c r="G755" s="79"/>
      <c r="H755" s="79"/>
      <c r="I755" s="79"/>
      <c r="J755" s="79"/>
      <c r="K755" s="79"/>
      <c r="L755" s="79"/>
      <c r="M755" s="79"/>
      <c r="N755" s="79"/>
      <c r="O755" s="79"/>
      <c r="P755" s="79"/>
      <c r="Q755" s="79"/>
      <c r="R755" s="79"/>
    </row>
    <row r="756" ht="15.75" customHeight="1">
      <c r="A756" s="335"/>
      <c r="C756" s="79"/>
      <c r="D756" s="79"/>
      <c r="E756" s="79"/>
      <c r="F756" s="79"/>
      <c r="G756" s="79"/>
      <c r="H756" s="79"/>
      <c r="I756" s="79"/>
      <c r="J756" s="79"/>
      <c r="K756" s="79"/>
      <c r="L756" s="79"/>
      <c r="M756" s="79"/>
      <c r="N756" s="79"/>
      <c r="O756" s="79"/>
      <c r="P756" s="79"/>
      <c r="Q756" s="79"/>
      <c r="R756" s="79"/>
    </row>
    <row r="757" ht="15.75" customHeight="1">
      <c r="A757" s="335"/>
      <c r="C757" s="79"/>
      <c r="D757" s="79"/>
      <c r="E757" s="79"/>
      <c r="F757" s="79"/>
      <c r="G757" s="79"/>
      <c r="H757" s="79"/>
      <c r="I757" s="79"/>
      <c r="J757" s="79"/>
      <c r="K757" s="79"/>
      <c r="L757" s="79"/>
      <c r="M757" s="79"/>
      <c r="N757" s="79"/>
      <c r="O757" s="79"/>
      <c r="P757" s="79"/>
      <c r="Q757" s="79"/>
      <c r="R757" s="79"/>
    </row>
    <row r="758" ht="15.75" customHeight="1">
      <c r="A758" s="335"/>
      <c r="C758" s="79"/>
      <c r="D758" s="79"/>
      <c r="E758" s="79"/>
      <c r="F758" s="79"/>
      <c r="G758" s="79"/>
      <c r="H758" s="79"/>
      <c r="I758" s="79"/>
      <c r="J758" s="79"/>
      <c r="K758" s="79"/>
      <c r="L758" s="79"/>
      <c r="M758" s="79"/>
      <c r="N758" s="79"/>
      <c r="O758" s="79"/>
      <c r="P758" s="79"/>
      <c r="Q758" s="79"/>
      <c r="R758" s="79"/>
    </row>
    <row r="759" ht="15.75" customHeight="1">
      <c r="A759" s="335"/>
      <c r="C759" s="79"/>
      <c r="D759" s="79"/>
      <c r="E759" s="79"/>
      <c r="F759" s="79"/>
      <c r="G759" s="79"/>
      <c r="H759" s="79"/>
      <c r="I759" s="79"/>
      <c r="J759" s="79"/>
      <c r="K759" s="79"/>
      <c r="L759" s="79"/>
      <c r="M759" s="79"/>
      <c r="N759" s="79"/>
      <c r="O759" s="79"/>
      <c r="P759" s="79"/>
      <c r="Q759" s="79"/>
      <c r="R759" s="79"/>
    </row>
    <row r="760" ht="15.75" customHeight="1">
      <c r="A760" s="335"/>
      <c r="C760" s="79"/>
      <c r="D760" s="79"/>
      <c r="E760" s="79"/>
      <c r="F760" s="79"/>
      <c r="G760" s="79"/>
      <c r="H760" s="79"/>
      <c r="I760" s="79"/>
      <c r="J760" s="79"/>
      <c r="K760" s="79"/>
      <c r="L760" s="79"/>
      <c r="M760" s="79"/>
      <c r="N760" s="79"/>
      <c r="O760" s="79"/>
      <c r="P760" s="79"/>
      <c r="Q760" s="79"/>
      <c r="R760" s="79"/>
    </row>
    <row r="761" ht="15.75" customHeight="1">
      <c r="A761" s="335"/>
      <c r="C761" s="79"/>
      <c r="D761" s="79"/>
      <c r="E761" s="79"/>
      <c r="F761" s="79"/>
      <c r="G761" s="79"/>
      <c r="H761" s="79"/>
      <c r="I761" s="79"/>
      <c r="J761" s="79"/>
      <c r="K761" s="79"/>
      <c r="L761" s="79"/>
      <c r="M761" s="79"/>
      <c r="N761" s="79"/>
      <c r="O761" s="79"/>
      <c r="P761" s="79"/>
      <c r="Q761" s="79"/>
      <c r="R761" s="79"/>
    </row>
    <row r="762" ht="15.75" customHeight="1">
      <c r="A762" s="335"/>
      <c r="C762" s="79"/>
      <c r="D762" s="79"/>
      <c r="E762" s="79"/>
      <c r="F762" s="79"/>
      <c r="G762" s="79"/>
      <c r="H762" s="79"/>
      <c r="I762" s="79"/>
      <c r="J762" s="79"/>
      <c r="K762" s="79"/>
      <c r="L762" s="79"/>
      <c r="M762" s="79"/>
      <c r="N762" s="79"/>
      <c r="O762" s="79"/>
      <c r="P762" s="79"/>
      <c r="Q762" s="79"/>
      <c r="R762" s="79"/>
    </row>
    <row r="763" ht="15.75" customHeight="1">
      <c r="A763" s="335"/>
      <c r="C763" s="79"/>
      <c r="D763" s="79"/>
      <c r="E763" s="79"/>
      <c r="F763" s="79"/>
      <c r="G763" s="79"/>
      <c r="H763" s="79"/>
      <c r="I763" s="79"/>
      <c r="J763" s="79"/>
      <c r="K763" s="79"/>
      <c r="L763" s="79"/>
      <c r="M763" s="79"/>
      <c r="N763" s="79"/>
      <c r="O763" s="79"/>
      <c r="P763" s="79"/>
      <c r="Q763" s="79"/>
      <c r="R763" s="79"/>
    </row>
    <row r="764" ht="15.75" customHeight="1">
      <c r="A764" s="335"/>
      <c r="C764" s="79"/>
      <c r="D764" s="79"/>
      <c r="E764" s="79"/>
      <c r="F764" s="79"/>
      <c r="G764" s="79"/>
      <c r="H764" s="79"/>
      <c r="I764" s="79"/>
      <c r="J764" s="79"/>
      <c r="K764" s="79"/>
      <c r="L764" s="79"/>
      <c r="M764" s="79"/>
      <c r="N764" s="79"/>
      <c r="O764" s="79"/>
      <c r="P764" s="79"/>
      <c r="Q764" s="79"/>
      <c r="R764" s="79"/>
    </row>
    <row r="765" ht="15.75" customHeight="1">
      <c r="A765" s="335"/>
      <c r="C765" s="79"/>
      <c r="D765" s="79"/>
      <c r="E765" s="79"/>
      <c r="F765" s="79"/>
      <c r="G765" s="79"/>
      <c r="H765" s="79"/>
      <c r="I765" s="79"/>
      <c r="J765" s="79"/>
      <c r="K765" s="79"/>
      <c r="L765" s="79"/>
      <c r="M765" s="79"/>
      <c r="N765" s="79"/>
      <c r="O765" s="79"/>
      <c r="P765" s="79"/>
      <c r="Q765" s="79"/>
      <c r="R765" s="79"/>
    </row>
    <row r="766" ht="15.75" customHeight="1">
      <c r="A766" s="335"/>
      <c r="C766" s="79"/>
      <c r="D766" s="79"/>
      <c r="E766" s="79"/>
      <c r="F766" s="79"/>
      <c r="G766" s="79"/>
      <c r="H766" s="79"/>
      <c r="I766" s="79"/>
      <c r="J766" s="79"/>
      <c r="K766" s="79"/>
      <c r="L766" s="79"/>
      <c r="M766" s="79"/>
      <c r="N766" s="79"/>
      <c r="O766" s="79"/>
      <c r="P766" s="79"/>
      <c r="Q766" s="79"/>
      <c r="R766" s="79"/>
    </row>
    <row r="767" ht="15.75" customHeight="1">
      <c r="A767" s="335"/>
      <c r="C767" s="79"/>
      <c r="D767" s="79"/>
      <c r="E767" s="79"/>
      <c r="F767" s="79"/>
      <c r="G767" s="79"/>
      <c r="H767" s="79"/>
      <c r="I767" s="79"/>
      <c r="J767" s="79"/>
      <c r="K767" s="79"/>
      <c r="L767" s="79"/>
      <c r="M767" s="79"/>
      <c r="N767" s="79"/>
      <c r="O767" s="79"/>
      <c r="P767" s="79"/>
      <c r="Q767" s="79"/>
      <c r="R767" s="79"/>
    </row>
    <row r="768" ht="15.75" customHeight="1">
      <c r="A768" s="335"/>
      <c r="C768" s="79"/>
      <c r="D768" s="79"/>
      <c r="E768" s="79"/>
      <c r="F768" s="79"/>
      <c r="G768" s="79"/>
      <c r="H768" s="79"/>
      <c r="I768" s="79"/>
      <c r="J768" s="79"/>
      <c r="K768" s="79"/>
      <c r="L768" s="79"/>
      <c r="M768" s="79"/>
      <c r="N768" s="79"/>
      <c r="O768" s="79"/>
      <c r="P768" s="79"/>
      <c r="Q768" s="79"/>
      <c r="R768" s="79"/>
    </row>
    <row r="769" ht="15.75" customHeight="1">
      <c r="A769" s="335"/>
      <c r="C769" s="79"/>
      <c r="D769" s="79"/>
      <c r="E769" s="79"/>
      <c r="F769" s="79"/>
      <c r="G769" s="79"/>
      <c r="H769" s="79"/>
      <c r="I769" s="79"/>
      <c r="J769" s="79"/>
      <c r="K769" s="79"/>
      <c r="L769" s="79"/>
      <c r="M769" s="79"/>
      <c r="N769" s="79"/>
      <c r="O769" s="79"/>
      <c r="P769" s="79"/>
      <c r="Q769" s="79"/>
      <c r="R769" s="79"/>
    </row>
    <row r="770" ht="15.75" customHeight="1">
      <c r="A770" s="335"/>
      <c r="C770" s="79"/>
      <c r="D770" s="79"/>
      <c r="E770" s="79"/>
      <c r="F770" s="79"/>
      <c r="G770" s="79"/>
      <c r="H770" s="79"/>
      <c r="I770" s="79"/>
      <c r="J770" s="79"/>
      <c r="K770" s="79"/>
      <c r="L770" s="79"/>
      <c r="M770" s="79"/>
      <c r="N770" s="79"/>
      <c r="O770" s="79"/>
      <c r="P770" s="79"/>
      <c r="Q770" s="79"/>
      <c r="R770" s="79"/>
    </row>
    <row r="771" ht="15.75" customHeight="1">
      <c r="A771" s="335"/>
      <c r="C771" s="79"/>
      <c r="D771" s="79"/>
      <c r="E771" s="79"/>
      <c r="F771" s="79"/>
      <c r="G771" s="79"/>
      <c r="H771" s="79"/>
      <c r="I771" s="79"/>
      <c r="J771" s="79"/>
      <c r="K771" s="79"/>
      <c r="L771" s="79"/>
      <c r="M771" s="79"/>
      <c r="N771" s="79"/>
      <c r="O771" s="79"/>
      <c r="P771" s="79"/>
      <c r="Q771" s="79"/>
      <c r="R771" s="79"/>
    </row>
    <row r="772" ht="15.75" customHeight="1">
      <c r="A772" s="335"/>
      <c r="C772" s="79"/>
      <c r="D772" s="79"/>
      <c r="E772" s="79"/>
      <c r="F772" s="79"/>
      <c r="G772" s="79"/>
      <c r="H772" s="79"/>
      <c r="I772" s="79"/>
      <c r="J772" s="79"/>
      <c r="K772" s="79"/>
      <c r="L772" s="79"/>
      <c r="M772" s="79"/>
      <c r="N772" s="79"/>
      <c r="O772" s="79"/>
      <c r="P772" s="79"/>
      <c r="Q772" s="79"/>
      <c r="R772" s="79"/>
    </row>
    <row r="773" ht="15.75" customHeight="1">
      <c r="A773" s="335"/>
      <c r="C773" s="79"/>
      <c r="D773" s="79"/>
      <c r="E773" s="79"/>
      <c r="F773" s="79"/>
      <c r="G773" s="79"/>
      <c r="H773" s="79"/>
      <c r="I773" s="79"/>
      <c r="J773" s="79"/>
      <c r="K773" s="79"/>
      <c r="L773" s="79"/>
      <c r="M773" s="79"/>
      <c r="N773" s="79"/>
      <c r="O773" s="79"/>
      <c r="P773" s="79"/>
      <c r="Q773" s="79"/>
      <c r="R773" s="79"/>
    </row>
    <row r="774" ht="15.75" customHeight="1">
      <c r="A774" s="335"/>
      <c r="C774" s="79"/>
      <c r="D774" s="79"/>
      <c r="E774" s="79"/>
      <c r="F774" s="79"/>
      <c r="G774" s="79"/>
      <c r="H774" s="79"/>
      <c r="I774" s="79"/>
      <c r="J774" s="79"/>
      <c r="K774" s="79"/>
      <c r="L774" s="79"/>
      <c r="M774" s="79"/>
      <c r="N774" s="79"/>
      <c r="O774" s="79"/>
      <c r="P774" s="79"/>
      <c r="Q774" s="79"/>
      <c r="R774" s="79"/>
    </row>
    <row r="775" ht="15.75" customHeight="1">
      <c r="A775" s="335"/>
      <c r="C775" s="79"/>
      <c r="D775" s="79"/>
      <c r="E775" s="79"/>
      <c r="F775" s="79"/>
      <c r="G775" s="79"/>
      <c r="H775" s="79"/>
      <c r="I775" s="79"/>
      <c r="J775" s="79"/>
      <c r="K775" s="79"/>
      <c r="L775" s="79"/>
      <c r="M775" s="79"/>
      <c r="N775" s="79"/>
      <c r="O775" s="79"/>
      <c r="P775" s="79"/>
      <c r="Q775" s="79"/>
      <c r="R775" s="79"/>
    </row>
    <row r="776" ht="15.75" customHeight="1">
      <c r="A776" s="335"/>
      <c r="C776" s="79"/>
      <c r="D776" s="79"/>
      <c r="E776" s="79"/>
      <c r="F776" s="79"/>
      <c r="G776" s="79"/>
      <c r="H776" s="79"/>
      <c r="I776" s="79"/>
      <c r="J776" s="79"/>
      <c r="K776" s="79"/>
      <c r="L776" s="79"/>
      <c r="M776" s="79"/>
      <c r="N776" s="79"/>
      <c r="O776" s="79"/>
      <c r="P776" s="79"/>
      <c r="Q776" s="79"/>
      <c r="R776" s="79"/>
    </row>
    <row r="777" ht="15.75" customHeight="1">
      <c r="A777" s="335"/>
      <c r="C777" s="79"/>
      <c r="D777" s="79"/>
      <c r="E777" s="79"/>
      <c r="F777" s="79"/>
      <c r="G777" s="79"/>
      <c r="H777" s="79"/>
      <c r="I777" s="79"/>
      <c r="J777" s="79"/>
      <c r="K777" s="79"/>
      <c r="L777" s="79"/>
      <c r="M777" s="79"/>
      <c r="N777" s="79"/>
      <c r="O777" s="79"/>
      <c r="P777" s="79"/>
      <c r="Q777" s="79"/>
      <c r="R777" s="79"/>
    </row>
    <row r="778" ht="15.75" customHeight="1">
      <c r="A778" s="335"/>
      <c r="C778" s="79"/>
      <c r="D778" s="79"/>
      <c r="E778" s="79"/>
      <c r="F778" s="79"/>
      <c r="G778" s="79"/>
      <c r="H778" s="79"/>
      <c r="I778" s="79"/>
      <c r="J778" s="79"/>
      <c r="K778" s="79"/>
      <c r="L778" s="79"/>
      <c r="M778" s="79"/>
      <c r="N778" s="79"/>
      <c r="O778" s="79"/>
      <c r="P778" s="79"/>
      <c r="Q778" s="79"/>
      <c r="R778" s="79"/>
    </row>
    <row r="779" ht="15.75" customHeight="1">
      <c r="A779" s="335"/>
      <c r="C779" s="79"/>
      <c r="D779" s="79"/>
      <c r="E779" s="79"/>
      <c r="F779" s="79"/>
      <c r="G779" s="79"/>
      <c r="H779" s="79"/>
      <c r="I779" s="79"/>
      <c r="J779" s="79"/>
      <c r="K779" s="79"/>
      <c r="L779" s="79"/>
      <c r="M779" s="79"/>
      <c r="N779" s="79"/>
      <c r="O779" s="79"/>
      <c r="P779" s="79"/>
      <c r="Q779" s="79"/>
      <c r="R779" s="79"/>
    </row>
    <row r="780" ht="15.75" customHeight="1">
      <c r="A780" s="335"/>
      <c r="C780" s="79"/>
      <c r="D780" s="79"/>
      <c r="E780" s="79"/>
      <c r="F780" s="79"/>
      <c r="G780" s="79"/>
      <c r="H780" s="79"/>
      <c r="I780" s="79"/>
      <c r="J780" s="79"/>
      <c r="K780" s="79"/>
      <c r="L780" s="79"/>
      <c r="M780" s="79"/>
      <c r="N780" s="79"/>
      <c r="O780" s="79"/>
      <c r="P780" s="79"/>
      <c r="Q780" s="79"/>
      <c r="R780" s="79"/>
    </row>
    <row r="781" ht="15.75" customHeight="1">
      <c r="A781" s="335"/>
      <c r="C781" s="79"/>
      <c r="D781" s="79"/>
      <c r="E781" s="79"/>
      <c r="F781" s="79"/>
      <c r="G781" s="79"/>
      <c r="H781" s="79"/>
      <c r="I781" s="79"/>
      <c r="J781" s="79"/>
      <c r="K781" s="79"/>
      <c r="L781" s="79"/>
      <c r="M781" s="79"/>
      <c r="N781" s="79"/>
      <c r="O781" s="79"/>
      <c r="P781" s="79"/>
      <c r="Q781" s="79"/>
      <c r="R781" s="79"/>
    </row>
    <row r="782" ht="15.75" customHeight="1">
      <c r="A782" s="335"/>
      <c r="C782" s="79"/>
      <c r="D782" s="79"/>
      <c r="E782" s="79"/>
      <c r="F782" s="79"/>
      <c r="G782" s="79"/>
      <c r="H782" s="79"/>
      <c r="I782" s="79"/>
      <c r="J782" s="79"/>
      <c r="K782" s="79"/>
      <c r="L782" s="79"/>
      <c r="M782" s="79"/>
      <c r="N782" s="79"/>
      <c r="O782" s="79"/>
      <c r="P782" s="79"/>
      <c r="Q782" s="79"/>
      <c r="R782" s="79"/>
    </row>
    <row r="783" ht="15.75" customHeight="1">
      <c r="A783" s="335"/>
      <c r="C783" s="79"/>
      <c r="D783" s="79"/>
      <c r="E783" s="79"/>
      <c r="F783" s="79"/>
      <c r="G783" s="79"/>
      <c r="H783" s="79"/>
      <c r="I783" s="79"/>
      <c r="J783" s="79"/>
      <c r="K783" s="79"/>
      <c r="L783" s="79"/>
      <c r="M783" s="79"/>
      <c r="N783" s="79"/>
      <c r="O783" s="79"/>
      <c r="P783" s="79"/>
      <c r="Q783" s="79"/>
      <c r="R783" s="79"/>
    </row>
    <row r="784" ht="15.75" customHeight="1">
      <c r="A784" s="335"/>
      <c r="C784" s="79"/>
      <c r="D784" s="79"/>
      <c r="E784" s="79"/>
      <c r="F784" s="79"/>
      <c r="G784" s="79"/>
      <c r="H784" s="79"/>
      <c r="I784" s="79"/>
      <c r="J784" s="79"/>
      <c r="K784" s="79"/>
      <c r="L784" s="79"/>
      <c r="M784" s="79"/>
      <c r="N784" s="79"/>
      <c r="O784" s="79"/>
      <c r="P784" s="79"/>
      <c r="Q784" s="79"/>
      <c r="R784" s="79"/>
    </row>
    <row r="785" ht="15.75" customHeight="1">
      <c r="A785" s="335"/>
      <c r="C785" s="79"/>
      <c r="D785" s="79"/>
      <c r="E785" s="79"/>
      <c r="F785" s="79"/>
      <c r="G785" s="79"/>
      <c r="H785" s="79"/>
      <c r="I785" s="79"/>
      <c r="J785" s="79"/>
      <c r="K785" s="79"/>
      <c r="L785" s="79"/>
      <c r="M785" s="79"/>
      <c r="N785" s="79"/>
      <c r="O785" s="79"/>
      <c r="P785" s="79"/>
      <c r="Q785" s="79"/>
      <c r="R785" s="79"/>
    </row>
    <row r="786" ht="15.75" customHeight="1">
      <c r="A786" s="335"/>
      <c r="C786" s="79"/>
      <c r="D786" s="79"/>
      <c r="E786" s="79"/>
      <c r="F786" s="79"/>
      <c r="G786" s="79"/>
      <c r="H786" s="79"/>
      <c r="I786" s="79"/>
      <c r="J786" s="79"/>
      <c r="K786" s="79"/>
      <c r="L786" s="79"/>
      <c r="M786" s="79"/>
      <c r="N786" s="79"/>
      <c r="O786" s="79"/>
      <c r="P786" s="79"/>
      <c r="Q786" s="79"/>
      <c r="R786" s="79"/>
    </row>
    <row r="787" ht="15.75" customHeight="1">
      <c r="A787" s="335"/>
      <c r="C787" s="79"/>
      <c r="D787" s="79"/>
      <c r="E787" s="79"/>
      <c r="F787" s="79"/>
      <c r="G787" s="79"/>
      <c r="H787" s="79"/>
      <c r="I787" s="79"/>
      <c r="J787" s="79"/>
      <c r="K787" s="79"/>
      <c r="L787" s="79"/>
      <c r="M787" s="79"/>
      <c r="N787" s="79"/>
      <c r="O787" s="79"/>
      <c r="P787" s="79"/>
      <c r="Q787" s="79"/>
      <c r="R787" s="79"/>
    </row>
    <row r="788" ht="15.75" customHeight="1">
      <c r="A788" s="335"/>
      <c r="C788" s="79"/>
      <c r="D788" s="79"/>
      <c r="E788" s="79"/>
      <c r="F788" s="79"/>
      <c r="G788" s="79"/>
      <c r="H788" s="79"/>
      <c r="I788" s="79"/>
      <c r="J788" s="79"/>
      <c r="K788" s="79"/>
      <c r="L788" s="79"/>
      <c r="M788" s="79"/>
      <c r="N788" s="79"/>
      <c r="O788" s="79"/>
      <c r="P788" s="79"/>
      <c r="Q788" s="79"/>
      <c r="R788" s="79"/>
    </row>
    <row r="789" ht="15.75" customHeight="1">
      <c r="A789" s="335"/>
      <c r="C789" s="79"/>
      <c r="D789" s="79"/>
      <c r="E789" s="79"/>
      <c r="F789" s="79"/>
      <c r="G789" s="79"/>
      <c r="H789" s="79"/>
      <c r="I789" s="79"/>
      <c r="J789" s="79"/>
      <c r="K789" s="79"/>
      <c r="L789" s="79"/>
      <c r="M789" s="79"/>
      <c r="N789" s="79"/>
      <c r="O789" s="79"/>
      <c r="P789" s="79"/>
      <c r="Q789" s="79"/>
      <c r="R789" s="79"/>
    </row>
    <row r="790" ht="15.75" customHeight="1">
      <c r="A790" s="335"/>
      <c r="C790" s="79"/>
      <c r="D790" s="79"/>
      <c r="E790" s="79"/>
      <c r="F790" s="79"/>
      <c r="G790" s="79"/>
      <c r="H790" s="79"/>
      <c r="I790" s="79"/>
      <c r="J790" s="79"/>
      <c r="K790" s="79"/>
      <c r="L790" s="79"/>
      <c r="M790" s="79"/>
      <c r="N790" s="79"/>
      <c r="O790" s="79"/>
      <c r="P790" s="79"/>
      <c r="Q790" s="79"/>
      <c r="R790" s="79"/>
    </row>
    <row r="791" ht="15.75" customHeight="1">
      <c r="A791" s="335"/>
      <c r="C791" s="79"/>
      <c r="D791" s="79"/>
      <c r="E791" s="79"/>
      <c r="F791" s="79"/>
      <c r="G791" s="79"/>
      <c r="H791" s="79"/>
      <c r="I791" s="79"/>
      <c r="J791" s="79"/>
      <c r="K791" s="79"/>
      <c r="L791" s="79"/>
      <c r="M791" s="79"/>
      <c r="N791" s="79"/>
      <c r="O791" s="79"/>
      <c r="P791" s="79"/>
      <c r="Q791" s="79"/>
      <c r="R791" s="79"/>
    </row>
    <row r="792" ht="15.75" customHeight="1">
      <c r="A792" s="335"/>
      <c r="C792" s="79"/>
      <c r="D792" s="79"/>
      <c r="E792" s="79"/>
      <c r="F792" s="79"/>
      <c r="G792" s="79"/>
      <c r="H792" s="79"/>
      <c r="I792" s="79"/>
      <c r="J792" s="79"/>
      <c r="K792" s="79"/>
      <c r="L792" s="79"/>
      <c r="M792" s="79"/>
      <c r="N792" s="79"/>
      <c r="O792" s="79"/>
      <c r="P792" s="79"/>
      <c r="Q792" s="79"/>
      <c r="R792" s="79"/>
    </row>
    <row r="793" ht="15.75" customHeight="1">
      <c r="A793" s="335"/>
      <c r="C793" s="79"/>
      <c r="D793" s="79"/>
      <c r="E793" s="79"/>
      <c r="F793" s="79"/>
      <c r="G793" s="79"/>
      <c r="H793" s="79"/>
      <c r="I793" s="79"/>
      <c r="J793" s="79"/>
      <c r="K793" s="79"/>
      <c r="L793" s="79"/>
      <c r="M793" s="79"/>
      <c r="N793" s="79"/>
      <c r="O793" s="79"/>
      <c r="P793" s="79"/>
      <c r="Q793" s="79"/>
      <c r="R793" s="79"/>
    </row>
    <row r="794" ht="15.75" customHeight="1">
      <c r="A794" s="335"/>
      <c r="C794" s="79"/>
      <c r="D794" s="79"/>
      <c r="E794" s="79"/>
      <c r="F794" s="79"/>
      <c r="G794" s="79"/>
      <c r="H794" s="79"/>
      <c r="I794" s="79"/>
      <c r="J794" s="79"/>
      <c r="K794" s="79"/>
      <c r="L794" s="79"/>
      <c r="M794" s="79"/>
      <c r="N794" s="79"/>
      <c r="O794" s="79"/>
      <c r="P794" s="79"/>
      <c r="Q794" s="79"/>
      <c r="R794" s="79"/>
    </row>
    <row r="795" ht="15.75" customHeight="1">
      <c r="A795" s="335"/>
      <c r="C795" s="79"/>
      <c r="D795" s="79"/>
      <c r="E795" s="79"/>
      <c r="F795" s="79"/>
      <c r="G795" s="79"/>
      <c r="H795" s="79"/>
      <c r="I795" s="79"/>
      <c r="J795" s="79"/>
      <c r="K795" s="79"/>
      <c r="L795" s="79"/>
      <c r="M795" s="79"/>
      <c r="N795" s="79"/>
      <c r="O795" s="79"/>
      <c r="P795" s="79"/>
      <c r="Q795" s="79"/>
      <c r="R795" s="79"/>
    </row>
    <row r="796" ht="15.75" customHeight="1">
      <c r="A796" s="335"/>
      <c r="C796" s="79"/>
      <c r="D796" s="79"/>
      <c r="E796" s="79"/>
      <c r="F796" s="79"/>
      <c r="G796" s="79"/>
      <c r="H796" s="79"/>
      <c r="I796" s="79"/>
      <c r="J796" s="79"/>
      <c r="K796" s="79"/>
      <c r="L796" s="79"/>
      <c r="M796" s="79"/>
      <c r="N796" s="79"/>
      <c r="O796" s="79"/>
      <c r="P796" s="79"/>
      <c r="Q796" s="79"/>
      <c r="R796" s="79"/>
    </row>
    <row r="797" ht="15.75" customHeight="1">
      <c r="A797" s="335"/>
      <c r="C797" s="79"/>
      <c r="D797" s="79"/>
      <c r="E797" s="79"/>
      <c r="F797" s="79"/>
      <c r="G797" s="79"/>
      <c r="H797" s="79"/>
      <c r="I797" s="79"/>
      <c r="J797" s="79"/>
      <c r="K797" s="79"/>
      <c r="L797" s="79"/>
      <c r="M797" s="79"/>
      <c r="N797" s="79"/>
      <c r="O797" s="79"/>
      <c r="P797" s="79"/>
      <c r="Q797" s="79"/>
      <c r="R797" s="79"/>
    </row>
    <row r="798" ht="15.75" customHeight="1">
      <c r="A798" s="335"/>
      <c r="C798" s="79"/>
      <c r="D798" s="79"/>
      <c r="E798" s="79"/>
      <c r="F798" s="79"/>
      <c r="G798" s="79"/>
      <c r="H798" s="79"/>
      <c r="I798" s="79"/>
      <c r="J798" s="79"/>
      <c r="K798" s="79"/>
      <c r="L798" s="79"/>
      <c r="M798" s="79"/>
      <c r="N798" s="79"/>
      <c r="O798" s="79"/>
      <c r="P798" s="79"/>
      <c r="Q798" s="79"/>
      <c r="R798" s="79"/>
    </row>
    <row r="799" ht="15.75" customHeight="1">
      <c r="A799" s="335"/>
      <c r="C799" s="79"/>
      <c r="D799" s="79"/>
      <c r="E799" s="79"/>
      <c r="F799" s="79"/>
      <c r="G799" s="79"/>
      <c r="H799" s="79"/>
      <c r="I799" s="79"/>
      <c r="J799" s="79"/>
      <c r="K799" s="79"/>
      <c r="L799" s="79"/>
      <c r="M799" s="79"/>
      <c r="N799" s="79"/>
      <c r="O799" s="79"/>
      <c r="P799" s="79"/>
      <c r="Q799" s="79"/>
      <c r="R799" s="79"/>
    </row>
    <row r="800" ht="15.75" customHeight="1">
      <c r="A800" s="335"/>
      <c r="C800" s="79"/>
      <c r="D800" s="79"/>
      <c r="E800" s="79"/>
      <c r="F800" s="79"/>
      <c r="G800" s="79"/>
      <c r="H800" s="79"/>
      <c r="I800" s="79"/>
      <c r="J800" s="79"/>
      <c r="K800" s="79"/>
      <c r="L800" s="79"/>
      <c r="M800" s="79"/>
      <c r="N800" s="79"/>
      <c r="O800" s="79"/>
      <c r="P800" s="79"/>
      <c r="Q800" s="79"/>
      <c r="R800" s="79"/>
    </row>
    <row r="801" ht="15.75" customHeight="1">
      <c r="A801" s="335"/>
      <c r="C801" s="79"/>
      <c r="D801" s="79"/>
      <c r="E801" s="79"/>
      <c r="F801" s="79"/>
      <c r="G801" s="79"/>
      <c r="H801" s="79"/>
      <c r="I801" s="79"/>
      <c r="J801" s="79"/>
      <c r="K801" s="79"/>
      <c r="L801" s="79"/>
      <c r="M801" s="79"/>
      <c r="N801" s="79"/>
      <c r="O801" s="79"/>
      <c r="P801" s="79"/>
      <c r="Q801" s="79"/>
      <c r="R801" s="79"/>
    </row>
    <row r="802" ht="15.75" customHeight="1">
      <c r="A802" s="335"/>
      <c r="C802" s="79"/>
      <c r="D802" s="79"/>
      <c r="E802" s="79"/>
      <c r="F802" s="79"/>
      <c r="G802" s="79"/>
      <c r="H802" s="79"/>
      <c r="I802" s="79"/>
      <c r="J802" s="79"/>
      <c r="K802" s="79"/>
      <c r="L802" s="79"/>
      <c r="M802" s="79"/>
      <c r="N802" s="79"/>
      <c r="O802" s="79"/>
      <c r="P802" s="79"/>
      <c r="Q802" s="79"/>
      <c r="R802" s="79"/>
    </row>
    <row r="803" ht="15.75" customHeight="1">
      <c r="A803" s="335"/>
      <c r="C803" s="79"/>
      <c r="D803" s="79"/>
      <c r="E803" s="79"/>
      <c r="F803" s="79"/>
      <c r="G803" s="79"/>
      <c r="H803" s="79"/>
      <c r="I803" s="79"/>
      <c r="J803" s="79"/>
      <c r="K803" s="79"/>
      <c r="L803" s="79"/>
      <c r="M803" s="79"/>
      <c r="N803" s="79"/>
      <c r="O803" s="79"/>
      <c r="P803" s="79"/>
      <c r="Q803" s="79"/>
      <c r="R803" s="79"/>
    </row>
    <row r="804" ht="15.75" customHeight="1">
      <c r="A804" s="335"/>
      <c r="C804" s="79"/>
      <c r="D804" s="79"/>
      <c r="E804" s="79"/>
      <c r="F804" s="79"/>
      <c r="G804" s="79"/>
      <c r="H804" s="79"/>
      <c r="I804" s="79"/>
      <c r="J804" s="79"/>
      <c r="K804" s="79"/>
      <c r="L804" s="79"/>
      <c r="M804" s="79"/>
      <c r="N804" s="79"/>
      <c r="O804" s="79"/>
      <c r="P804" s="79"/>
      <c r="Q804" s="79"/>
      <c r="R804" s="79"/>
    </row>
    <row r="805" ht="15.75" customHeight="1">
      <c r="A805" s="335"/>
      <c r="C805" s="79"/>
      <c r="D805" s="79"/>
      <c r="E805" s="79"/>
      <c r="F805" s="79"/>
      <c r="G805" s="79"/>
      <c r="H805" s="79"/>
      <c r="I805" s="79"/>
      <c r="J805" s="79"/>
      <c r="K805" s="79"/>
      <c r="L805" s="79"/>
      <c r="M805" s="79"/>
      <c r="N805" s="79"/>
      <c r="O805" s="79"/>
      <c r="P805" s="79"/>
      <c r="Q805" s="79"/>
      <c r="R805" s="79"/>
    </row>
    <row r="806" ht="15.75" customHeight="1">
      <c r="A806" s="335"/>
      <c r="C806" s="79"/>
      <c r="D806" s="79"/>
      <c r="E806" s="79"/>
      <c r="F806" s="79"/>
      <c r="G806" s="79"/>
      <c r="H806" s="79"/>
      <c r="I806" s="79"/>
      <c r="J806" s="79"/>
      <c r="K806" s="79"/>
      <c r="L806" s="79"/>
      <c r="M806" s="79"/>
      <c r="N806" s="79"/>
      <c r="O806" s="79"/>
      <c r="P806" s="79"/>
      <c r="Q806" s="79"/>
      <c r="R806" s="79"/>
    </row>
    <row r="807" ht="15.75" customHeight="1">
      <c r="A807" s="335"/>
      <c r="C807" s="79"/>
      <c r="D807" s="79"/>
      <c r="E807" s="79"/>
      <c r="F807" s="79"/>
      <c r="G807" s="79"/>
      <c r="H807" s="79"/>
      <c r="I807" s="79"/>
      <c r="J807" s="79"/>
      <c r="K807" s="79"/>
      <c r="L807" s="79"/>
      <c r="M807" s="79"/>
      <c r="N807" s="79"/>
      <c r="O807" s="79"/>
      <c r="P807" s="79"/>
      <c r="Q807" s="79"/>
      <c r="R807" s="79"/>
    </row>
    <row r="808" ht="15.75" customHeight="1">
      <c r="A808" s="335"/>
      <c r="C808" s="79"/>
      <c r="D808" s="79"/>
      <c r="E808" s="79"/>
      <c r="F808" s="79"/>
      <c r="G808" s="79"/>
      <c r="H808" s="79"/>
      <c r="I808" s="79"/>
      <c r="J808" s="79"/>
      <c r="K808" s="79"/>
      <c r="L808" s="79"/>
      <c r="M808" s="79"/>
      <c r="N808" s="79"/>
      <c r="O808" s="79"/>
      <c r="P808" s="79"/>
      <c r="Q808" s="79"/>
      <c r="R808" s="79"/>
    </row>
    <row r="809" ht="15.75" customHeight="1">
      <c r="A809" s="335"/>
      <c r="C809" s="79"/>
      <c r="D809" s="79"/>
      <c r="E809" s="79"/>
      <c r="F809" s="79"/>
      <c r="G809" s="79"/>
      <c r="H809" s="79"/>
      <c r="I809" s="79"/>
      <c r="J809" s="79"/>
      <c r="K809" s="79"/>
      <c r="L809" s="79"/>
      <c r="M809" s="79"/>
      <c r="N809" s="79"/>
      <c r="O809" s="79"/>
      <c r="P809" s="79"/>
      <c r="Q809" s="79"/>
      <c r="R809" s="79"/>
    </row>
    <row r="810" ht="15.75" customHeight="1">
      <c r="A810" s="335"/>
      <c r="C810" s="79"/>
      <c r="D810" s="79"/>
      <c r="E810" s="79"/>
      <c r="F810" s="79"/>
      <c r="G810" s="79"/>
      <c r="H810" s="79"/>
      <c r="I810" s="79"/>
      <c r="J810" s="79"/>
      <c r="K810" s="79"/>
      <c r="L810" s="79"/>
      <c r="M810" s="79"/>
      <c r="N810" s="79"/>
      <c r="O810" s="79"/>
      <c r="P810" s="79"/>
      <c r="Q810" s="79"/>
      <c r="R810" s="79"/>
    </row>
    <row r="811" ht="15.75" customHeight="1">
      <c r="A811" s="335"/>
      <c r="C811" s="79"/>
      <c r="D811" s="79"/>
      <c r="E811" s="79"/>
      <c r="F811" s="79"/>
      <c r="G811" s="79"/>
      <c r="H811" s="79"/>
      <c r="I811" s="79"/>
      <c r="J811" s="79"/>
      <c r="K811" s="79"/>
      <c r="L811" s="79"/>
      <c r="M811" s="79"/>
      <c r="N811" s="79"/>
      <c r="O811" s="79"/>
      <c r="P811" s="79"/>
      <c r="Q811" s="79"/>
      <c r="R811" s="79"/>
    </row>
    <row r="812" ht="15.75" customHeight="1">
      <c r="A812" s="335"/>
      <c r="C812" s="79"/>
      <c r="D812" s="79"/>
      <c r="E812" s="79"/>
      <c r="F812" s="79"/>
      <c r="G812" s="79"/>
      <c r="H812" s="79"/>
      <c r="I812" s="79"/>
      <c r="J812" s="79"/>
      <c r="K812" s="79"/>
      <c r="L812" s="79"/>
      <c r="M812" s="79"/>
      <c r="N812" s="79"/>
      <c r="O812" s="79"/>
      <c r="P812" s="79"/>
      <c r="Q812" s="79"/>
      <c r="R812" s="79"/>
    </row>
    <row r="813" ht="15.75" customHeight="1">
      <c r="A813" s="335"/>
      <c r="C813" s="79"/>
      <c r="D813" s="79"/>
      <c r="E813" s="79"/>
      <c r="F813" s="79"/>
      <c r="G813" s="79"/>
      <c r="H813" s="79"/>
      <c r="I813" s="79"/>
      <c r="J813" s="79"/>
      <c r="K813" s="79"/>
      <c r="L813" s="79"/>
      <c r="M813" s="79"/>
      <c r="N813" s="79"/>
      <c r="O813" s="79"/>
      <c r="P813" s="79"/>
      <c r="Q813" s="79"/>
      <c r="R813" s="79"/>
    </row>
    <row r="814" ht="15.75" customHeight="1">
      <c r="A814" s="335"/>
      <c r="C814" s="79"/>
      <c r="D814" s="79"/>
      <c r="E814" s="79"/>
      <c r="F814" s="79"/>
      <c r="G814" s="79"/>
      <c r="H814" s="79"/>
      <c r="I814" s="79"/>
      <c r="J814" s="79"/>
      <c r="K814" s="79"/>
      <c r="L814" s="79"/>
      <c r="M814" s="79"/>
      <c r="N814" s="79"/>
      <c r="O814" s="79"/>
      <c r="P814" s="79"/>
      <c r="Q814" s="79"/>
      <c r="R814" s="79"/>
    </row>
    <row r="815" ht="15.75" customHeight="1">
      <c r="A815" s="335"/>
      <c r="C815" s="79"/>
      <c r="D815" s="79"/>
      <c r="E815" s="79"/>
      <c r="F815" s="79"/>
      <c r="G815" s="79"/>
      <c r="H815" s="79"/>
      <c r="I815" s="79"/>
      <c r="J815" s="79"/>
      <c r="K815" s="79"/>
      <c r="L815" s="79"/>
      <c r="M815" s="79"/>
      <c r="N815" s="79"/>
      <c r="O815" s="79"/>
      <c r="P815" s="79"/>
      <c r="Q815" s="79"/>
      <c r="R815" s="79"/>
    </row>
    <row r="816" ht="15.75" customHeight="1">
      <c r="A816" s="335"/>
      <c r="C816" s="79"/>
      <c r="D816" s="79"/>
      <c r="E816" s="79"/>
      <c r="F816" s="79"/>
      <c r="G816" s="79"/>
      <c r="H816" s="79"/>
      <c r="I816" s="79"/>
      <c r="J816" s="79"/>
      <c r="K816" s="79"/>
      <c r="L816" s="79"/>
      <c r="M816" s="79"/>
      <c r="N816" s="79"/>
      <c r="O816" s="79"/>
      <c r="P816" s="79"/>
      <c r="Q816" s="79"/>
      <c r="R816" s="79"/>
    </row>
    <row r="817" ht="15.75" customHeight="1">
      <c r="A817" s="335"/>
      <c r="C817" s="79"/>
      <c r="D817" s="79"/>
      <c r="E817" s="79"/>
      <c r="F817" s="79"/>
      <c r="G817" s="79"/>
      <c r="H817" s="79"/>
      <c r="I817" s="79"/>
      <c r="J817" s="79"/>
      <c r="K817" s="79"/>
      <c r="L817" s="79"/>
      <c r="M817" s="79"/>
      <c r="N817" s="79"/>
      <c r="O817" s="79"/>
      <c r="P817" s="79"/>
      <c r="Q817" s="79"/>
      <c r="R817" s="79"/>
    </row>
    <row r="818" ht="15.75" customHeight="1">
      <c r="A818" s="335"/>
      <c r="C818" s="79"/>
      <c r="D818" s="79"/>
      <c r="E818" s="79"/>
      <c r="F818" s="79"/>
      <c r="G818" s="79"/>
      <c r="H818" s="79"/>
      <c r="I818" s="79"/>
      <c r="J818" s="79"/>
      <c r="K818" s="79"/>
      <c r="L818" s="79"/>
      <c r="M818" s="79"/>
      <c r="N818" s="79"/>
      <c r="O818" s="79"/>
      <c r="P818" s="79"/>
      <c r="Q818" s="79"/>
      <c r="R818" s="79"/>
    </row>
    <row r="819" ht="15.75" customHeight="1">
      <c r="A819" s="335"/>
      <c r="C819" s="79"/>
      <c r="D819" s="79"/>
      <c r="E819" s="79"/>
      <c r="F819" s="79"/>
      <c r="G819" s="79"/>
      <c r="H819" s="79"/>
      <c r="I819" s="79"/>
      <c r="J819" s="79"/>
      <c r="K819" s="79"/>
      <c r="L819" s="79"/>
      <c r="M819" s="79"/>
      <c r="N819" s="79"/>
      <c r="O819" s="79"/>
      <c r="P819" s="79"/>
      <c r="Q819" s="79"/>
      <c r="R819" s="79"/>
    </row>
    <row r="820" ht="15.75" customHeight="1">
      <c r="A820" s="335"/>
      <c r="C820" s="79"/>
      <c r="D820" s="79"/>
      <c r="E820" s="79"/>
      <c r="F820" s="79"/>
      <c r="G820" s="79"/>
      <c r="H820" s="79"/>
      <c r="I820" s="79"/>
      <c r="J820" s="79"/>
      <c r="K820" s="79"/>
      <c r="L820" s="79"/>
      <c r="M820" s="79"/>
      <c r="N820" s="79"/>
      <c r="O820" s="79"/>
      <c r="P820" s="79"/>
      <c r="Q820" s="79"/>
      <c r="R820" s="79"/>
    </row>
    <row r="821" ht="15.75" customHeight="1">
      <c r="A821" s="335"/>
      <c r="C821" s="79"/>
      <c r="D821" s="79"/>
      <c r="E821" s="79"/>
      <c r="F821" s="79"/>
      <c r="G821" s="79"/>
      <c r="H821" s="79"/>
      <c r="I821" s="79"/>
      <c r="J821" s="79"/>
      <c r="K821" s="79"/>
      <c r="L821" s="79"/>
      <c r="M821" s="79"/>
      <c r="N821" s="79"/>
      <c r="O821" s="79"/>
      <c r="P821" s="79"/>
      <c r="Q821" s="79"/>
      <c r="R821" s="79"/>
    </row>
    <row r="822" ht="15.75" customHeight="1">
      <c r="A822" s="335"/>
      <c r="C822" s="79"/>
      <c r="D822" s="79"/>
      <c r="E822" s="79"/>
      <c r="F822" s="79"/>
      <c r="G822" s="79"/>
      <c r="H822" s="79"/>
      <c r="I822" s="79"/>
      <c r="J822" s="79"/>
      <c r="K822" s="79"/>
      <c r="L822" s="79"/>
      <c r="M822" s="79"/>
      <c r="N822" s="79"/>
      <c r="O822" s="79"/>
      <c r="P822" s="79"/>
      <c r="Q822" s="79"/>
      <c r="R822" s="79"/>
    </row>
    <row r="823" ht="15.75" customHeight="1">
      <c r="A823" s="335"/>
      <c r="C823" s="79"/>
      <c r="D823" s="79"/>
      <c r="E823" s="79"/>
      <c r="F823" s="79"/>
      <c r="G823" s="79"/>
      <c r="H823" s="79"/>
      <c r="I823" s="79"/>
      <c r="J823" s="79"/>
      <c r="K823" s="79"/>
      <c r="L823" s="79"/>
      <c r="M823" s="79"/>
      <c r="N823" s="79"/>
      <c r="O823" s="79"/>
      <c r="P823" s="79"/>
      <c r="Q823" s="79"/>
      <c r="R823" s="79"/>
    </row>
    <row r="824" ht="15.75" customHeight="1">
      <c r="A824" s="335"/>
      <c r="C824" s="79"/>
      <c r="D824" s="79"/>
      <c r="E824" s="79"/>
      <c r="F824" s="79"/>
      <c r="G824" s="79"/>
      <c r="H824" s="79"/>
      <c r="I824" s="79"/>
      <c r="J824" s="79"/>
      <c r="K824" s="79"/>
      <c r="L824" s="79"/>
      <c r="M824" s="79"/>
      <c r="N824" s="79"/>
      <c r="O824" s="79"/>
      <c r="P824" s="79"/>
      <c r="Q824" s="79"/>
      <c r="R824" s="79"/>
    </row>
    <row r="825" ht="15.75" customHeight="1">
      <c r="A825" s="335"/>
      <c r="C825" s="79"/>
      <c r="D825" s="79"/>
      <c r="E825" s="79"/>
      <c r="F825" s="79"/>
      <c r="G825" s="79"/>
      <c r="H825" s="79"/>
      <c r="I825" s="79"/>
      <c r="J825" s="79"/>
      <c r="K825" s="79"/>
      <c r="L825" s="79"/>
      <c r="M825" s="79"/>
      <c r="N825" s="79"/>
      <c r="O825" s="79"/>
      <c r="P825" s="79"/>
      <c r="Q825" s="79"/>
      <c r="R825" s="79"/>
    </row>
    <row r="826" ht="15.75" customHeight="1">
      <c r="A826" s="335"/>
      <c r="C826" s="79"/>
      <c r="D826" s="79"/>
      <c r="E826" s="79"/>
      <c r="F826" s="79"/>
      <c r="G826" s="79"/>
      <c r="H826" s="79"/>
      <c r="I826" s="79"/>
      <c r="J826" s="79"/>
      <c r="K826" s="79"/>
      <c r="L826" s="79"/>
      <c r="M826" s="79"/>
      <c r="N826" s="79"/>
      <c r="O826" s="79"/>
      <c r="P826" s="79"/>
      <c r="Q826" s="79"/>
      <c r="R826" s="79"/>
    </row>
    <row r="827" ht="15.75" customHeight="1">
      <c r="A827" s="335"/>
      <c r="C827" s="79"/>
      <c r="D827" s="79"/>
      <c r="E827" s="79"/>
      <c r="F827" s="79"/>
      <c r="G827" s="79"/>
      <c r="H827" s="79"/>
      <c r="I827" s="79"/>
      <c r="J827" s="79"/>
      <c r="K827" s="79"/>
      <c r="L827" s="79"/>
      <c r="M827" s="79"/>
      <c r="N827" s="79"/>
      <c r="O827" s="79"/>
      <c r="P827" s="79"/>
      <c r="Q827" s="79"/>
      <c r="R827" s="79"/>
    </row>
    <row r="828" ht="15.75" customHeight="1">
      <c r="A828" s="335"/>
      <c r="C828" s="79"/>
      <c r="D828" s="79"/>
      <c r="E828" s="79"/>
      <c r="F828" s="79"/>
      <c r="G828" s="79"/>
      <c r="H828" s="79"/>
      <c r="I828" s="79"/>
      <c r="J828" s="79"/>
      <c r="K828" s="79"/>
      <c r="L828" s="79"/>
      <c r="M828" s="79"/>
      <c r="N828" s="79"/>
      <c r="O828" s="79"/>
      <c r="P828" s="79"/>
      <c r="Q828" s="79"/>
      <c r="R828" s="79"/>
    </row>
    <row r="829" ht="15.75" customHeight="1">
      <c r="A829" s="335"/>
      <c r="C829" s="79"/>
      <c r="D829" s="79"/>
      <c r="E829" s="79"/>
      <c r="F829" s="79"/>
      <c r="G829" s="79"/>
      <c r="H829" s="79"/>
      <c r="I829" s="79"/>
      <c r="J829" s="79"/>
      <c r="K829" s="79"/>
      <c r="L829" s="79"/>
      <c r="M829" s="79"/>
      <c r="N829" s="79"/>
      <c r="O829" s="79"/>
      <c r="P829" s="79"/>
      <c r="Q829" s="79"/>
      <c r="R829" s="79"/>
    </row>
    <row r="830" ht="15.75" customHeight="1">
      <c r="A830" s="335"/>
      <c r="C830" s="79"/>
      <c r="D830" s="79"/>
      <c r="E830" s="79"/>
      <c r="F830" s="79"/>
      <c r="G830" s="79"/>
      <c r="H830" s="79"/>
      <c r="I830" s="79"/>
      <c r="J830" s="79"/>
      <c r="K830" s="79"/>
      <c r="L830" s="79"/>
      <c r="M830" s="79"/>
      <c r="N830" s="79"/>
      <c r="O830" s="79"/>
      <c r="P830" s="79"/>
      <c r="Q830" s="79"/>
      <c r="R830" s="79"/>
    </row>
    <row r="831" ht="15.75" customHeight="1">
      <c r="A831" s="335"/>
      <c r="C831" s="79"/>
      <c r="D831" s="79"/>
      <c r="E831" s="79"/>
      <c r="F831" s="79"/>
      <c r="G831" s="79"/>
      <c r="H831" s="79"/>
      <c r="I831" s="79"/>
      <c r="J831" s="79"/>
      <c r="K831" s="79"/>
      <c r="L831" s="79"/>
      <c r="M831" s="79"/>
      <c r="N831" s="79"/>
      <c r="O831" s="79"/>
      <c r="P831" s="79"/>
      <c r="Q831" s="79"/>
      <c r="R831" s="79"/>
    </row>
    <row r="832" ht="15.75" customHeight="1">
      <c r="A832" s="335"/>
      <c r="C832" s="79"/>
      <c r="D832" s="79"/>
      <c r="E832" s="79"/>
      <c r="F832" s="79"/>
      <c r="G832" s="79"/>
      <c r="H832" s="79"/>
      <c r="I832" s="79"/>
      <c r="J832" s="79"/>
      <c r="K832" s="79"/>
      <c r="L832" s="79"/>
      <c r="M832" s="79"/>
      <c r="N832" s="79"/>
      <c r="O832" s="79"/>
      <c r="P832" s="79"/>
      <c r="Q832" s="79"/>
      <c r="R832" s="79"/>
    </row>
    <row r="833" ht="15.75" customHeight="1">
      <c r="A833" s="335"/>
      <c r="C833" s="79"/>
      <c r="D833" s="79"/>
      <c r="E833" s="79"/>
      <c r="F833" s="79"/>
      <c r="G833" s="79"/>
      <c r="H833" s="79"/>
      <c r="I833" s="79"/>
      <c r="J833" s="79"/>
      <c r="K833" s="79"/>
      <c r="L833" s="79"/>
      <c r="M833" s="79"/>
      <c r="N833" s="79"/>
      <c r="O833" s="79"/>
      <c r="P833" s="79"/>
      <c r="Q833" s="79"/>
      <c r="R833" s="79"/>
    </row>
    <row r="834" ht="15.75" customHeight="1">
      <c r="A834" s="335"/>
      <c r="C834" s="79"/>
      <c r="D834" s="79"/>
      <c r="E834" s="79"/>
      <c r="F834" s="79"/>
      <c r="G834" s="79"/>
      <c r="H834" s="79"/>
      <c r="I834" s="79"/>
      <c r="J834" s="79"/>
      <c r="K834" s="79"/>
      <c r="L834" s="79"/>
      <c r="M834" s="79"/>
      <c r="N834" s="79"/>
      <c r="O834" s="79"/>
      <c r="P834" s="79"/>
      <c r="Q834" s="79"/>
      <c r="R834" s="79"/>
    </row>
    <row r="835" ht="15.75" customHeight="1">
      <c r="A835" s="335"/>
      <c r="C835" s="79"/>
      <c r="D835" s="79"/>
      <c r="E835" s="79"/>
      <c r="F835" s="79"/>
      <c r="G835" s="79"/>
      <c r="H835" s="79"/>
      <c r="I835" s="79"/>
      <c r="J835" s="79"/>
      <c r="K835" s="79"/>
      <c r="L835" s="79"/>
      <c r="M835" s="79"/>
      <c r="N835" s="79"/>
      <c r="O835" s="79"/>
      <c r="P835" s="79"/>
      <c r="Q835" s="79"/>
      <c r="R835" s="79"/>
    </row>
    <row r="836" ht="15.75" customHeight="1">
      <c r="A836" s="335"/>
      <c r="C836" s="79"/>
      <c r="D836" s="79"/>
      <c r="E836" s="79"/>
      <c r="F836" s="79"/>
      <c r="G836" s="79"/>
      <c r="H836" s="79"/>
      <c r="I836" s="79"/>
      <c r="J836" s="79"/>
      <c r="K836" s="79"/>
      <c r="L836" s="79"/>
      <c r="M836" s="79"/>
      <c r="N836" s="79"/>
      <c r="O836" s="79"/>
      <c r="P836" s="79"/>
      <c r="Q836" s="79"/>
      <c r="R836" s="79"/>
    </row>
    <row r="837" ht="15.75" customHeight="1">
      <c r="A837" s="335"/>
      <c r="C837" s="79"/>
      <c r="D837" s="79"/>
      <c r="E837" s="79"/>
      <c r="F837" s="79"/>
      <c r="G837" s="79"/>
      <c r="H837" s="79"/>
      <c r="I837" s="79"/>
      <c r="J837" s="79"/>
      <c r="K837" s="79"/>
      <c r="L837" s="79"/>
      <c r="M837" s="79"/>
      <c r="N837" s="79"/>
      <c r="O837" s="79"/>
      <c r="P837" s="79"/>
      <c r="Q837" s="79"/>
      <c r="R837" s="79"/>
    </row>
    <row r="838" ht="15.75" customHeight="1">
      <c r="A838" s="335"/>
      <c r="C838" s="79"/>
      <c r="D838" s="79"/>
      <c r="E838" s="79"/>
      <c r="F838" s="79"/>
      <c r="G838" s="79"/>
      <c r="H838" s="79"/>
      <c r="I838" s="79"/>
      <c r="J838" s="79"/>
      <c r="K838" s="79"/>
      <c r="L838" s="79"/>
      <c r="M838" s="79"/>
      <c r="N838" s="79"/>
      <c r="O838" s="79"/>
      <c r="P838" s="79"/>
      <c r="Q838" s="79"/>
      <c r="R838" s="79"/>
    </row>
    <row r="839" ht="15.75" customHeight="1">
      <c r="A839" s="335"/>
      <c r="C839" s="79"/>
      <c r="D839" s="79"/>
      <c r="E839" s="79"/>
      <c r="F839" s="79"/>
      <c r="G839" s="79"/>
      <c r="H839" s="79"/>
      <c r="I839" s="79"/>
      <c r="J839" s="79"/>
      <c r="K839" s="79"/>
      <c r="L839" s="79"/>
      <c r="M839" s="79"/>
      <c r="N839" s="79"/>
      <c r="O839" s="79"/>
      <c r="P839" s="79"/>
      <c r="Q839" s="79"/>
      <c r="R839" s="79"/>
    </row>
    <row r="840" ht="15.75" customHeight="1">
      <c r="A840" s="335"/>
      <c r="C840" s="79"/>
      <c r="D840" s="79"/>
      <c r="E840" s="79"/>
      <c r="F840" s="79"/>
      <c r="G840" s="79"/>
      <c r="H840" s="79"/>
      <c r="I840" s="79"/>
      <c r="J840" s="79"/>
      <c r="K840" s="79"/>
      <c r="L840" s="79"/>
      <c r="M840" s="79"/>
      <c r="N840" s="79"/>
      <c r="O840" s="79"/>
      <c r="P840" s="79"/>
      <c r="Q840" s="79"/>
      <c r="R840" s="79"/>
    </row>
    <row r="841" ht="15.75" customHeight="1">
      <c r="A841" s="335"/>
      <c r="C841" s="79"/>
      <c r="D841" s="79"/>
      <c r="E841" s="79"/>
      <c r="F841" s="79"/>
      <c r="G841" s="79"/>
      <c r="H841" s="79"/>
      <c r="I841" s="79"/>
      <c r="J841" s="79"/>
      <c r="K841" s="79"/>
      <c r="L841" s="79"/>
      <c r="M841" s="79"/>
      <c r="N841" s="79"/>
      <c r="O841" s="79"/>
      <c r="P841" s="79"/>
      <c r="Q841" s="79"/>
      <c r="R841" s="79"/>
    </row>
    <row r="842" ht="15.75" customHeight="1">
      <c r="A842" s="335"/>
      <c r="C842" s="79"/>
      <c r="D842" s="79"/>
      <c r="E842" s="79"/>
      <c r="F842" s="79"/>
      <c r="G842" s="79"/>
      <c r="H842" s="79"/>
      <c r="I842" s="79"/>
      <c r="J842" s="79"/>
      <c r="K842" s="79"/>
      <c r="L842" s="79"/>
      <c r="M842" s="79"/>
      <c r="N842" s="79"/>
      <c r="O842" s="79"/>
      <c r="P842" s="79"/>
      <c r="Q842" s="79"/>
      <c r="R842" s="79"/>
    </row>
    <row r="843" ht="15.75" customHeight="1">
      <c r="A843" s="335"/>
      <c r="C843" s="79"/>
      <c r="D843" s="79"/>
      <c r="E843" s="79"/>
      <c r="F843" s="79"/>
      <c r="G843" s="79"/>
      <c r="H843" s="79"/>
      <c r="I843" s="79"/>
      <c r="J843" s="79"/>
      <c r="K843" s="79"/>
      <c r="L843" s="79"/>
      <c r="M843" s="79"/>
      <c r="N843" s="79"/>
      <c r="O843" s="79"/>
      <c r="P843" s="79"/>
      <c r="Q843" s="79"/>
      <c r="R843" s="79"/>
    </row>
    <row r="844" ht="15.75" customHeight="1">
      <c r="A844" s="335"/>
      <c r="C844" s="79"/>
      <c r="D844" s="79"/>
      <c r="E844" s="79"/>
      <c r="F844" s="79"/>
      <c r="G844" s="79"/>
      <c r="H844" s="79"/>
      <c r="I844" s="79"/>
      <c r="J844" s="79"/>
      <c r="K844" s="79"/>
      <c r="L844" s="79"/>
      <c r="M844" s="79"/>
      <c r="N844" s="79"/>
      <c r="O844" s="79"/>
      <c r="P844" s="79"/>
      <c r="Q844" s="79"/>
      <c r="R844" s="79"/>
    </row>
    <row r="845" ht="15.75" customHeight="1">
      <c r="A845" s="335"/>
      <c r="C845" s="79"/>
      <c r="D845" s="79"/>
      <c r="E845" s="79"/>
      <c r="F845" s="79"/>
      <c r="G845" s="79"/>
      <c r="H845" s="79"/>
      <c r="I845" s="79"/>
      <c r="J845" s="79"/>
      <c r="K845" s="79"/>
      <c r="L845" s="79"/>
      <c r="M845" s="79"/>
      <c r="N845" s="79"/>
      <c r="O845" s="79"/>
      <c r="P845" s="79"/>
      <c r="Q845" s="79"/>
      <c r="R845" s="79"/>
    </row>
    <row r="846" ht="15.75" customHeight="1">
      <c r="A846" s="335"/>
      <c r="C846" s="79"/>
      <c r="D846" s="79"/>
      <c r="E846" s="79"/>
      <c r="F846" s="79"/>
      <c r="G846" s="79"/>
      <c r="H846" s="79"/>
      <c r="I846" s="79"/>
      <c r="J846" s="79"/>
      <c r="K846" s="79"/>
      <c r="L846" s="79"/>
      <c r="M846" s="79"/>
      <c r="N846" s="79"/>
      <c r="O846" s="79"/>
      <c r="P846" s="79"/>
      <c r="Q846" s="79"/>
      <c r="R846" s="79"/>
    </row>
    <row r="847" ht="15.75" customHeight="1">
      <c r="A847" s="335"/>
      <c r="C847" s="79"/>
      <c r="D847" s="79"/>
      <c r="E847" s="79"/>
      <c r="F847" s="79"/>
      <c r="G847" s="79"/>
      <c r="H847" s="79"/>
      <c r="I847" s="79"/>
      <c r="J847" s="79"/>
      <c r="K847" s="79"/>
      <c r="L847" s="79"/>
      <c r="M847" s="79"/>
      <c r="N847" s="79"/>
      <c r="O847" s="79"/>
      <c r="P847" s="79"/>
      <c r="Q847" s="79"/>
      <c r="R847" s="79"/>
    </row>
    <row r="848" ht="15.75" customHeight="1">
      <c r="A848" s="335"/>
      <c r="C848" s="79"/>
      <c r="D848" s="79"/>
      <c r="E848" s="79"/>
      <c r="F848" s="79"/>
      <c r="G848" s="79"/>
      <c r="H848" s="79"/>
      <c r="I848" s="79"/>
      <c r="J848" s="79"/>
      <c r="K848" s="79"/>
      <c r="L848" s="79"/>
      <c r="M848" s="79"/>
      <c r="N848" s="79"/>
      <c r="O848" s="79"/>
      <c r="P848" s="79"/>
      <c r="Q848" s="79"/>
      <c r="R848" s="79"/>
    </row>
    <row r="849" ht="15.75" customHeight="1">
      <c r="A849" s="335"/>
      <c r="C849" s="79"/>
      <c r="D849" s="79"/>
      <c r="E849" s="79"/>
      <c r="F849" s="79"/>
      <c r="G849" s="79"/>
      <c r="H849" s="79"/>
      <c r="I849" s="79"/>
      <c r="J849" s="79"/>
      <c r="K849" s="79"/>
      <c r="L849" s="79"/>
      <c r="M849" s="79"/>
      <c r="N849" s="79"/>
      <c r="O849" s="79"/>
      <c r="P849" s="79"/>
      <c r="Q849" s="79"/>
      <c r="R849" s="79"/>
    </row>
    <row r="850" ht="15.75" customHeight="1">
      <c r="A850" s="335"/>
      <c r="C850" s="79"/>
      <c r="D850" s="79"/>
      <c r="E850" s="79"/>
      <c r="F850" s="79"/>
      <c r="G850" s="79"/>
      <c r="H850" s="79"/>
      <c r="I850" s="79"/>
      <c r="J850" s="79"/>
      <c r="K850" s="79"/>
      <c r="L850" s="79"/>
      <c r="M850" s="79"/>
      <c r="N850" s="79"/>
      <c r="O850" s="79"/>
      <c r="P850" s="79"/>
      <c r="Q850" s="79"/>
      <c r="R850" s="79"/>
    </row>
    <row r="851" ht="15.75" customHeight="1">
      <c r="A851" s="335"/>
      <c r="C851" s="79"/>
      <c r="D851" s="79"/>
      <c r="E851" s="79"/>
      <c r="F851" s="79"/>
      <c r="G851" s="79"/>
      <c r="H851" s="79"/>
      <c r="I851" s="79"/>
      <c r="J851" s="79"/>
      <c r="K851" s="79"/>
      <c r="L851" s="79"/>
      <c r="M851" s="79"/>
      <c r="N851" s="79"/>
      <c r="O851" s="79"/>
      <c r="P851" s="79"/>
      <c r="Q851" s="79"/>
      <c r="R851" s="79"/>
    </row>
    <row r="852" ht="15.75" customHeight="1">
      <c r="A852" s="335"/>
      <c r="C852" s="79"/>
      <c r="D852" s="79"/>
      <c r="E852" s="79"/>
      <c r="F852" s="79"/>
      <c r="G852" s="79"/>
      <c r="H852" s="79"/>
      <c r="I852" s="79"/>
      <c r="J852" s="79"/>
      <c r="K852" s="79"/>
      <c r="L852" s="79"/>
      <c r="M852" s="79"/>
      <c r="N852" s="79"/>
      <c r="O852" s="79"/>
      <c r="P852" s="79"/>
      <c r="Q852" s="79"/>
      <c r="R852" s="79"/>
    </row>
    <row r="853" ht="15.75" customHeight="1">
      <c r="A853" s="335"/>
      <c r="C853" s="79"/>
      <c r="D853" s="79"/>
      <c r="E853" s="79"/>
      <c r="F853" s="79"/>
      <c r="G853" s="79"/>
      <c r="H853" s="79"/>
      <c r="I853" s="79"/>
      <c r="J853" s="79"/>
      <c r="K853" s="79"/>
      <c r="L853" s="79"/>
      <c r="M853" s="79"/>
      <c r="N853" s="79"/>
      <c r="O853" s="79"/>
      <c r="P853" s="79"/>
      <c r="Q853" s="79"/>
      <c r="R853" s="79"/>
    </row>
    <row r="854" ht="15.75" customHeight="1">
      <c r="A854" s="335"/>
      <c r="C854" s="79"/>
      <c r="D854" s="79"/>
      <c r="E854" s="79"/>
      <c r="F854" s="79"/>
      <c r="G854" s="79"/>
      <c r="H854" s="79"/>
      <c r="I854" s="79"/>
      <c r="J854" s="79"/>
      <c r="K854" s="79"/>
      <c r="L854" s="79"/>
      <c r="M854" s="79"/>
      <c r="N854" s="79"/>
      <c r="O854" s="79"/>
      <c r="P854" s="79"/>
      <c r="Q854" s="79"/>
      <c r="R854" s="79"/>
    </row>
    <row r="855" ht="15.75" customHeight="1">
      <c r="A855" s="335"/>
      <c r="C855" s="79"/>
      <c r="D855" s="79"/>
      <c r="E855" s="79"/>
      <c r="F855" s="79"/>
      <c r="G855" s="79"/>
      <c r="H855" s="79"/>
      <c r="I855" s="79"/>
      <c r="J855" s="79"/>
      <c r="K855" s="79"/>
      <c r="L855" s="79"/>
      <c r="M855" s="79"/>
      <c r="N855" s="79"/>
      <c r="O855" s="79"/>
      <c r="P855" s="79"/>
      <c r="Q855" s="79"/>
      <c r="R855" s="79"/>
    </row>
    <row r="856" ht="15.75" customHeight="1">
      <c r="A856" s="335"/>
      <c r="C856" s="79"/>
      <c r="D856" s="79"/>
      <c r="E856" s="79"/>
      <c r="F856" s="79"/>
      <c r="G856" s="79"/>
      <c r="H856" s="79"/>
      <c r="I856" s="79"/>
      <c r="J856" s="79"/>
      <c r="K856" s="79"/>
      <c r="L856" s="79"/>
      <c r="M856" s="79"/>
      <c r="N856" s="79"/>
      <c r="O856" s="79"/>
      <c r="P856" s="79"/>
      <c r="Q856" s="79"/>
      <c r="R856" s="79"/>
    </row>
    <row r="857" ht="15.75" customHeight="1">
      <c r="A857" s="335"/>
      <c r="C857" s="79"/>
      <c r="D857" s="79"/>
      <c r="E857" s="79"/>
      <c r="F857" s="79"/>
      <c r="G857" s="79"/>
      <c r="H857" s="79"/>
      <c r="I857" s="79"/>
      <c r="J857" s="79"/>
      <c r="K857" s="79"/>
      <c r="L857" s="79"/>
      <c r="M857" s="79"/>
      <c r="N857" s="79"/>
      <c r="O857" s="79"/>
      <c r="P857" s="79"/>
      <c r="Q857" s="79"/>
      <c r="R857" s="79"/>
    </row>
    <row r="858" ht="15.75" customHeight="1">
      <c r="A858" s="335"/>
      <c r="C858" s="79"/>
      <c r="D858" s="79"/>
      <c r="E858" s="79"/>
      <c r="F858" s="79"/>
      <c r="G858" s="79"/>
      <c r="H858" s="79"/>
      <c r="I858" s="79"/>
      <c r="J858" s="79"/>
      <c r="K858" s="79"/>
      <c r="L858" s="79"/>
      <c r="M858" s="79"/>
      <c r="N858" s="79"/>
      <c r="O858" s="79"/>
      <c r="P858" s="79"/>
      <c r="Q858" s="79"/>
      <c r="R858" s="79"/>
    </row>
    <row r="859" ht="15.75" customHeight="1">
      <c r="A859" s="335"/>
      <c r="C859" s="79"/>
      <c r="D859" s="79"/>
      <c r="E859" s="79"/>
      <c r="F859" s="79"/>
      <c r="G859" s="79"/>
      <c r="H859" s="79"/>
      <c r="I859" s="79"/>
      <c r="J859" s="79"/>
      <c r="K859" s="79"/>
      <c r="L859" s="79"/>
      <c r="M859" s="79"/>
      <c r="N859" s="79"/>
      <c r="O859" s="79"/>
      <c r="P859" s="79"/>
      <c r="Q859" s="79"/>
      <c r="R859" s="79"/>
    </row>
    <row r="860" ht="15.75" customHeight="1">
      <c r="A860" s="335"/>
      <c r="C860" s="79"/>
      <c r="D860" s="79"/>
      <c r="E860" s="79"/>
      <c r="F860" s="79"/>
      <c r="G860" s="79"/>
      <c r="H860" s="79"/>
      <c r="I860" s="79"/>
      <c r="J860" s="79"/>
      <c r="K860" s="79"/>
      <c r="L860" s="79"/>
      <c r="M860" s="79"/>
      <c r="N860" s="79"/>
      <c r="O860" s="79"/>
      <c r="P860" s="79"/>
      <c r="Q860" s="79"/>
      <c r="R860" s="79"/>
    </row>
    <row r="861" ht="15.75" customHeight="1">
      <c r="A861" s="335"/>
      <c r="C861" s="79"/>
      <c r="D861" s="79"/>
      <c r="E861" s="79"/>
      <c r="F861" s="79"/>
      <c r="G861" s="79"/>
      <c r="H861" s="79"/>
      <c r="I861" s="79"/>
      <c r="J861" s="79"/>
      <c r="K861" s="79"/>
      <c r="L861" s="79"/>
      <c r="M861" s="79"/>
      <c r="N861" s="79"/>
      <c r="O861" s="79"/>
      <c r="P861" s="79"/>
      <c r="Q861" s="79"/>
      <c r="R861" s="79"/>
    </row>
    <row r="862" ht="15.75" customHeight="1">
      <c r="A862" s="335"/>
      <c r="C862" s="79"/>
      <c r="D862" s="79"/>
      <c r="E862" s="79"/>
      <c r="F862" s="79"/>
      <c r="G862" s="79"/>
      <c r="H862" s="79"/>
      <c r="I862" s="79"/>
      <c r="J862" s="79"/>
      <c r="K862" s="79"/>
      <c r="L862" s="79"/>
      <c r="M862" s="79"/>
      <c r="N862" s="79"/>
      <c r="O862" s="79"/>
      <c r="P862" s="79"/>
      <c r="Q862" s="79"/>
      <c r="R862" s="79"/>
    </row>
    <row r="863" ht="15.75" customHeight="1">
      <c r="A863" s="335"/>
      <c r="C863" s="79"/>
      <c r="D863" s="79"/>
      <c r="E863" s="79"/>
      <c r="F863" s="79"/>
      <c r="G863" s="79"/>
      <c r="H863" s="79"/>
      <c r="I863" s="79"/>
      <c r="J863" s="79"/>
      <c r="K863" s="79"/>
      <c r="L863" s="79"/>
      <c r="M863" s="79"/>
      <c r="N863" s="79"/>
      <c r="O863" s="79"/>
      <c r="P863" s="79"/>
      <c r="Q863" s="79"/>
      <c r="R863" s="79"/>
    </row>
    <row r="864" ht="15.75" customHeight="1">
      <c r="A864" s="335"/>
      <c r="C864" s="79"/>
      <c r="D864" s="79"/>
      <c r="E864" s="79"/>
      <c r="F864" s="79"/>
      <c r="G864" s="79"/>
      <c r="H864" s="79"/>
      <c r="I864" s="79"/>
      <c r="J864" s="79"/>
      <c r="K864" s="79"/>
      <c r="L864" s="79"/>
      <c r="M864" s="79"/>
      <c r="N864" s="79"/>
      <c r="O864" s="79"/>
      <c r="P864" s="79"/>
      <c r="Q864" s="79"/>
      <c r="R864" s="79"/>
    </row>
    <row r="865" ht="15.75" customHeight="1">
      <c r="A865" s="335"/>
      <c r="C865" s="79"/>
      <c r="D865" s="79"/>
      <c r="E865" s="79"/>
      <c r="F865" s="79"/>
      <c r="G865" s="79"/>
      <c r="H865" s="79"/>
      <c r="I865" s="79"/>
      <c r="J865" s="79"/>
      <c r="K865" s="79"/>
      <c r="L865" s="79"/>
      <c r="M865" s="79"/>
      <c r="N865" s="79"/>
      <c r="O865" s="79"/>
      <c r="P865" s="79"/>
      <c r="Q865" s="79"/>
      <c r="R865" s="79"/>
    </row>
    <row r="866" ht="15.75" customHeight="1">
      <c r="A866" s="335"/>
      <c r="C866" s="79"/>
      <c r="D866" s="79"/>
      <c r="E866" s="79"/>
      <c r="F866" s="79"/>
      <c r="G866" s="79"/>
      <c r="H866" s="79"/>
      <c r="I866" s="79"/>
      <c r="J866" s="79"/>
      <c r="K866" s="79"/>
      <c r="L866" s="79"/>
      <c r="M866" s="79"/>
      <c r="N866" s="79"/>
      <c r="O866" s="79"/>
      <c r="P866" s="79"/>
      <c r="Q866" s="79"/>
      <c r="R866" s="79"/>
    </row>
    <row r="867" ht="15.75" customHeight="1">
      <c r="A867" s="335"/>
      <c r="C867" s="79"/>
      <c r="D867" s="79"/>
      <c r="E867" s="79"/>
      <c r="F867" s="79"/>
      <c r="G867" s="79"/>
      <c r="H867" s="79"/>
      <c r="I867" s="79"/>
      <c r="J867" s="79"/>
      <c r="K867" s="79"/>
      <c r="L867" s="79"/>
      <c r="M867" s="79"/>
      <c r="N867" s="79"/>
      <c r="O867" s="79"/>
      <c r="P867" s="79"/>
      <c r="Q867" s="79"/>
      <c r="R867" s="79"/>
    </row>
    <row r="868" ht="15.75" customHeight="1">
      <c r="A868" s="335"/>
      <c r="C868" s="79"/>
      <c r="D868" s="79"/>
      <c r="E868" s="79"/>
      <c r="F868" s="79"/>
      <c r="G868" s="79"/>
      <c r="H868" s="79"/>
      <c r="I868" s="79"/>
      <c r="J868" s="79"/>
      <c r="K868" s="79"/>
      <c r="L868" s="79"/>
      <c r="M868" s="79"/>
      <c r="N868" s="79"/>
      <c r="O868" s="79"/>
      <c r="P868" s="79"/>
      <c r="Q868" s="79"/>
      <c r="R868" s="79"/>
    </row>
    <row r="869" ht="15.75" customHeight="1">
      <c r="A869" s="335"/>
      <c r="C869" s="79"/>
      <c r="D869" s="79"/>
      <c r="E869" s="79"/>
      <c r="F869" s="79"/>
      <c r="G869" s="79"/>
      <c r="H869" s="79"/>
      <c r="I869" s="79"/>
      <c r="J869" s="79"/>
      <c r="K869" s="79"/>
      <c r="L869" s="79"/>
      <c r="M869" s="79"/>
      <c r="N869" s="79"/>
      <c r="O869" s="79"/>
      <c r="P869" s="79"/>
      <c r="Q869" s="79"/>
      <c r="R869" s="79"/>
    </row>
    <row r="870" ht="15.75" customHeight="1">
      <c r="A870" s="335"/>
      <c r="C870" s="79"/>
      <c r="D870" s="79"/>
      <c r="E870" s="79"/>
      <c r="F870" s="79"/>
      <c r="G870" s="79"/>
      <c r="H870" s="79"/>
      <c r="I870" s="79"/>
      <c r="J870" s="79"/>
      <c r="K870" s="79"/>
      <c r="L870" s="79"/>
      <c r="M870" s="79"/>
      <c r="N870" s="79"/>
      <c r="O870" s="79"/>
      <c r="P870" s="79"/>
      <c r="Q870" s="79"/>
      <c r="R870" s="79"/>
    </row>
    <row r="871" ht="15.75" customHeight="1">
      <c r="A871" s="335"/>
      <c r="C871" s="79"/>
      <c r="D871" s="79"/>
      <c r="E871" s="79"/>
      <c r="F871" s="79"/>
      <c r="G871" s="79"/>
      <c r="H871" s="79"/>
      <c r="I871" s="79"/>
      <c r="J871" s="79"/>
      <c r="K871" s="79"/>
      <c r="L871" s="79"/>
      <c r="M871" s="79"/>
      <c r="N871" s="79"/>
      <c r="O871" s="79"/>
      <c r="P871" s="79"/>
      <c r="Q871" s="79"/>
      <c r="R871" s="79"/>
    </row>
    <row r="872" ht="15.75" customHeight="1">
      <c r="A872" s="335"/>
      <c r="C872" s="79"/>
      <c r="D872" s="79"/>
      <c r="E872" s="79"/>
      <c r="F872" s="79"/>
      <c r="G872" s="79"/>
      <c r="H872" s="79"/>
      <c r="I872" s="79"/>
      <c r="J872" s="79"/>
      <c r="K872" s="79"/>
      <c r="L872" s="79"/>
      <c r="M872" s="79"/>
      <c r="N872" s="79"/>
      <c r="O872" s="79"/>
      <c r="P872" s="79"/>
      <c r="Q872" s="79"/>
      <c r="R872" s="79"/>
    </row>
    <row r="873" ht="15.75" customHeight="1">
      <c r="A873" s="335"/>
      <c r="C873" s="79"/>
      <c r="D873" s="79"/>
      <c r="E873" s="79"/>
      <c r="F873" s="79"/>
      <c r="G873" s="79"/>
      <c r="H873" s="79"/>
      <c r="I873" s="79"/>
      <c r="J873" s="79"/>
      <c r="K873" s="79"/>
      <c r="L873" s="79"/>
      <c r="M873" s="79"/>
      <c r="N873" s="79"/>
      <c r="O873" s="79"/>
      <c r="P873" s="79"/>
      <c r="Q873" s="79"/>
      <c r="R873" s="79"/>
    </row>
    <row r="874" ht="15.75" customHeight="1">
      <c r="A874" s="335"/>
      <c r="C874" s="79"/>
      <c r="D874" s="79"/>
      <c r="E874" s="79"/>
      <c r="F874" s="79"/>
      <c r="G874" s="79"/>
      <c r="H874" s="79"/>
      <c r="I874" s="79"/>
      <c r="J874" s="79"/>
      <c r="K874" s="79"/>
      <c r="L874" s="79"/>
      <c r="M874" s="79"/>
      <c r="N874" s="79"/>
      <c r="O874" s="79"/>
      <c r="P874" s="79"/>
      <c r="Q874" s="79"/>
      <c r="R874" s="79"/>
    </row>
    <row r="875" ht="15.75" customHeight="1">
      <c r="A875" s="335"/>
      <c r="C875" s="79"/>
      <c r="D875" s="79"/>
      <c r="E875" s="79"/>
      <c r="F875" s="79"/>
      <c r="G875" s="79"/>
      <c r="H875" s="79"/>
      <c r="I875" s="79"/>
      <c r="J875" s="79"/>
      <c r="K875" s="79"/>
      <c r="L875" s="79"/>
      <c r="M875" s="79"/>
      <c r="N875" s="79"/>
      <c r="O875" s="79"/>
      <c r="P875" s="79"/>
      <c r="Q875" s="79"/>
      <c r="R875" s="79"/>
    </row>
    <row r="876" ht="15.75" customHeight="1">
      <c r="A876" s="335"/>
      <c r="C876" s="79"/>
      <c r="D876" s="79"/>
      <c r="E876" s="79"/>
      <c r="F876" s="79"/>
      <c r="G876" s="79"/>
      <c r="H876" s="79"/>
      <c r="I876" s="79"/>
      <c r="J876" s="79"/>
      <c r="K876" s="79"/>
      <c r="L876" s="79"/>
      <c r="M876" s="79"/>
      <c r="N876" s="79"/>
      <c r="O876" s="79"/>
      <c r="P876" s="79"/>
      <c r="Q876" s="79"/>
      <c r="R876" s="79"/>
    </row>
    <row r="877" ht="15.75" customHeight="1">
      <c r="A877" s="335"/>
      <c r="C877" s="79"/>
      <c r="D877" s="79"/>
      <c r="E877" s="79"/>
      <c r="F877" s="79"/>
      <c r="G877" s="79"/>
      <c r="H877" s="79"/>
      <c r="I877" s="79"/>
      <c r="J877" s="79"/>
      <c r="K877" s="79"/>
      <c r="L877" s="79"/>
      <c r="M877" s="79"/>
      <c r="N877" s="79"/>
      <c r="O877" s="79"/>
      <c r="P877" s="79"/>
      <c r="Q877" s="79"/>
      <c r="R877" s="79"/>
    </row>
    <row r="878" ht="15.75" customHeight="1">
      <c r="A878" s="335"/>
      <c r="C878" s="79"/>
      <c r="D878" s="79"/>
      <c r="E878" s="79"/>
      <c r="F878" s="79"/>
      <c r="G878" s="79"/>
      <c r="H878" s="79"/>
      <c r="I878" s="79"/>
      <c r="J878" s="79"/>
      <c r="K878" s="79"/>
      <c r="L878" s="79"/>
      <c r="M878" s="79"/>
      <c r="N878" s="79"/>
      <c r="O878" s="79"/>
      <c r="P878" s="79"/>
      <c r="Q878" s="79"/>
      <c r="R878" s="79"/>
    </row>
    <row r="879" ht="15.75" customHeight="1">
      <c r="A879" s="335"/>
      <c r="C879" s="79"/>
      <c r="D879" s="79"/>
      <c r="E879" s="79"/>
      <c r="F879" s="79"/>
      <c r="G879" s="79"/>
      <c r="H879" s="79"/>
      <c r="I879" s="79"/>
      <c r="J879" s="79"/>
      <c r="K879" s="79"/>
      <c r="L879" s="79"/>
      <c r="M879" s="79"/>
      <c r="N879" s="79"/>
      <c r="O879" s="79"/>
      <c r="P879" s="79"/>
      <c r="Q879" s="79"/>
      <c r="R879" s="79"/>
    </row>
    <row r="880" ht="15.75" customHeight="1">
      <c r="A880" s="335"/>
      <c r="C880" s="79"/>
      <c r="D880" s="79"/>
      <c r="E880" s="79"/>
      <c r="F880" s="79"/>
      <c r="G880" s="79"/>
      <c r="H880" s="79"/>
      <c r="I880" s="79"/>
      <c r="J880" s="79"/>
      <c r="K880" s="79"/>
      <c r="L880" s="79"/>
      <c r="M880" s="79"/>
      <c r="N880" s="79"/>
      <c r="O880" s="79"/>
      <c r="P880" s="79"/>
      <c r="Q880" s="79"/>
      <c r="R880" s="79"/>
    </row>
    <row r="881" ht="15.75" customHeight="1">
      <c r="A881" s="335"/>
      <c r="C881" s="79"/>
      <c r="D881" s="79"/>
      <c r="E881" s="79"/>
      <c r="F881" s="79"/>
      <c r="G881" s="79"/>
      <c r="H881" s="79"/>
      <c r="I881" s="79"/>
      <c r="J881" s="79"/>
      <c r="K881" s="79"/>
      <c r="L881" s="79"/>
      <c r="M881" s="79"/>
      <c r="N881" s="79"/>
      <c r="O881" s="79"/>
      <c r="P881" s="79"/>
      <c r="Q881" s="79"/>
      <c r="R881" s="79"/>
    </row>
    <row r="882" ht="15.75" customHeight="1">
      <c r="A882" s="335"/>
      <c r="C882" s="79"/>
      <c r="D882" s="79"/>
      <c r="E882" s="79"/>
      <c r="F882" s="79"/>
      <c r="G882" s="79"/>
      <c r="H882" s="79"/>
      <c r="I882" s="79"/>
      <c r="J882" s="79"/>
      <c r="K882" s="79"/>
      <c r="L882" s="79"/>
      <c r="M882" s="79"/>
      <c r="N882" s="79"/>
      <c r="O882" s="79"/>
      <c r="P882" s="79"/>
      <c r="Q882" s="79"/>
      <c r="R882" s="79"/>
    </row>
    <row r="883" ht="15.75" customHeight="1">
      <c r="A883" s="335"/>
      <c r="C883" s="79"/>
      <c r="D883" s="79"/>
      <c r="E883" s="79"/>
      <c r="F883" s="79"/>
      <c r="G883" s="79"/>
      <c r="H883" s="79"/>
      <c r="I883" s="79"/>
      <c r="J883" s="79"/>
      <c r="K883" s="79"/>
      <c r="L883" s="79"/>
      <c r="M883" s="79"/>
      <c r="N883" s="79"/>
      <c r="O883" s="79"/>
      <c r="P883" s="79"/>
      <c r="Q883" s="79"/>
      <c r="R883" s="79"/>
    </row>
    <row r="884" ht="15.75" customHeight="1">
      <c r="A884" s="335"/>
      <c r="C884" s="79"/>
      <c r="D884" s="79"/>
      <c r="E884" s="79"/>
      <c r="F884" s="79"/>
      <c r="G884" s="79"/>
      <c r="H884" s="79"/>
      <c r="I884" s="79"/>
      <c r="J884" s="79"/>
      <c r="K884" s="79"/>
      <c r="L884" s="79"/>
      <c r="M884" s="79"/>
      <c r="N884" s="79"/>
      <c r="O884" s="79"/>
      <c r="P884" s="79"/>
      <c r="Q884" s="79"/>
      <c r="R884" s="79"/>
    </row>
    <row r="885" ht="15.75" customHeight="1">
      <c r="A885" s="335"/>
      <c r="C885" s="79"/>
      <c r="D885" s="79"/>
      <c r="E885" s="79"/>
      <c r="F885" s="79"/>
      <c r="G885" s="79"/>
      <c r="H885" s="79"/>
      <c r="I885" s="79"/>
      <c r="J885" s="79"/>
      <c r="K885" s="79"/>
      <c r="L885" s="79"/>
      <c r="M885" s="79"/>
      <c r="N885" s="79"/>
      <c r="O885" s="79"/>
      <c r="P885" s="79"/>
      <c r="Q885" s="79"/>
      <c r="R885" s="79"/>
    </row>
    <row r="886" ht="15.75" customHeight="1">
      <c r="A886" s="335"/>
      <c r="C886" s="79"/>
      <c r="D886" s="79"/>
      <c r="E886" s="79"/>
      <c r="F886" s="79"/>
      <c r="G886" s="79"/>
      <c r="H886" s="79"/>
      <c r="I886" s="79"/>
      <c r="J886" s="79"/>
      <c r="K886" s="79"/>
      <c r="L886" s="79"/>
      <c r="M886" s="79"/>
      <c r="N886" s="79"/>
      <c r="O886" s="79"/>
      <c r="P886" s="79"/>
      <c r="Q886" s="79"/>
      <c r="R886" s="79"/>
    </row>
    <row r="887" ht="15.75" customHeight="1">
      <c r="A887" s="335"/>
      <c r="C887" s="79"/>
      <c r="D887" s="79"/>
      <c r="E887" s="79"/>
      <c r="F887" s="79"/>
      <c r="G887" s="79"/>
      <c r="H887" s="79"/>
      <c r="I887" s="79"/>
      <c r="J887" s="79"/>
      <c r="K887" s="79"/>
      <c r="L887" s="79"/>
      <c r="M887" s="79"/>
      <c r="N887" s="79"/>
      <c r="O887" s="79"/>
      <c r="P887" s="79"/>
      <c r="Q887" s="79"/>
      <c r="R887" s="79"/>
    </row>
    <row r="888" ht="15.75" customHeight="1">
      <c r="A888" s="335"/>
      <c r="C888" s="79"/>
      <c r="D888" s="79"/>
      <c r="E888" s="79"/>
      <c r="F888" s="79"/>
      <c r="G888" s="79"/>
      <c r="H888" s="79"/>
      <c r="I888" s="79"/>
      <c r="J888" s="79"/>
      <c r="K888" s="79"/>
      <c r="L888" s="79"/>
      <c r="M888" s="79"/>
      <c r="N888" s="79"/>
      <c r="O888" s="79"/>
      <c r="P888" s="79"/>
      <c r="Q888" s="79"/>
      <c r="R888" s="79"/>
    </row>
    <row r="889" ht="15.75" customHeight="1">
      <c r="A889" s="335"/>
      <c r="C889" s="79"/>
      <c r="D889" s="79"/>
      <c r="E889" s="79"/>
      <c r="F889" s="79"/>
      <c r="G889" s="79"/>
      <c r="H889" s="79"/>
      <c r="I889" s="79"/>
      <c r="J889" s="79"/>
      <c r="K889" s="79"/>
      <c r="L889" s="79"/>
      <c r="M889" s="79"/>
      <c r="N889" s="79"/>
      <c r="O889" s="79"/>
      <c r="P889" s="79"/>
      <c r="Q889" s="79"/>
      <c r="R889" s="79"/>
    </row>
    <row r="890" ht="15.75" customHeight="1">
      <c r="A890" s="335"/>
      <c r="C890" s="79"/>
      <c r="D890" s="79"/>
      <c r="E890" s="79"/>
      <c r="F890" s="79"/>
      <c r="G890" s="79"/>
      <c r="H890" s="79"/>
      <c r="I890" s="79"/>
      <c r="J890" s="79"/>
      <c r="K890" s="79"/>
      <c r="L890" s="79"/>
      <c r="M890" s="79"/>
      <c r="N890" s="79"/>
      <c r="O890" s="79"/>
      <c r="P890" s="79"/>
      <c r="Q890" s="79"/>
      <c r="R890" s="79"/>
    </row>
    <row r="891" ht="15.75" customHeight="1">
      <c r="A891" s="335"/>
      <c r="C891" s="79"/>
      <c r="D891" s="79"/>
      <c r="E891" s="79"/>
      <c r="F891" s="79"/>
      <c r="G891" s="79"/>
      <c r="H891" s="79"/>
      <c r="I891" s="79"/>
      <c r="J891" s="79"/>
      <c r="K891" s="79"/>
      <c r="L891" s="79"/>
      <c r="M891" s="79"/>
      <c r="N891" s="79"/>
      <c r="O891" s="79"/>
      <c r="P891" s="79"/>
      <c r="Q891" s="79"/>
      <c r="R891" s="79"/>
    </row>
    <row r="892" ht="15.75" customHeight="1">
      <c r="A892" s="335"/>
      <c r="C892" s="79"/>
      <c r="D892" s="79"/>
      <c r="E892" s="79"/>
      <c r="F892" s="79"/>
      <c r="G892" s="79"/>
      <c r="H892" s="79"/>
      <c r="I892" s="79"/>
      <c r="J892" s="79"/>
      <c r="K892" s="79"/>
      <c r="L892" s="79"/>
      <c r="M892" s="79"/>
      <c r="N892" s="79"/>
      <c r="O892" s="79"/>
      <c r="P892" s="79"/>
      <c r="Q892" s="79"/>
      <c r="R892" s="79"/>
    </row>
    <row r="893" ht="15.75" customHeight="1">
      <c r="A893" s="335"/>
      <c r="C893" s="79"/>
      <c r="D893" s="79"/>
      <c r="E893" s="79"/>
      <c r="F893" s="79"/>
      <c r="G893" s="79"/>
      <c r="H893" s="79"/>
      <c r="I893" s="79"/>
      <c r="J893" s="79"/>
      <c r="K893" s="79"/>
      <c r="L893" s="79"/>
      <c r="M893" s="79"/>
      <c r="N893" s="79"/>
      <c r="O893" s="79"/>
      <c r="P893" s="79"/>
      <c r="Q893" s="79"/>
      <c r="R893" s="79"/>
    </row>
    <row r="894" ht="15.75" customHeight="1">
      <c r="A894" s="335"/>
      <c r="C894" s="79"/>
      <c r="D894" s="79"/>
      <c r="E894" s="79"/>
      <c r="F894" s="79"/>
      <c r="G894" s="79"/>
      <c r="H894" s="79"/>
      <c r="I894" s="79"/>
      <c r="J894" s="79"/>
      <c r="K894" s="79"/>
      <c r="L894" s="79"/>
      <c r="M894" s="79"/>
      <c r="N894" s="79"/>
      <c r="O894" s="79"/>
      <c r="P894" s="79"/>
      <c r="Q894" s="79"/>
      <c r="R894" s="79"/>
    </row>
    <row r="895" ht="15.75" customHeight="1">
      <c r="A895" s="335"/>
      <c r="C895" s="79"/>
      <c r="D895" s="79"/>
      <c r="E895" s="79"/>
      <c r="F895" s="79"/>
      <c r="G895" s="79"/>
      <c r="H895" s="79"/>
      <c r="I895" s="79"/>
      <c r="J895" s="79"/>
      <c r="K895" s="79"/>
      <c r="L895" s="79"/>
      <c r="M895" s="79"/>
      <c r="N895" s="79"/>
      <c r="O895" s="79"/>
      <c r="P895" s="79"/>
      <c r="Q895" s="79"/>
      <c r="R895" s="79"/>
    </row>
    <row r="896" ht="15.75" customHeight="1">
      <c r="A896" s="335"/>
      <c r="C896" s="79"/>
      <c r="D896" s="79"/>
      <c r="E896" s="79"/>
      <c r="F896" s="79"/>
      <c r="G896" s="79"/>
      <c r="H896" s="79"/>
      <c r="I896" s="79"/>
      <c r="J896" s="79"/>
      <c r="K896" s="79"/>
      <c r="L896" s="79"/>
      <c r="M896" s="79"/>
      <c r="N896" s="79"/>
      <c r="O896" s="79"/>
      <c r="P896" s="79"/>
      <c r="Q896" s="79"/>
      <c r="R896" s="79"/>
    </row>
    <row r="897" ht="15.75" customHeight="1">
      <c r="A897" s="335"/>
      <c r="C897" s="79"/>
      <c r="D897" s="79"/>
      <c r="E897" s="79"/>
      <c r="F897" s="79"/>
      <c r="G897" s="79"/>
      <c r="H897" s="79"/>
      <c r="I897" s="79"/>
      <c r="J897" s="79"/>
      <c r="K897" s="79"/>
      <c r="L897" s="79"/>
      <c r="M897" s="79"/>
      <c r="N897" s="79"/>
      <c r="O897" s="79"/>
      <c r="P897" s="79"/>
      <c r="Q897" s="79"/>
      <c r="R897" s="79"/>
    </row>
    <row r="898" ht="15.75" customHeight="1">
      <c r="A898" s="335"/>
      <c r="C898" s="79"/>
      <c r="D898" s="79"/>
      <c r="E898" s="79"/>
      <c r="F898" s="79"/>
      <c r="G898" s="79"/>
      <c r="H898" s="79"/>
      <c r="I898" s="79"/>
      <c r="J898" s="79"/>
      <c r="K898" s="79"/>
      <c r="L898" s="79"/>
      <c r="M898" s="79"/>
      <c r="N898" s="79"/>
      <c r="O898" s="79"/>
      <c r="P898" s="79"/>
      <c r="Q898" s="79"/>
      <c r="R898" s="79"/>
    </row>
    <row r="899" ht="15.75" customHeight="1">
      <c r="A899" s="335"/>
      <c r="C899" s="79"/>
      <c r="D899" s="79"/>
      <c r="E899" s="79"/>
      <c r="F899" s="79"/>
      <c r="G899" s="79"/>
      <c r="H899" s="79"/>
      <c r="I899" s="79"/>
      <c r="J899" s="79"/>
      <c r="K899" s="79"/>
      <c r="L899" s="79"/>
      <c r="M899" s="79"/>
      <c r="N899" s="79"/>
      <c r="O899" s="79"/>
      <c r="P899" s="79"/>
      <c r="Q899" s="79"/>
      <c r="R899" s="79"/>
    </row>
    <row r="900" ht="15.75" customHeight="1">
      <c r="A900" s="335"/>
      <c r="C900" s="79"/>
      <c r="D900" s="79"/>
      <c r="E900" s="79"/>
      <c r="F900" s="79"/>
      <c r="G900" s="79"/>
      <c r="H900" s="79"/>
      <c r="I900" s="79"/>
      <c r="J900" s="79"/>
      <c r="K900" s="79"/>
      <c r="L900" s="79"/>
      <c r="M900" s="79"/>
      <c r="N900" s="79"/>
      <c r="O900" s="79"/>
      <c r="P900" s="79"/>
      <c r="Q900" s="79"/>
      <c r="R900" s="79"/>
    </row>
    <row r="901" ht="15.75" customHeight="1">
      <c r="A901" s="335"/>
      <c r="C901" s="79"/>
      <c r="D901" s="79"/>
      <c r="E901" s="79"/>
      <c r="F901" s="79"/>
      <c r="G901" s="79"/>
      <c r="H901" s="79"/>
      <c r="I901" s="79"/>
      <c r="J901" s="79"/>
      <c r="K901" s="79"/>
      <c r="L901" s="79"/>
      <c r="M901" s="79"/>
      <c r="N901" s="79"/>
      <c r="O901" s="79"/>
      <c r="P901" s="79"/>
      <c r="Q901" s="79"/>
      <c r="R901" s="79"/>
    </row>
    <row r="902" ht="15.75" customHeight="1">
      <c r="A902" s="335"/>
      <c r="C902" s="79"/>
      <c r="D902" s="79"/>
      <c r="E902" s="79"/>
      <c r="F902" s="79"/>
      <c r="G902" s="79"/>
      <c r="H902" s="79"/>
      <c r="I902" s="79"/>
      <c r="J902" s="79"/>
      <c r="K902" s="79"/>
      <c r="L902" s="79"/>
      <c r="M902" s="79"/>
      <c r="N902" s="79"/>
      <c r="O902" s="79"/>
      <c r="P902" s="79"/>
      <c r="Q902" s="79"/>
      <c r="R902" s="79"/>
    </row>
    <row r="903" ht="15.75" customHeight="1">
      <c r="A903" s="335"/>
      <c r="C903" s="79"/>
      <c r="D903" s="79"/>
      <c r="E903" s="79"/>
      <c r="F903" s="79"/>
      <c r="G903" s="79"/>
      <c r="H903" s="79"/>
      <c r="I903" s="79"/>
      <c r="J903" s="79"/>
      <c r="K903" s="79"/>
      <c r="L903" s="79"/>
      <c r="M903" s="79"/>
      <c r="N903" s="79"/>
      <c r="O903" s="79"/>
      <c r="P903" s="79"/>
      <c r="Q903" s="79"/>
      <c r="R903" s="79"/>
    </row>
    <row r="904" ht="15.75" customHeight="1">
      <c r="A904" s="335"/>
      <c r="C904" s="79"/>
      <c r="D904" s="79"/>
      <c r="E904" s="79"/>
      <c r="F904" s="79"/>
      <c r="G904" s="79"/>
      <c r="H904" s="79"/>
      <c r="I904" s="79"/>
      <c r="J904" s="79"/>
      <c r="K904" s="79"/>
      <c r="L904" s="79"/>
      <c r="M904" s="79"/>
      <c r="N904" s="79"/>
      <c r="O904" s="79"/>
      <c r="P904" s="79"/>
      <c r="Q904" s="79"/>
      <c r="R904" s="79"/>
    </row>
    <row r="905" ht="15.75" customHeight="1">
      <c r="A905" s="335"/>
      <c r="C905" s="79"/>
      <c r="D905" s="79"/>
      <c r="E905" s="79"/>
      <c r="F905" s="79"/>
      <c r="G905" s="79"/>
      <c r="H905" s="79"/>
      <c r="I905" s="79"/>
      <c r="J905" s="79"/>
      <c r="K905" s="79"/>
      <c r="L905" s="79"/>
      <c r="M905" s="79"/>
      <c r="N905" s="79"/>
      <c r="O905" s="79"/>
      <c r="P905" s="79"/>
      <c r="Q905" s="79"/>
      <c r="R905" s="79"/>
    </row>
    <row r="906" ht="15.75" customHeight="1">
      <c r="A906" s="335"/>
      <c r="C906" s="79"/>
      <c r="D906" s="79"/>
      <c r="E906" s="79"/>
      <c r="F906" s="79"/>
      <c r="G906" s="79"/>
      <c r="H906" s="79"/>
      <c r="I906" s="79"/>
      <c r="J906" s="79"/>
      <c r="K906" s="79"/>
      <c r="L906" s="79"/>
      <c r="M906" s="79"/>
      <c r="N906" s="79"/>
      <c r="O906" s="79"/>
      <c r="P906" s="79"/>
      <c r="Q906" s="79"/>
      <c r="R906" s="79"/>
    </row>
    <row r="907" ht="15.75" customHeight="1">
      <c r="A907" s="335"/>
      <c r="C907" s="79"/>
      <c r="D907" s="79"/>
      <c r="E907" s="79"/>
      <c r="F907" s="79"/>
      <c r="G907" s="79"/>
      <c r="H907" s="79"/>
      <c r="I907" s="79"/>
      <c r="J907" s="79"/>
      <c r="K907" s="79"/>
      <c r="L907" s="79"/>
      <c r="M907" s="79"/>
      <c r="N907" s="79"/>
      <c r="O907" s="79"/>
      <c r="P907" s="79"/>
      <c r="Q907" s="79"/>
      <c r="R907" s="79"/>
    </row>
    <row r="908" ht="15.75" customHeight="1">
      <c r="A908" s="335"/>
      <c r="C908" s="79"/>
      <c r="D908" s="79"/>
      <c r="E908" s="79"/>
      <c r="F908" s="79"/>
      <c r="G908" s="79"/>
      <c r="H908" s="79"/>
      <c r="I908" s="79"/>
      <c r="J908" s="79"/>
      <c r="K908" s="79"/>
      <c r="L908" s="79"/>
      <c r="M908" s="79"/>
      <c r="N908" s="79"/>
      <c r="O908" s="79"/>
      <c r="P908" s="79"/>
      <c r="Q908" s="79"/>
      <c r="R908" s="79"/>
    </row>
    <row r="909" ht="15.75" customHeight="1">
      <c r="A909" s="335"/>
      <c r="C909" s="79"/>
      <c r="D909" s="79"/>
      <c r="E909" s="79"/>
      <c r="F909" s="79"/>
      <c r="G909" s="79"/>
      <c r="H909" s="79"/>
      <c r="I909" s="79"/>
      <c r="J909" s="79"/>
      <c r="K909" s="79"/>
      <c r="L909" s="79"/>
      <c r="M909" s="79"/>
      <c r="N909" s="79"/>
      <c r="O909" s="79"/>
      <c r="P909" s="79"/>
      <c r="Q909" s="79"/>
      <c r="R909" s="79"/>
    </row>
    <row r="910" ht="15.75" customHeight="1">
      <c r="A910" s="335"/>
      <c r="C910" s="79"/>
      <c r="D910" s="79"/>
      <c r="E910" s="79"/>
      <c r="F910" s="79"/>
      <c r="G910" s="79"/>
      <c r="H910" s="79"/>
      <c r="I910" s="79"/>
      <c r="J910" s="79"/>
      <c r="K910" s="79"/>
      <c r="L910" s="79"/>
      <c r="M910" s="79"/>
      <c r="N910" s="79"/>
      <c r="O910" s="79"/>
      <c r="P910" s="79"/>
      <c r="Q910" s="79"/>
      <c r="R910" s="79"/>
    </row>
    <row r="911" ht="15.75" customHeight="1">
      <c r="A911" s="335"/>
      <c r="C911" s="79"/>
      <c r="D911" s="79"/>
      <c r="E911" s="79"/>
      <c r="F911" s="79"/>
      <c r="G911" s="79"/>
      <c r="H911" s="79"/>
      <c r="I911" s="79"/>
      <c r="J911" s="79"/>
      <c r="K911" s="79"/>
      <c r="L911" s="79"/>
      <c r="M911" s="79"/>
      <c r="N911" s="79"/>
      <c r="O911" s="79"/>
      <c r="P911" s="79"/>
      <c r="Q911" s="79"/>
      <c r="R911" s="79"/>
    </row>
    <row r="912" ht="15.75" customHeight="1">
      <c r="A912" s="335"/>
      <c r="C912" s="79"/>
      <c r="D912" s="79"/>
      <c r="E912" s="79"/>
      <c r="F912" s="79"/>
      <c r="G912" s="79"/>
      <c r="H912" s="79"/>
      <c r="I912" s="79"/>
      <c r="J912" s="79"/>
      <c r="K912" s="79"/>
      <c r="L912" s="79"/>
      <c r="M912" s="79"/>
      <c r="N912" s="79"/>
      <c r="O912" s="79"/>
      <c r="P912" s="79"/>
      <c r="Q912" s="79"/>
      <c r="R912" s="79"/>
    </row>
    <row r="913" ht="15.75" customHeight="1">
      <c r="A913" s="335"/>
      <c r="C913" s="79"/>
      <c r="D913" s="79"/>
      <c r="E913" s="79"/>
      <c r="F913" s="79"/>
      <c r="G913" s="79"/>
      <c r="H913" s="79"/>
      <c r="I913" s="79"/>
      <c r="J913" s="79"/>
      <c r="K913" s="79"/>
      <c r="L913" s="79"/>
      <c r="M913" s="79"/>
      <c r="N913" s="79"/>
      <c r="O913" s="79"/>
      <c r="P913" s="79"/>
      <c r="Q913" s="79"/>
      <c r="R913" s="79"/>
    </row>
    <row r="914" ht="15.75" customHeight="1">
      <c r="A914" s="335"/>
      <c r="C914" s="79"/>
      <c r="D914" s="79"/>
      <c r="E914" s="79"/>
      <c r="F914" s="79"/>
      <c r="G914" s="79"/>
      <c r="H914" s="79"/>
      <c r="I914" s="79"/>
      <c r="J914" s="79"/>
      <c r="K914" s="79"/>
      <c r="L914" s="79"/>
      <c r="M914" s="79"/>
      <c r="N914" s="79"/>
      <c r="O914" s="79"/>
      <c r="P914" s="79"/>
      <c r="Q914" s="79"/>
      <c r="R914" s="79"/>
    </row>
    <row r="915" ht="15.75" customHeight="1">
      <c r="A915" s="335"/>
      <c r="C915" s="79"/>
      <c r="D915" s="79"/>
      <c r="E915" s="79"/>
      <c r="F915" s="79"/>
      <c r="G915" s="79"/>
      <c r="H915" s="79"/>
      <c r="I915" s="79"/>
      <c r="J915" s="79"/>
      <c r="K915" s="79"/>
      <c r="L915" s="79"/>
      <c r="M915" s="79"/>
      <c r="N915" s="79"/>
      <c r="O915" s="79"/>
      <c r="P915" s="79"/>
      <c r="Q915" s="79"/>
      <c r="R915" s="79"/>
    </row>
    <row r="916" ht="15.75" customHeight="1">
      <c r="A916" s="335"/>
      <c r="C916" s="79"/>
      <c r="D916" s="79"/>
      <c r="E916" s="79"/>
      <c r="F916" s="79"/>
      <c r="G916" s="79"/>
      <c r="H916" s="79"/>
      <c r="I916" s="79"/>
      <c r="J916" s="79"/>
      <c r="K916" s="79"/>
      <c r="L916" s="79"/>
      <c r="M916" s="79"/>
      <c r="N916" s="79"/>
      <c r="O916" s="79"/>
      <c r="P916" s="79"/>
      <c r="Q916" s="79"/>
      <c r="R916" s="79"/>
    </row>
    <row r="917" ht="15.75" customHeight="1">
      <c r="A917" s="335"/>
      <c r="C917" s="79"/>
      <c r="D917" s="79"/>
      <c r="E917" s="79"/>
      <c r="F917" s="79"/>
      <c r="G917" s="79"/>
      <c r="H917" s="79"/>
      <c r="I917" s="79"/>
      <c r="J917" s="79"/>
      <c r="K917" s="79"/>
      <c r="L917" s="79"/>
      <c r="M917" s="79"/>
      <c r="N917" s="79"/>
      <c r="O917" s="79"/>
      <c r="P917" s="79"/>
      <c r="Q917" s="79"/>
      <c r="R917" s="79"/>
    </row>
    <row r="918" ht="15.75" customHeight="1">
      <c r="A918" s="335"/>
      <c r="C918" s="79"/>
      <c r="D918" s="79"/>
      <c r="E918" s="79"/>
      <c r="F918" s="79"/>
      <c r="G918" s="79"/>
      <c r="H918" s="79"/>
      <c r="I918" s="79"/>
      <c r="J918" s="79"/>
      <c r="K918" s="79"/>
      <c r="L918" s="79"/>
      <c r="M918" s="79"/>
      <c r="N918" s="79"/>
      <c r="O918" s="79"/>
      <c r="P918" s="79"/>
      <c r="Q918" s="79"/>
      <c r="R918" s="79"/>
    </row>
    <row r="919" ht="15.75" customHeight="1">
      <c r="A919" s="335"/>
      <c r="C919" s="79"/>
      <c r="D919" s="79"/>
      <c r="E919" s="79"/>
      <c r="F919" s="79"/>
      <c r="G919" s="79"/>
      <c r="H919" s="79"/>
      <c r="I919" s="79"/>
      <c r="J919" s="79"/>
      <c r="K919" s="79"/>
      <c r="L919" s="79"/>
      <c r="M919" s="79"/>
      <c r="N919" s="79"/>
      <c r="O919" s="79"/>
      <c r="P919" s="79"/>
      <c r="Q919" s="79"/>
      <c r="R919" s="79"/>
    </row>
    <row r="920" ht="15.75" customHeight="1">
      <c r="A920" s="335"/>
      <c r="C920" s="79"/>
      <c r="D920" s="79"/>
      <c r="E920" s="79"/>
      <c r="F920" s="79"/>
      <c r="G920" s="79"/>
      <c r="H920" s="79"/>
      <c r="I920" s="79"/>
      <c r="J920" s="79"/>
      <c r="K920" s="79"/>
      <c r="L920" s="79"/>
      <c r="M920" s="79"/>
      <c r="N920" s="79"/>
      <c r="O920" s="79"/>
      <c r="P920" s="79"/>
      <c r="Q920" s="79"/>
      <c r="R920" s="79"/>
    </row>
    <row r="921" ht="15.75" customHeight="1">
      <c r="A921" s="335"/>
      <c r="C921" s="79"/>
      <c r="D921" s="79"/>
      <c r="E921" s="79"/>
      <c r="F921" s="79"/>
      <c r="G921" s="79"/>
      <c r="H921" s="79"/>
      <c r="I921" s="79"/>
      <c r="J921" s="79"/>
      <c r="K921" s="79"/>
      <c r="L921" s="79"/>
      <c r="M921" s="79"/>
      <c r="N921" s="79"/>
      <c r="O921" s="79"/>
      <c r="P921" s="79"/>
      <c r="Q921" s="79"/>
      <c r="R921" s="79"/>
    </row>
    <row r="922" ht="15.75" customHeight="1">
      <c r="A922" s="335"/>
      <c r="C922" s="79"/>
      <c r="D922" s="79"/>
      <c r="E922" s="79"/>
      <c r="F922" s="79"/>
      <c r="G922" s="79"/>
      <c r="H922" s="79"/>
      <c r="I922" s="79"/>
      <c r="J922" s="79"/>
      <c r="K922" s="79"/>
      <c r="L922" s="79"/>
      <c r="M922" s="79"/>
      <c r="N922" s="79"/>
      <c r="O922" s="79"/>
      <c r="P922" s="79"/>
      <c r="Q922" s="79"/>
      <c r="R922" s="79"/>
    </row>
    <row r="923" ht="15.75" customHeight="1">
      <c r="A923" s="335"/>
      <c r="C923" s="79"/>
      <c r="D923" s="79"/>
      <c r="E923" s="79"/>
      <c r="F923" s="79"/>
      <c r="G923" s="79"/>
      <c r="H923" s="79"/>
      <c r="I923" s="79"/>
      <c r="J923" s="79"/>
      <c r="K923" s="79"/>
      <c r="L923" s="79"/>
      <c r="M923" s="79"/>
      <c r="N923" s="79"/>
      <c r="O923" s="79"/>
      <c r="P923" s="79"/>
      <c r="Q923" s="79"/>
      <c r="R923" s="79"/>
    </row>
    <row r="924" ht="15.75" customHeight="1">
      <c r="A924" s="335"/>
      <c r="C924" s="79"/>
      <c r="D924" s="79"/>
      <c r="E924" s="79"/>
      <c r="F924" s="79"/>
      <c r="G924" s="79"/>
      <c r="H924" s="79"/>
      <c r="I924" s="79"/>
      <c r="J924" s="79"/>
      <c r="K924" s="79"/>
      <c r="L924" s="79"/>
      <c r="M924" s="79"/>
      <c r="N924" s="79"/>
      <c r="O924" s="79"/>
      <c r="P924" s="79"/>
      <c r="Q924" s="79"/>
      <c r="R924" s="79"/>
    </row>
    <row r="925" ht="15.75" customHeight="1">
      <c r="A925" s="335"/>
      <c r="C925" s="79"/>
      <c r="D925" s="79"/>
      <c r="E925" s="79"/>
      <c r="F925" s="79"/>
      <c r="G925" s="79"/>
      <c r="H925" s="79"/>
      <c r="I925" s="79"/>
      <c r="J925" s="79"/>
      <c r="K925" s="79"/>
      <c r="L925" s="79"/>
      <c r="M925" s="79"/>
      <c r="N925" s="79"/>
      <c r="O925" s="79"/>
      <c r="P925" s="79"/>
      <c r="Q925" s="79"/>
      <c r="R925" s="79"/>
    </row>
    <row r="926" ht="15.75" customHeight="1">
      <c r="A926" s="335"/>
      <c r="C926" s="79"/>
      <c r="D926" s="79"/>
      <c r="E926" s="79"/>
      <c r="F926" s="79"/>
      <c r="G926" s="79"/>
      <c r="H926" s="79"/>
      <c r="I926" s="79"/>
      <c r="J926" s="79"/>
      <c r="K926" s="79"/>
      <c r="L926" s="79"/>
      <c r="M926" s="79"/>
      <c r="N926" s="79"/>
      <c r="O926" s="79"/>
      <c r="P926" s="79"/>
      <c r="Q926" s="79"/>
      <c r="R926" s="79"/>
    </row>
    <row r="927" ht="15.75" customHeight="1">
      <c r="A927" s="335"/>
      <c r="C927" s="79"/>
      <c r="D927" s="79"/>
      <c r="E927" s="79"/>
      <c r="F927" s="79"/>
      <c r="G927" s="79"/>
      <c r="H927" s="79"/>
      <c r="I927" s="79"/>
      <c r="J927" s="79"/>
      <c r="K927" s="79"/>
      <c r="L927" s="79"/>
      <c r="M927" s="79"/>
      <c r="N927" s="79"/>
      <c r="O927" s="79"/>
      <c r="P927" s="79"/>
      <c r="Q927" s="79"/>
      <c r="R927" s="79"/>
    </row>
    <row r="928" ht="15.75" customHeight="1">
      <c r="A928" s="335"/>
      <c r="C928" s="79"/>
      <c r="D928" s="79"/>
      <c r="E928" s="79"/>
      <c r="F928" s="79"/>
      <c r="G928" s="79"/>
      <c r="H928" s="79"/>
      <c r="I928" s="79"/>
      <c r="J928" s="79"/>
      <c r="K928" s="79"/>
      <c r="L928" s="79"/>
      <c r="M928" s="79"/>
      <c r="N928" s="79"/>
      <c r="O928" s="79"/>
      <c r="P928" s="79"/>
      <c r="Q928" s="79"/>
      <c r="R928" s="79"/>
    </row>
    <row r="929" ht="15.75" customHeight="1">
      <c r="A929" s="335"/>
      <c r="C929" s="79"/>
      <c r="D929" s="79"/>
      <c r="E929" s="79"/>
      <c r="F929" s="79"/>
      <c r="G929" s="79"/>
      <c r="H929" s="79"/>
      <c r="I929" s="79"/>
      <c r="J929" s="79"/>
      <c r="K929" s="79"/>
      <c r="L929" s="79"/>
      <c r="M929" s="79"/>
      <c r="N929" s="79"/>
      <c r="O929" s="79"/>
      <c r="P929" s="79"/>
      <c r="Q929" s="79"/>
      <c r="R929" s="79"/>
    </row>
    <row r="930" ht="15.75" customHeight="1">
      <c r="A930" s="335"/>
      <c r="C930" s="79"/>
      <c r="D930" s="79"/>
      <c r="E930" s="79"/>
      <c r="F930" s="79"/>
      <c r="G930" s="79"/>
      <c r="H930" s="79"/>
      <c r="I930" s="79"/>
      <c r="J930" s="79"/>
      <c r="K930" s="79"/>
      <c r="L930" s="79"/>
      <c r="M930" s="79"/>
      <c r="N930" s="79"/>
      <c r="O930" s="79"/>
      <c r="P930" s="79"/>
      <c r="Q930" s="79"/>
      <c r="R930" s="79"/>
    </row>
    <row r="931" ht="15.75" customHeight="1">
      <c r="A931" s="335"/>
      <c r="C931" s="79"/>
      <c r="D931" s="79"/>
      <c r="E931" s="79"/>
      <c r="F931" s="79"/>
      <c r="G931" s="79"/>
      <c r="H931" s="79"/>
      <c r="I931" s="79"/>
      <c r="J931" s="79"/>
      <c r="K931" s="79"/>
      <c r="L931" s="79"/>
      <c r="M931" s="79"/>
      <c r="N931" s="79"/>
      <c r="O931" s="79"/>
      <c r="P931" s="79"/>
      <c r="Q931" s="79"/>
      <c r="R931" s="79"/>
    </row>
    <row r="932" ht="15.75" customHeight="1">
      <c r="A932" s="335"/>
      <c r="C932" s="79"/>
      <c r="D932" s="79"/>
      <c r="E932" s="79"/>
      <c r="F932" s="79"/>
      <c r="G932" s="79"/>
      <c r="H932" s="79"/>
      <c r="I932" s="79"/>
      <c r="J932" s="79"/>
      <c r="K932" s="79"/>
      <c r="L932" s="79"/>
      <c r="M932" s="79"/>
      <c r="N932" s="79"/>
      <c r="O932" s="79"/>
      <c r="P932" s="79"/>
      <c r="Q932" s="79"/>
      <c r="R932" s="79"/>
    </row>
    <row r="933" ht="15.75" customHeight="1">
      <c r="A933" s="335"/>
      <c r="C933" s="79"/>
      <c r="D933" s="79"/>
      <c r="E933" s="79"/>
      <c r="F933" s="79"/>
      <c r="G933" s="79"/>
      <c r="H933" s="79"/>
      <c r="I933" s="79"/>
      <c r="J933" s="79"/>
      <c r="K933" s="79"/>
      <c r="L933" s="79"/>
      <c r="M933" s="79"/>
      <c r="N933" s="79"/>
      <c r="O933" s="79"/>
      <c r="P933" s="79"/>
      <c r="Q933" s="79"/>
      <c r="R933" s="79"/>
    </row>
    <row r="934" ht="15.75" customHeight="1">
      <c r="A934" s="335"/>
      <c r="C934" s="79"/>
      <c r="D934" s="79"/>
      <c r="E934" s="79"/>
      <c r="F934" s="79"/>
      <c r="G934" s="79"/>
      <c r="H934" s="79"/>
      <c r="I934" s="79"/>
      <c r="J934" s="79"/>
      <c r="K934" s="79"/>
      <c r="L934" s="79"/>
      <c r="M934" s="79"/>
      <c r="N934" s="79"/>
      <c r="O934" s="79"/>
      <c r="P934" s="79"/>
      <c r="Q934" s="79"/>
      <c r="R934" s="79"/>
    </row>
    <row r="935" ht="15.75" customHeight="1">
      <c r="A935" s="335"/>
      <c r="C935" s="79"/>
      <c r="D935" s="79"/>
      <c r="E935" s="79"/>
      <c r="F935" s="79"/>
      <c r="G935" s="79"/>
      <c r="H935" s="79"/>
      <c r="I935" s="79"/>
      <c r="J935" s="79"/>
      <c r="K935" s="79"/>
      <c r="L935" s="79"/>
      <c r="M935" s="79"/>
      <c r="N935" s="79"/>
      <c r="O935" s="79"/>
      <c r="P935" s="79"/>
      <c r="Q935" s="79"/>
      <c r="R935" s="79"/>
    </row>
    <row r="936" ht="15.75" customHeight="1">
      <c r="A936" s="335"/>
      <c r="C936" s="79"/>
      <c r="D936" s="79"/>
      <c r="E936" s="79"/>
      <c r="F936" s="79"/>
      <c r="G936" s="79"/>
      <c r="H936" s="79"/>
      <c r="I936" s="79"/>
      <c r="J936" s="79"/>
      <c r="K936" s="79"/>
      <c r="L936" s="79"/>
      <c r="M936" s="79"/>
      <c r="N936" s="79"/>
      <c r="O936" s="79"/>
      <c r="P936" s="79"/>
      <c r="Q936" s="79"/>
      <c r="R936" s="79"/>
    </row>
    <row r="937" ht="15.75" customHeight="1">
      <c r="A937" s="335"/>
      <c r="C937" s="79"/>
      <c r="D937" s="79"/>
      <c r="E937" s="79"/>
      <c r="F937" s="79"/>
      <c r="G937" s="79"/>
      <c r="H937" s="79"/>
      <c r="I937" s="79"/>
      <c r="J937" s="79"/>
      <c r="K937" s="79"/>
      <c r="L937" s="79"/>
      <c r="M937" s="79"/>
      <c r="N937" s="79"/>
      <c r="O937" s="79"/>
      <c r="P937" s="79"/>
      <c r="Q937" s="79"/>
      <c r="R937" s="79"/>
    </row>
    <row r="938" ht="15.75" customHeight="1">
      <c r="A938" s="335"/>
      <c r="C938" s="79"/>
      <c r="D938" s="79"/>
      <c r="E938" s="79"/>
      <c r="F938" s="79"/>
      <c r="G938" s="79"/>
      <c r="H938" s="79"/>
      <c r="I938" s="79"/>
      <c r="J938" s="79"/>
      <c r="K938" s="79"/>
      <c r="L938" s="79"/>
      <c r="M938" s="79"/>
      <c r="N938" s="79"/>
      <c r="O938" s="79"/>
      <c r="P938" s="79"/>
      <c r="Q938" s="79"/>
      <c r="R938" s="79"/>
    </row>
    <row r="939" ht="15.75" customHeight="1">
      <c r="A939" s="335"/>
      <c r="C939" s="79"/>
      <c r="D939" s="79"/>
      <c r="E939" s="79"/>
      <c r="F939" s="79"/>
      <c r="G939" s="79"/>
      <c r="H939" s="79"/>
      <c r="I939" s="79"/>
      <c r="J939" s="79"/>
      <c r="K939" s="79"/>
      <c r="L939" s="79"/>
      <c r="M939" s="79"/>
      <c r="N939" s="79"/>
      <c r="O939" s="79"/>
      <c r="P939" s="79"/>
      <c r="Q939" s="79"/>
      <c r="R939" s="79"/>
    </row>
    <row r="940" ht="15.75" customHeight="1">
      <c r="A940" s="335"/>
      <c r="C940" s="79"/>
      <c r="D940" s="79"/>
      <c r="E940" s="79"/>
      <c r="F940" s="79"/>
      <c r="G940" s="79"/>
      <c r="H940" s="79"/>
      <c r="I940" s="79"/>
      <c r="J940" s="79"/>
      <c r="K940" s="79"/>
      <c r="L940" s="79"/>
      <c r="M940" s="79"/>
      <c r="N940" s="79"/>
      <c r="O940" s="79"/>
      <c r="P940" s="79"/>
      <c r="Q940" s="79"/>
      <c r="R940" s="79"/>
    </row>
    <row r="941" ht="15.75" customHeight="1">
      <c r="A941" s="335"/>
      <c r="C941" s="79"/>
      <c r="D941" s="79"/>
      <c r="E941" s="79"/>
      <c r="F941" s="79"/>
      <c r="G941" s="79"/>
      <c r="H941" s="79"/>
      <c r="I941" s="79"/>
      <c r="J941" s="79"/>
      <c r="K941" s="79"/>
      <c r="L941" s="79"/>
      <c r="M941" s="79"/>
      <c r="N941" s="79"/>
      <c r="O941" s="79"/>
      <c r="P941" s="79"/>
      <c r="Q941" s="79"/>
      <c r="R941" s="79"/>
    </row>
    <row r="942" ht="15.75" customHeight="1">
      <c r="A942" s="335"/>
      <c r="C942" s="79"/>
      <c r="D942" s="79"/>
      <c r="E942" s="79"/>
      <c r="F942" s="79"/>
      <c r="G942" s="79"/>
      <c r="H942" s="79"/>
      <c r="I942" s="79"/>
      <c r="J942" s="79"/>
      <c r="K942" s="79"/>
      <c r="L942" s="79"/>
      <c r="M942" s="79"/>
      <c r="N942" s="79"/>
      <c r="O942" s="79"/>
      <c r="P942" s="79"/>
      <c r="Q942" s="79"/>
      <c r="R942" s="79"/>
    </row>
    <row r="943" ht="15.75" customHeight="1">
      <c r="A943" s="335"/>
      <c r="C943" s="79"/>
      <c r="D943" s="79"/>
      <c r="E943" s="79"/>
      <c r="F943" s="79"/>
      <c r="G943" s="79"/>
      <c r="H943" s="79"/>
      <c r="I943" s="79"/>
      <c r="J943" s="79"/>
      <c r="K943" s="79"/>
      <c r="L943" s="79"/>
      <c r="M943" s="79"/>
      <c r="N943" s="79"/>
      <c r="O943" s="79"/>
      <c r="P943" s="79"/>
      <c r="Q943" s="79"/>
      <c r="R943" s="79"/>
    </row>
    <row r="944" ht="15.75" customHeight="1">
      <c r="A944" s="335"/>
      <c r="C944" s="79"/>
      <c r="D944" s="79"/>
      <c r="E944" s="79"/>
      <c r="F944" s="79"/>
      <c r="G944" s="79"/>
      <c r="H944" s="79"/>
      <c r="I944" s="79"/>
      <c r="J944" s="79"/>
      <c r="K944" s="79"/>
      <c r="L944" s="79"/>
      <c r="M944" s="79"/>
      <c r="N944" s="79"/>
      <c r="O944" s="79"/>
      <c r="P944" s="79"/>
      <c r="Q944" s="79"/>
      <c r="R944" s="79"/>
    </row>
    <row r="945" ht="15.75" customHeight="1">
      <c r="A945" s="335"/>
      <c r="C945" s="79"/>
      <c r="D945" s="79"/>
      <c r="E945" s="79"/>
      <c r="F945" s="79"/>
      <c r="G945" s="79"/>
      <c r="H945" s="79"/>
      <c r="I945" s="79"/>
      <c r="J945" s="79"/>
      <c r="K945" s="79"/>
      <c r="L945" s="79"/>
      <c r="M945" s="79"/>
      <c r="N945" s="79"/>
      <c r="O945" s="79"/>
      <c r="P945" s="79"/>
      <c r="Q945" s="79"/>
      <c r="R945" s="79"/>
    </row>
    <row r="946" ht="15.75" customHeight="1">
      <c r="A946" s="335"/>
      <c r="C946" s="79"/>
      <c r="D946" s="79"/>
      <c r="E946" s="79"/>
      <c r="F946" s="79"/>
      <c r="G946" s="79"/>
      <c r="H946" s="79"/>
      <c r="I946" s="79"/>
      <c r="J946" s="79"/>
      <c r="K946" s="79"/>
      <c r="L946" s="79"/>
      <c r="M946" s="79"/>
      <c r="N946" s="79"/>
      <c r="O946" s="79"/>
      <c r="P946" s="79"/>
      <c r="Q946" s="79"/>
      <c r="R946" s="79"/>
    </row>
    <row r="947" ht="15.75" customHeight="1">
      <c r="A947" s="335"/>
      <c r="C947" s="79"/>
      <c r="D947" s="79"/>
      <c r="E947" s="79"/>
      <c r="F947" s="79"/>
      <c r="G947" s="79"/>
      <c r="H947" s="79"/>
      <c r="I947" s="79"/>
      <c r="J947" s="79"/>
      <c r="K947" s="79"/>
      <c r="L947" s="79"/>
      <c r="M947" s="79"/>
      <c r="N947" s="79"/>
      <c r="O947" s="79"/>
      <c r="P947" s="79"/>
      <c r="Q947" s="79"/>
      <c r="R947" s="79"/>
    </row>
    <row r="948" ht="15.75" customHeight="1">
      <c r="A948" s="335"/>
      <c r="C948" s="79"/>
      <c r="D948" s="79"/>
      <c r="E948" s="79"/>
      <c r="F948" s="79"/>
      <c r="G948" s="79"/>
      <c r="H948" s="79"/>
      <c r="I948" s="79"/>
      <c r="J948" s="79"/>
      <c r="K948" s="79"/>
      <c r="L948" s="79"/>
      <c r="M948" s="79"/>
      <c r="N948" s="79"/>
      <c r="O948" s="79"/>
      <c r="P948" s="79"/>
      <c r="Q948" s="79"/>
      <c r="R948" s="79"/>
    </row>
    <row r="949" ht="15.75" customHeight="1">
      <c r="A949" s="335"/>
      <c r="C949" s="79"/>
      <c r="D949" s="79"/>
      <c r="E949" s="79"/>
      <c r="F949" s="79"/>
      <c r="G949" s="79"/>
      <c r="H949" s="79"/>
      <c r="I949" s="79"/>
      <c r="J949" s="79"/>
      <c r="K949" s="79"/>
      <c r="L949" s="79"/>
      <c r="M949" s="79"/>
      <c r="N949" s="79"/>
      <c r="O949" s="79"/>
      <c r="P949" s="79"/>
      <c r="Q949" s="79"/>
      <c r="R949" s="79"/>
    </row>
    <row r="950" ht="15.75" customHeight="1">
      <c r="A950" s="335"/>
      <c r="C950" s="79"/>
      <c r="D950" s="79"/>
      <c r="E950" s="79"/>
      <c r="F950" s="79"/>
      <c r="G950" s="79"/>
      <c r="H950" s="79"/>
      <c r="I950" s="79"/>
      <c r="J950" s="79"/>
      <c r="K950" s="79"/>
      <c r="L950" s="79"/>
      <c r="M950" s="79"/>
      <c r="N950" s="79"/>
      <c r="O950" s="79"/>
      <c r="P950" s="79"/>
      <c r="Q950" s="79"/>
      <c r="R950" s="79"/>
    </row>
    <row r="951" ht="15.75" customHeight="1">
      <c r="A951" s="335"/>
      <c r="C951" s="79"/>
      <c r="D951" s="79"/>
      <c r="E951" s="79"/>
      <c r="F951" s="79"/>
      <c r="G951" s="79"/>
      <c r="H951" s="79"/>
      <c r="I951" s="79"/>
      <c r="J951" s="79"/>
      <c r="K951" s="79"/>
      <c r="L951" s="79"/>
      <c r="M951" s="79"/>
      <c r="N951" s="79"/>
      <c r="O951" s="79"/>
      <c r="P951" s="79"/>
      <c r="Q951" s="79"/>
      <c r="R951" s="79"/>
    </row>
    <row r="952" ht="15.75" customHeight="1">
      <c r="A952" s="335"/>
      <c r="C952" s="79"/>
      <c r="D952" s="79"/>
      <c r="E952" s="79"/>
      <c r="F952" s="79"/>
      <c r="G952" s="79"/>
      <c r="H952" s="79"/>
      <c r="I952" s="79"/>
      <c r="J952" s="79"/>
      <c r="K952" s="79"/>
      <c r="L952" s="79"/>
      <c r="M952" s="79"/>
      <c r="N952" s="79"/>
      <c r="O952" s="79"/>
      <c r="P952" s="79"/>
      <c r="Q952" s="79"/>
      <c r="R952" s="79"/>
    </row>
    <row r="953" ht="15.75" customHeight="1">
      <c r="A953" s="335"/>
      <c r="C953" s="79"/>
      <c r="D953" s="79"/>
      <c r="E953" s="79"/>
      <c r="F953" s="79"/>
      <c r="G953" s="79"/>
      <c r="H953" s="79"/>
      <c r="I953" s="79"/>
      <c r="J953" s="79"/>
      <c r="K953" s="79"/>
      <c r="L953" s="79"/>
      <c r="M953" s="79"/>
      <c r="N953" s="79"/>
      <c r="O953" s="79"/>
      <c r="P953" s="79"/>
      <c r="Q953" s="79"/>
      <c r="R953" s="79"/>
    </row>
    <row r="954" ht="15.75" customHeight="1">
      <c r="A954" s="335"/>
      <c r="C954" s="79"/>
      <c r="D954" s="79"/>
      <c r="E954" s="79"/>
      <c r="F954" s="79"/>
      <c r="G954" s="79"/>
      <c r="H954" s="79"/>
      <c r="I954" s="79"/>
      <c r="J954" s="79"/>
      <c r="K954" s="79"/>
      <c r="L954" s="79"/>
      <c r="M954" s="79"/>
      <c r="N954" s="79"/>
      <c r="O954" s="79"/>
      <c r="P954" s="79"/>
      <c r="Q954" s="79"/>
      <c r="R954" s="79"/>
    </row>
    <row r="955" ht="15.75" customHeight="1">
      <c r="A955" s="335"/>
      <c r="C955" s="79"/>
      <c r="D955" s="79"/>
      <c r="E955" s="79"/>
      <c r="F955" s="79"/>
      <c r="G955" s="79"/>
      <c r="H955" s="79"/>
      <c r="I955" s="79"/>
      <c r="J955" s="79"/>
      <c r="K955" s="79"/>
      <c r="L955" s="79"/>
      <c r="M955" s="79"/>
      <c r="N955" s="79"/>
      <c r="O955" s="79"/>
      <c r="P955" s="79"/>
      <c r="Q955" s="79"/>
      <c r="R955" s="79"/>
    </row>
    <row r="956" ht="15.75" customHeight="1">
      <c r="A956" s="335"/>
      <c r="C956" s="79"/>
      <c r="D956" s="79"/>
      <c r="E956" s="79"/>
      <c r="F956" s="79"/>
      <c r="G956" s="79"/>
      <c r="H956" s="79"/>
      <c r="I956" s="79"/>
      <c r="J956" s="79"/>
      <c r="K956" s="79"/>
      <c r="L956" s="79"/>
      <c r="M956" s="79"/>
      <c r="N956" s="79"/>
      <c r="O956" s="79"/>
      <c r="P956" s="79"/>
      <c r="Q956" s="79"/>
      <c r="R956" s="79"/>
    </row>
    <row r="957" ht="15.75" customHeight="1">
      <c r="A957" s="335"/>
      <c r="C957" s="79"/>
      <c r="D957" s="79"/>
      <c r="E957" s="79"/>
      <c r="F957" s="79"/>
      <c r="G957" s="79"/>
      <c r="H957" s="79"/>
      <c r="I957" s="79"/>
      <c r="J957" s="79"/>
      <c r="K957" s="79"/>
      <c r="L957" s="79"/>
      <c r="M957" s="79"/>
      <c r="N957" s="79"/>
      <c r="O957" s="79"/>
      <c r="P957" s="79"/>
      <c r="Q957" s="79"/>
      <c r="R957" s="79"/>
    </row>
    <row r="958" ht="15.75" customHeight="1">
      <c r="A958" s="335"/>
      <c r="C958" s="79"/>
      <c r="D958" s="79"/>
      <c r="E958" s="79"/>
      <c r="F958" s="79"/>
      <c r="G958" s="79"/>
      <c r="H958" s="79"/>
      <c r="I958" s="79"/>
      <c r="J958" s="79"/>
      <c r="K958" s="79"/>
      <c r="L958" s="79"/>
      <c r="M958" s="79"/>
      <c r="N958" s="79"/>
      <c r="O958" s="79"/>
      <c r="P958" s="79"/>
      <c r="Q958" s="79"/>
      <c r="R958" s="79"/>
    </row>
    <row r="959" ht="15.75" customHeight="1">
      <c r="A959" s="335"/>
      <c r="C959" s="79"/>
      <c r="D959" s="79"/>
      <c r="E959" s="79"/>
      <c r="F959" s="79"/>
      <c r="G959" s="79"/>
      <c r="H959" s="79"/>
      <c r="I959" s="79"/>
      <c r="J959" s="79"/>
      <c r="K959" s="79"/>
      <c r="L959" s="79"/>
      <c r="M959" s="79"/>
      <c r="N959" s="79"/>
      <c r="O959" s="79"/>
      <c r="P959" s="79"/>
      <c r="Q959" s="79"/>
      <c r="R959" s="79"/>
    </row>
    <row r="960" ht="15.75" customHeight="1">
      <c r="A960" s="335"/>
      <c r="C960" s="79"/>
      <c r="D960" s="79"/>
      <c r="E960" s="79"/>
      <c r="F960" s="79"/>
      <c r="G960" s="79"/>
      <c r="H960" s="79"/>
      <c r="I960" s="79"/>
      <c r="J960" s="79"/>
      <c r="K960" s="79"/>
      <c r="L960" s="79"/>
      <c r="M960" s="79"/>
      <c r="N960" s="79"/>
      <c r="O960" s="79"/>
      <c r="P960" s="79"/>
      <c r="Q960" s="79"/>
      <c r="R960" s="79"/>
    </row>
    <row r="961" ht="15.75" customHeight="1">
      <c r="A961" s="335"/>
      <c r="C961" s="79"/>
      <c r="D961" s="79"/>
      <c r="E961" s="79"/>
      <c r="F961" s="79"/>
      <c r="G961" s="79"/>
      <c r="H961" s="79"/>
      <c r="I961" s="79"/>
      <c r="J961" s="79"/>
      <c r="K961" s="79"/>
      <c r="L961" s="79"/>
      <c r="M961" s="79"/>
      <c r="N961" s="79"/>
      <c r="O961" s="79"/>
      <c r="P961" s="79"/>
      <c r="Q961" s="79"/>
      <c r="R961" s="79"/>
    </row>
    <row r="962" ht="15.75" customHeight="1">
      <c r="A962" s="335"/>
      <c r="C962" s="79"/>
      <c r="D962" s="79"/>
      <c r="E962" s="79"/>
      <c r="F962" s="79"/>
      <c r="G962" s="79"/>
      <c r="H962" s="79"/>
      <c r="I962" s="79"/>
      <c r="J962" s="79"/>
      <c r="K962" s="79"/>
      <c r="L962" s="79"/>
      <c r="M962" s="79"/>
      <c r="N962" s="79"/>
      <c r="O962" s="79"/>
      <c r="P962" s="79"/>
      <c r="Q962" s="79"/>
      <c r="R962" s="79"/>
    </row>
    <row r="963" ht="15.75" customHeight="1">
      <c r="A963" s="335"/>
      <c r="C963" s="79"/>
      <c r="D963" s="79"/>
      <c r="E963" s="79"/>
      <c r="F963" s="79"/>
      <c r="G963" s="79"/>
      <c r="H963" s="79"/>
      <c r="I963" s="79"/>
      <c r="J963" s="79"/>
      <c r="K963" s="79"/>
      <c r="L963" s="79"/>
      <c r="M963" s="79"/>
      <c r="N963" s="79"/>
      <c r="O963" s="79"/>
      <c r="P963" s="79"/>
      <c r="Q963" s="79"/>
      <c r="R963" s="79"/>
    </row>
    <row r="964" ht="15.75" customHeight="1">
      <c r="A964" s="335"/>
      <c r="C964" s="79"/>
      <c r="D964" s="79"/>
      <c r="E964" s="79"/>
      <c r="F964" s="79"/>
      <c r="G964" s="79"/>
      <c r="H964" s="79"/>
      <c r="I964" s="79"/>
      <c r="J964" s="79"/>
      <c r="K964" s="79"/>
      <c r="L964" s="79"/>
      <c r="M964" s="79"/>
      <c r="N964" s="79"/>
      <c r="O964" s="79"/>
      <c r="P964" s="79"/>
      <c r="Q964" s="79"/>
      <c r="R964" s="79"/>
    </row>
    <row r="965" ht="15.75" customHeight="1">
      <c r="A965" s="335"/>
      <c r="C965" s="79"/>
      <c r="D965" s="79"/>
      <c r="E965" s="79"/>
      <c r="F965" s="79"/>
      <c r="G965" s="79"/>
      <c r="H965" s="79"/>
      <c r="I965" s="79"/>
      <c r="J965" s="79"/>
      <c r="K965" s="79"/>
      <c r="L965" s="79"/>
      <c r="M965" s="79"/>
      <c r="N965" s="79"/>
      <c r="O965" s="79"/>
      <c r="P965" s="79"/>
      <c r="Q965" s="79"/>
      <c r="R965" s="79"/>
    </row>
    <row r="966" ht="15.75" customHeight="1">
      <c r="A966" s="335"/>
      <c r="C966" s="79"/>
      <c r="D966" s="79"/>
      <c r="E966" s="79"/>
      <c r="F966" s="79"/>
      <c r="G966" s="79"/>
      <c r="H966" s="79"/>
      <c r="I966" s="79"/>
      <c r="J966" s="79"/>
      <c r="K966" s="79"/>
      <c r="L966" s="79"/>
      <c r="M966" s="79"/>
      <c r="N966" s="79"/>
      <c r="O966" s="79"/>
      <c r="P966" s="79"/>
      <c r="Q966" s="79"/>
      <c r="R966" s="79"/>
    </row>
    <row r="967" ht="15.75" customHeight="1">
      <c r="A967" s="335"/>
      <c r="C967" s="79"/>
      <c r="D967" s="79"/>
      <c r="E967" s="79"/>
      <c r="F967" s="79"/>
      <c r="G967" s="79"/>
      <c r="H967" s="79"/>
      <c r="I967" s="79"/>
      <c r="J967" s="79"/>
      <c r="K967" s="79"/>
      <c r="L967" s="79"/>
      <c r="M967" s="79"/>
      <c r="N967" s="79"/>
      <c r="O967" s="79"/>
      <c r="P967" s="79"/>
      <c r="Q967" s="79"/>
      <c r="R967" s="79"/>
    </row>
    <row r="968" ht="15.75" customHeight="1">
      <c r="A968" s="335"/>
      <c r="C968" s="79"/>
      <c r="D968" s="79"/>
      <c r="E968" s="79"/>
      <c r="F968" s="79"/>
      <c r="G968" s="79"/>
      <c r="H968" s="79"/>
      <c r="I968" s="79"/>
      <c r="J968" s="79"/>
      <c r="K968" s="79"/>
      <c r="L968" s="79"/>
      <c r="M968" s="79"/>
      <c r="N968" s="79"/>
      <c r="O968" s="79"/>
      <c r="P968" s="79"/>
      <c r="Q968" s="79"/>
      <c r="R968" s="79"/>
    </row>
    <row r="969" ht="15.75" customHeight="1">
      <c r="A969" s="335"/>
      <c r="C969" s="79"/>
      <c r="D969" s="79"/>
      <c r="E969" s="79"/>
      <c r="F969" s="79"/>
      <c r="G969" s="79"/>
      <c r="H969" s="79"/>
      <c r="I969" s="79"/>
      <c r="J969" s="79"/>
      <c r="K969" s="79"/>
      <c r="L969" s="79"/>
      <c r="M969" s="79"/>
      <c r="N969" s="79"/>
      <c r="O969" s="79"/>
      <c r="P969" s="79"/>
      <c r="Q969" s="79"/>
      <c r="R969" s="79"/>
    </row>
    <row r="970" ht="15.75" customHeight="1">
      <c r="A970" s="335"/>
      <c r="C970" s="79"/>
      <c r="D970" s="79"/>
      <c r="E970" s="79"/>
      <c r="F970" s="79"/>
      <c r="G970" s="79"/>
      <c r="H970" s="79"/>
      <c r="I970" s="79"/>
      <c r="J970" s="79"/>
      <c r="K970" s="79"/>
      <c r="L970" s="79"/>
      <c r="M970" s="79"/>
      <c r="N970" s="79"/>
      <c r="O970" s="79"/>
      <c r="P970" s="79"/>
      <c r="Q970" s="79"/>
      <c r="R970" s="79"/>
    </row>
    <row r="971" ht="15.75" customHeight="1">
      <c r="A971" s="335"/>
      <c r="C971" s="79"/>
      <c r="D971" s="79"/>
      <c r="E971" s="79"/>
      <c r="F971" s="79"/>
      <c r="G971" s="79"/>
      <c r="H971" s="79"/>
      <c r="I971" s="79"/>
      <c r="J971" s="79"/>
      <c r="K971" s="79"/>
      <c r="L971" s="79"/>
      <c r="M971" s="79"/>
      <c r="N971" s="79"/>
      <c r="O971" s="79"/>
      <c r="P971" s="79"/>
      <c r="Q971" s="79"/>
      <c r="R971" s="79"/>
    </row>
    <row r="972" ht="15.75" customHeight="1">
      <c r="A972" s="335"/>
      <c r="C972" s="79"/>
      <c r="D972" s="79"/>
      <c r="E972" s="79"/>
      <c r="F972" s="79"/>
      <c r="G972" s="79"/>
      <c r="H972" s="79"/>
      <c r="I972" s="79"/>
      <c r="J972" s="79"/>
      <c r="K972" s="79"/>
      <c r="L972" s="79"/>
      <c r="M972" s="79"/>
      <c r="N972" s="79"/>
      <c r="O972" s="79"/>
      <c r="P972" s="79"/>
      <c r="Q972" s="79"/>
      <c r="R972" s="79"/>
    </row>
    <row r="973" ht="15.75" customHeight="1">
      <c r="A973" s="335"/>
      <c r="C973" s="79"/>
      <c r="D973" s="79"/>
      <c r="E973" s="79"/>
      <c r="F973" s="79"/>
      <c r="G973" s="79"/>
      <c r="H973" s="79"/>
      <c r="I973" s="79"/>
      <c r="J973" s="79"/>
      <c r="K973" s="79"/>
      <c r="L973" s="79"/>
      <c r="M973" s="79"/>
      <c r="N973" s="79"/>
      <c r="O973" s="79"/>
      <c r="P973" s="79"/>
      <c r="Q973" s="79"/>
      <c r="R973" s="79"/>
    </row>
    <row r="974" ht="15.75" customHeight="1">
      <c r="A974" s="335"/>
      <c r="C974" s="79"/>
      <c r="D974" s="79"/>
      <c r="E974" s="79"/>
      <c r="F974" s="79"/>
      <c r="G974" s="79"/>
      <c r="H974" s="79"/>
      <c r="I974" s="79"/>
      <c r="J974" s="79"/>
      <c r="K974" s="79"/>
      <c r="L974" s="79"/>
      <c r="M974" s="79"/>
      <c r="N974" s="79"/>
      <c r="O974" s="79"/>
      <c r="P974" s="79"/>
      <c r="Q974" s="79"/>
      <c r="R974" s="79"/>
    </row>
    <row r="975" ht="15.75" customHeight="1">
      <c r="A975" s="335"/>
      <c r="C975" s="79"/>
      <c r="D975" s="79"/>
      <c r="E975" s="79"/>
      <c r="F975" s="79"/>
      <c r="G975" s="79"/>
      <c r="H975" s="79"/>
      <c r="I975" s="79"/>
      <c r="J975" s="79"/>
      <c r="K975" s="79"/>
      <c r="L975" s="79"/>
      <c r="M975" s="79"/>
      <c r="N975" s="79"/>
      <c r="O975" s="79"/>
      <c r="P975" s="79"/>
      <c r="Q975" s="79"/>
      <c r="R975" s="79"/>
    </row>
    <row r="976" ht="15.75" customHeight="1">
      <c r="A976" s="335"/>
      <c r="C976" s="79"/>
      <c r="D976" s="79"/>
      <c r="E976" s="79"/>
      <c r="F976" s="79"/>
      <c r="G976" s="79"/>
      <c r="H976" s="79"/>
      <c r="I976" s="79"/>
      <c r="J976" s="79"/>
      <c r="K976" s="79"/>
      <c r="L976" s="79"/>
      <c r="M976" s="79"/>
      <c r="N976" s="79"/>
      <c r="O976" s="79"/>
      <c r="P976" s="79"/>
      <c r="Q976" s="79"/>
      <c r="R976" s="79"/>
    </row>
    <row r="977" ht="15.75" customHeight="1">
      <c r="A977" s="335"/>
      <c r="C977" s="79"/>
      <c r="D977" s="79"/>
      <c r="E977" s="79"/>
      <c r="F977" s="79"/>
      <c r="G977" s="79"/>
      <c r="H977" s="79"/>
      <c r="I977" s="79"/>
      <c r="J977" s="79"/>
      <c r="K977" s="79"/>
      <c r="L977" s="79"/>
      <c r="M977" s="79"/>
      <c r="N977" s="79"/>
      <c r="O977" s="79"/>
      <c r="P977" s="79"/>
      <c r="Q977" s="79"/>
      <c r="R977" s="79"/>
    </row>
    <row r="978" ht="15.75" customHeight="1">
      <c r="A978" s="335"/>
      <c r="C978" s="79"/>
      <c r="D978" s="79"/>
      <c r="E978" s="79"/>
      <c r="F978" s="79"/>
      <c r="G978" s="79"/>
      <c r="H978" s="79"/>
      <c r="I978" s="79"/>
      <c r="J978" s="79"/>
      <c r="K978" s="79"/>
      <c r="L978" s="79"/>
      <c r="M978" s="79"/>
      <c r="N978" s="79"/>
      <c r="O978" s="79"/>
      <c r="P978" s="79"/>
      <c r="Q978" s="79"/>
      <c r="R978" s="79"/>
    </row>
    <row r="979" ht="15.75" customHeight="1">
      <c r="A979" s="335"/>
      <c r="C979" s="79"/>
      <c r="D979" s="79"/>
      <c r="E979" s="79"/>
      <c r="F979" s="79"/>
      <c r="G979" s="79"/>
      <c r="H979" s="79"/>
      <c r="I979" s="79"/>
      <c r="J979" s="79"/>
      <c r="K979" s="79"/>
      <c r="L979" s="79"/>
      <c r="M979" s="79"/>
      <c r="N979" s="79"/>
      <c r="O979" s="79"/>
      <c r="P979" s="79"/>
      <c r="Q979" s="79"/>
      <c r="R979" s="79"/>
    </row>
    <row r="980" ht="15.75" customHeight="1">
      <c r="A980" s="335"/>
      <c r="C980" s="79"/>
      <c r="D980" s="79"/>
      <c r="E980" s="79"/>
      <c r="F980" s="79"/>
      <c r="G980" s="79"/>
      <c r="H980" s="79"/>
      <c r="I980" s="79"/>
      <c r="J980" s="79"/>
      <c r="K980" s="79"/>
      <c r="L980" s="79"/>
      <c r="M980" s="79"/>
      <c r="N980" s="79"/>
      <c r="O980" s="79"/>
      <c r="P980" s="79"/>
      <c r="Q980" s="79"/>
      <c r="R980" s="79"/>
    </row>
    <row r="981" ht="15.75" customHeight="1">
      <c r="A981" s="335"/>
      <c r="C981" s="79"/>
      <c r="D981" s="79"/>
      <c r="E981" s="79"/>
      <c r="F981" s="79"/>
      <c r="G981" s="79"/>
      <c r="H981" s="79"/>
      <c r="I981" s="79"/>
      <c r="J981" s="79"/>
      <c r="K981" s="79"/>
      <c r="L981" s="79"/>
      <c r="M981" s="79"/>
      <c r="N981" s="79"/>
      <c r="O981" s="79"/>
      <c r="P981" s="79"/>
      <c r="Q981" s="79"/>
      <c r="R981" s="79"/>
    </row>
    <row r="982" ht="15.75" customHeight="1">
      <c r="A982" s="335"/>
      <c r="C982" s="79"/>
      <c r="D982" s="79"/>
      <c r="E982" s="79"/>
      <c r="F982" s="79"/>
      <c r="G982" s="79"/>
      <c r="H982" s="79"/>
      <c r="I982" s="79"/>
      <c r="J982" s="79"/>
      <c r="K982" s="79"/>
      <c r="L982" s="79"/>
      <c r="M982" s="79"/>
      <c r="N982" s="79"/>
      <c r="O982" s="79"/>
      <c r="P982" s="79"/>
      <c r="Q982" s="79"/>
      <c r="R982" s="79"/>
    </row>
    <row r="983" ht="15.75" customHeight="1">
      <c r="A983" s="335"/>
      <c r="C983" s="79"/>
      <c r="D983" s="79"/>
      <c r="E983" s="79"/>
      <c r="F983" s="79"/>
      <c r="G983" s="79"/>
      <c r="H983" s="79"/>
      <c r="I983" s="79"/>
      <c r="J983" s="79"/>
      <c r="K983" s="79"/>
      <c r="L983" s="79"/>
      <c r="M983" s="79"/>
      <c r="N983" s="79"/>
      <c r="O983" s="79"/>
      <c r="P983" s="79"/>
      <c r="Q983" s="79"/>
      <c r="R983" s="79"/>
    </row>
    <row r="984" ht="15.75" customHeight="1">
      <c r="A984" s="335"/>
      <c r="C984" s="79"/>
      <c r="D984" s="79"/>
      <c r="E984" s="79"/>
      <c r="F984" s="79"/>
      <c r="G984" s="79"/>
      <c r="H984" s="79"/>
      <c r="I984" s="79"/>
      <c r="J984" s="79"/>
      <c r="K984" s="79"/>
      <c r="L984" s="79"/>
      <c r="M984" s="79"/>
      <c r="N984" s="79"/>
      <c r="O984" s="79"/>
      <c r="P984" s="79"/>
      <c r="Q984" s="79"/>
      <c r="R984" s="79"/>
    </row>
    <row r="985" ht="15.75" customHeight="1">
      <c r="A985" s="335"/>
      <c r="C985" s="79"/>
      <c r="D985" s="79"/>
      <c r="E985" s="79"/>
      <c r="F985" s="79"/>
      <c r="G985" s="79"/>
      <c r="H985" s="79"/>
      <c r="I985" s="79"/>
      <c r="J985" s="79"/>
      <c r="K985" s="79"/>
      <c r="L985" s="79"/>
      <c r="M985" s="79"/>
      <c r="N985" s="79"/>
      <c r="O985" s="79"/>
      <c r="P985" s="79"/>
      <c r="Q985" s="79"/>
      <c r="R985" s="79"/>
    </row>
    <row r="986" ht="15.75" customHeight="1">
      <c r="A986" s="335"/>
      <c r="C986" s="79"/>
      <c r="D986" s="79"/>
      <c r="E986" s="79"/>
      <c r="F986" s="79"/>
      <c r="G986" s="79"/>
      <c r="H986" s="79"/>
      <c r="I986" s="79"/>
      <c r="J986" s="79"/>
      <c r="K986" s="79"/>
      <c r="L986" s="79"/>
      <c r="M986" s="79"/>
      <c r="N986" s="79"/>
      <c r="O986" s="79"/>
      <c r="P986" s="79"/>
      <c r="Q986" s="79"/>
      <c r="R986" s="79"/>
    </row>
    <row r="987" ht="15.75" customHeight="1">
      <c r="A987" s="335"/>
      <c r="C987" s="79"/>
      <c r="D987" s="79"/>
      <c r="E987" s="79"/>
      <c r="F987" s="79"/>
      <c r="G987" s="79"/>
      <c r="H987" s="79"/>
      <c r="I987" s="79"/>
      <c r="J987" s="79"/>
      <c r="K987" s="79"/>
      <c r="L987" s="79"/>
      <c r="M987" s="79"/>
      <c r="N987" s="79"/>
      <c r="O987" s="79"/>
      <c r="P987" s="79"/>
      <c r="Q987" s="79"/>
      <c r="R987" s="79"/>
    </row>
    <row r="988" ht="15.75" customHeight="1">
      <c r="A988" s="335"/>
      <c r="C988" s="79"/>
      <c r="D988" s="79"/>
      <c r="E988" s="79"/>
      <c r="F988" s="79"/>
      <c r="G988" s="79"/>
      <c r="H988" s="79"/>
      <c r="I988" s="79"/>
      <c r="J988" s="79"/>
      <c r="K988" s="79"/>
      <c r="L988" s="79"/>
      <c r="M988" s="79"/>
      <c r="N988" s="79"/>
      <c r="O988" s="79"/>
      <c r="P988" s="79"/>
      <c r="Q988" s="79"/>
      <c r="R988" s="79"/>
    </row>
    <row r="989" ht="15.75" customHeight="1">
      <c r="A989" s="335"/>
      <c r="C989" s="79"/>
      <c r="D989" s="79"/>
      <c r="E989" s="79"/>
      <c r="F989" s="79"/>
      <c r="G989" s="79"/>
      <c r="H989" s="79"/>
      <c r="I989" s="79"/>
      <c r="J989" s="79"/>
      <c r="K989" s="79"/>
      <c r="L989" s="79"/>
      <c r="M989" s="79"/>
      <c r="N989" s="79"/>
      <c r="O989" s="79"/>
      <c r="P989" s="79"/>
      <c r="Q989" s="79"/>
      <c r="R989" s="79"/>
    </row>
    <row r="990" ht="15.75" customHeight="1">
      <c r="A990" s="335"/>
      <c r="C990" s="79"/>
      <c r="D990" s="79"/>
      <c r="E990" s="79"/>
      <c r="F990" s="79"/>
      <c r="G990" s="79"/>
      <c r="H990" s="79"/>
      <c r="I990" s="79"/>
      <c r="J990" s="79"/>
      <c r="K990" s="79"/>
      <c r="L990" s="79"/>
      <c r="M990" s="79"/>
      <c r="N990" s="79"/>
      <c r="O990" s="79"/>
      <c r="P990" s="79"/>
      <c r="Q990" s="79"/>
      <c r="R990" s="79"/>
    </row>
    <row r="991" ht="15.75" customHeight="1">
      <c r="A991" s="335"/>
      <c r="C991" s="79"/>
      <c r="D991" s="79"/>
      <c r="E991" s="79"/>
      <c r="F991" s="79"/>
      <c r="G991" s="79"/>
      <c r="H991" s="79"/>
      <c r="I991" s="79"/>
      <c r="J991" s="79"/>
      <c r="K991" s="79"/>
      <c r="L991" s="79"/>
      <c r="M991" s="79"/>
      <c r="N991" s="79"/>
      <c r="O991" s="79"/>
      <c r="P991" s="79"/>
      <c r="Q991" s="79"/>
      <c r="R991" s="79"/>
    </row>
    <row r="992" ht="15.75" customHeight="1">
      <c r="A992" s="335"/>
      <c r="C992" s="79"/>
      <c r="D992" s="79"/>
      <c r="E992" s="79"/>
      <c r="F992" s="79"/>
      <c r="G992" s="79"/>
      <c r="H992" s="79"/>
      <c r="I992" s="79"/>
      <c r="J992" s="79"/>
      <c r="K992" s="79"/>
      <c r="L992" s="79"/>
      <c r="M992" s="79"/>
      <c r="N992" s="79"/>
      <c r="O992" s="79"/>
      <c r="P992" s="79"/>
      <c r="Q992" s="79"/>
      <c r="R992" s="79"/>
    </row>
    <row r="993" ht="15.75" customHeight="1">
      <c r="A993" s="335"/>
      <c r="C993" s="79"/>
      <c r="D993" s="79"/>
      <c r="E993" s="79"/>
      <c r="F993" s="79"/>
      <c r="G993" s="79"/>
      <c r="H993" s="79"/>
      <c r="I993" s="79"/>
      <c r="J993" s="79"/>
      <c r="K993" s="79"/>
      <c r="L993" s="79"/>
      <c r="M993" s="79"/>
      <c r="N993" s="79"/>
      <c r="O993" s="79"/>
      <c r="P993" s="79"/>
      <c r="Q993" s="79"/>
      <c r="R993" s="79"/>
    </row>
    <row r="994" ht="15.75" customHeight="1">
      <c r="A994" s="335"/>
      <c r="C994" s="79"/>
      <c r="D994" s="79"/>
      <c r="E994" s="79"/>
      <c r="F994" s="79"/>
      <c r="G994" s="79"/>
      <c r="H994" s="79"/>
      <c r="I994" s="79"/>
      <c r="J994" s="79"/>
      <c r="K994" s="79"/>
      <c r="L994" s="79"/>
      <c r="M994" s="79"/>
      <c r="N994" s="79"/>
      <c r="O994" s="79"/>
      <c r="P994" s="79"/>
      <c r="Q994" s="79"/>
      <c r="R994" s="79"/>
    </row>
    <row r="995" ht="15.75" customHeight="1">
      <c r="A995" s="335"/>
      <c r="C995" s="79"/>
      <c r="D995" s="79"/>
      <c r="E995" s="79"/>
      <c r="F995" s="79"/>
      <c r="G995" s="79"/>
      <c r="H995" s="79"/>
      <c r="I995" s="79"/>
      <c r="J995" s="79"/>
      <c r="K995" s="79"/>
      <c r="L995" s="79"/>
      <c r="M995" s="79"/>
      <c r="N995" s="79"/>
      <c r="O995" s="79"/>
      <c r="P995" s="79"/>
      <c r="Q995" s="79"/>
      <c r="R995" s="79"/>
    </row>
    <row r="996" ht="15.75" customHeight="1">
      <c r="A996" s="335"/>
      <c r="C996" s="79"/>
      <c r="D996" s="79"/>
      <c r="E996" s="79"/>
      <c r="F996" s="79"/>
      <c r="G996" s="79"/>
      <c r="H996" s="79"/>
      <c r="I996" s="79"/>
      <c r="J996" s="79"/>
      <c r="K996" s="79"/>
      <c r="L996" s="79"/>
      <c r="M996" s="79"/>
      <c r="N996" s="79"/>
      <c r="O996" s="79"/>
      <c r="P996" s="79"/>
      <c r="Q996" s="79"/>
      <c r="R996" s="79"/>
    </row>
    <row r="997" ht="15.75" customHeight="1">
      <c r="A997" s="335"/>
      <c r="C997" s="79"/>
      <c r="D997" s="79"/>
      <c r="E997" s="79"/>
      <c r="F997" s="79"/>
      <c r="G997" s="79"/>
      <c r="H997" s="79"/>
      <c r="I997" s="79"/>
      <c r="J997" s="79"/>
      <c r="K997" s="79"/>
      <c r="L997" s="79"/>
      <c r="M997" s="79"/>
      <c r="N997" s="79"/>
      <c r="O997" s="79"/>
      <c r="P997" s="79"/>
      <c r="Q997" s="79"/>
      <c r="R997" s="79"/>
    </row>
    <row r="998" ht="15.75" customHeight="1">
      <c r="A998" s="335"/>
      <c r="C998" s="79"/>
      <c r="D998" s="79"/>
      <c r="E998" s="79"/>
      <c r="F998" s="79"/>
      <c r="G998" s="79"/>
      <c r="H998" s="79"/>
      <c r="I998" s="79"/>
      <c r="J998" s="79"/>
      <c r="K998" s="79"/>
      <c r="L998" s="79"/>
      <c r="M998" s="79"/>
      <c r="N998" s="79"/>
      <c r="O998" s="79"/>
      <c r="P998" s="79"/>
      <c r="Q998" s="79"/>
      <c r="R998" s="79"/>
    </row>
    <row r="999" ht="15.75" customHeight="1">
      <c r="A999" s="335"/>
      <c r="C999" s="79"/>
      <c r="D999" s="79"/>
      <c r="E999" s="79"/>
      <c r="F999" s="79"/>
      <c r="G999" s="79"/>
      <c r="H999" s="79"/>
      <c r="I999" s="79"/>
      <c r="J999" s="79"/>
      <c r="K999" s="79"/>
      <c r="L999" s="79"/>
      <c r="M999" s="79"/>
      <c r="N999" s="79"/>
      <c r="O999" s="79"/>
      <c r="P999" s="79"/>
      <c r="Q999" s="79"/>
      <c r="R999" s="79"/>
    </row>
  </sheetData>
  <mergeCells count="30">
    <mergeCell ref="N6:N7"/>
    <mergeCell ref="O6:O7"/>
    <mergeCell ref="P6:P7"/>
    <mergeCell ref="Q6:Q7"/>
    <mergeCell ref="R6:S6"/>
    <mergeCell ref="T6:U6"/>
    <mergeCell ref="V6:V7"/>
    <mergeCell ref="AD11:AE13"/>
    <mergeCell ref="G6:G7"/>
    <mergeCell ref="H6:H7"/>
    <mergeCell ref="I6:I7"/>
    <mergeCell ref="J6:J7"/>
    <mergeCell ref="K6:K7"/>
    <mergeCell ref="L6:L7"/>
    <mergeCell ref="M6:M7"/>
    <mergeCell ref="A8:A13"/>
    <mergeCell ref="A14:A19"/>
    <mergeCell ref="A20:A25"/>
    <mergeCell ref="A26:A30"/>
    <mergeCell ref="A31:A36"/>
    <mergeCell ref="A37:A39"/>
    <mergeCell ref="A40:A45"/>
    <mergeCell ref="A46:A49"/>
    <mergeCell ref="B3:C3"/>
    <mergeCell ref="B4:C4"/>
    <mergeCell ref="A6:B7"/>
    <mergeCell ref="C6:C7"/>
    <mergeCell ref="D6:D7"/>
    <mergeCell ref="E6:E7"/>
    <mergeCell ref="F6:F7"/>
  </mergeCells>
  <printOptions/>
  <pageMargins bottom="0.787401575" footer="0.0" header="0.0" left="0.511811024" right="0.511811024" top="0.787401575"/>
  <pageSetup paperSize="9" orientation="portrait"/>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outlineLevelCol="1"/>
  <cols>
    <col customWidth="1" min="1" max="1" width="32.71"/>
    <col customWidth="1" min="2" max="3" width="20.57"/>
    <col customWidth="1" min="4" max="4" width="14.71"/>
    <col customWidth="1" min="5" max="5" width="14.57"/>
    <col customWidth="1" min="6" max="6" width="13.14"/>
    <col customWidth="1" min="7" max="7" width="14.71"/>
    <col customWidth="1" min="8" max="8" width="15.0"/>
    <col customWidth="1" min="9" max="9" width="15.43"/>
    <col customWidth="1" min="10" max="10" width="16.14"/>
    <col customWidth="1" min="12" max="12" width="16.0"/>
    <col customWidth="1" min="13" max="13" width="18.57"/>
    <col customWidth="1" min="14" max="14" width="13.57"/>
    <col customWidth="1" min="15" max="15" width="9.57"/>
    <col customWidth="1" min="16" max="20" width="12.71"/>
    <col customWidth="1" min="21" max="21" width="40.57"/>
    <col customWidth="1" hidden="1" min="22" max="22" width="8.71" outlineLevel="1"/>
    <col customWidth="1" min="23" max="23" width="9.14"/>
    <col customWidth="1" min="24" max="24" width="8.71"/>
    <col customWidth="1" hidden="1" min="25" max="25" width="8.71" outlineLevel="1"/>
    <col customWidth="1" min="26" max="26" width="9.14"/>
    <col customWidth="1" min="27" max="35" width="8.71"/>
  </cols>
  <sheetData>
    <row r="1">
      <c r="G1" s="336" t="s">
        <v>1681</v>
      </c>
      <c r="H1" s="250"/>
      <c r="I1" s="250"/>
      <c r="J1" s="250"/>
      <c r="K1" s="250"/>
      <c r="L1" s="250"/>
      <c r="M1" s="250"/>
      <c r="N1" s="250"/>
      <c r="O1" s="250"/>
      <c r="P1" s="251"/>
      <c r="Q1" s="337" t="s">
        <v>1649</v>
      </c>
      <c r="R1" s="338"/>
      <c r="S1" s="338"/>
      <c r="T1" s="338"/>
      <c r="V1" s="339" t="s">
        <v>1682</v>
      </c>
      <c r="W1" s="92"/>
      <c r="X1" s="92"/>
      <c r="Y1" s="92"/>
      <c r="Z1" s="92"/>
      <c r="AA1" s="92"/>
      <c r="AB1" s="92"/>
      <c r="AC1" s="92"/>
      <c r="AD1" s="92"/>
      <c r="AE1" s="92"/>
      <c r="AF1" s="92"/>
      <c r="AG1" s="92"/>
      <c r="AH1" s="92"/>
      <c r="AI1" s="93"/>
    </row>
    <row r="2">
      <c r="A2" s="340" t="s">
        <v>1683</v>
      </c>
      <c r="B2" s="341" t="s">
        <v>1684</v>
      </c>
      <c r="C2" s="342" t="s">
        <v>1685</v>
      </c>
      <c r="D2" s="342" t="s">
        <v>1686</v>
      </c>
      <c r="E2" s="342" t="s">
        <v>1687</v>
      </c>
      <c r="F2" s="342" t="s">
        <v>1688</v>
      </c>
      <c r="G2" s="343" t="s">
        <v>1689</v>
      </c>
      <c r="H2" s="343" t="s">
        <v>1690</v>
      </c>
      <c r="I2" s="343" t="s">
        <v>1691</v>
      </c>
      <c r="J2" s="343" t="s">
        <v>1692</v>
      </c>
      <c r="K2" s="343" t="s">
        <v>1693</v>
      </c>
      <c r="L2" s="343" t="s">
        <v>1694</v>
      </c>
      <c r="M2" s="343" t="s">
        <v>1695</v>
      </c>
      <c r="N2" s="343" t="s">
        <v>1696</v>
      </c>
      <c r="O2" s="343" t="s">
        <v>1697</v>
      </c>
      <c r="P2" s="343" t="s">
        <v>1698</v>
      </c>
      <c r="Q2" s="65"/>
      <c r="R2" s="341" t="s">
        <v>1699</v>
      </c>
      <c r="S2" s="341" t="s">
        <v>1700</v>
      </c>
      <c r="T2" s="338"/>
      <c r="U2" s="153" t="s">
        <v>1683</v>
      </c>
      <c r="V2" s="155" t="s">
        <v>1685</v>
      </c>
      <c r="W2" s="155" t="s">
        <v>1686</v>
      </c>
      <c r="X2" s="155" t="s">
        <v>1687</v>
      </c>
      <c r="Y2" s="155" t="s">
        <v>1688</v>
      </c>
      <c r="Z2" s="270" t="s">
        <v>1689</v>
      </c>
      <c r="AA2" s="270" t="s">
        <v>1690</v>
      </c>
      <c r="AB2" s="270" t="s">
        <v>1691</v>
      </c>
      <c r="AC2" s="270" t="s">
        <v>1692</v>
      </c>
      <c r="AD2" s="270" t="s">
        <v>1693</v>
      </c>
      <c r="AE2" s="270" t="s">
        <v>1694</v>
      </c>
      <c r="AF2" s="270" t="s">
        <v>1695</v>
      </c>
      <c r="AG2" s="270" t="s">
        <v>1696</v>
      </c>
      <c r="AH2" s="270" t="s">
        <v>1697</v>
      </c>
      <c r="AI2" s="270" t="s">
        <v>1698</v>
      </c>
    </row>
    <row r="3">
      <c r="A3" s="344" t="s">
        <v>1701</v>
      </c>
      <c r="B3" s="345"/>
      <c r="C3" s="345"/>
      <c r="D3" s="345"/>
      <c r="E3" s="346">
        <v>0.023</v>
      </c>
      <c r="F3" s="346">
        <v>15.53</v>
      </c>
      <c r="G3" s="346">
        <v>0.65</v>
      </c>
      <c r="H3" s="346">
        <v>0.44</v>
      </c>
      <c r="I3" s="346">
        <v>0.014</v>
      </c>
      <c r="J3" s="346">
        <v>0.021</v>
      </c>
      <c r="K3" s="347">
        <f>18.55/(1200*30.4375)</f>
        <v>0.000507871321</v>
      </c>
      <c r="L3" s="346">
        <v>0.01</v>
      </c>
      <c r="M3" s="346">
        <v>0.01</v>
      </c>
      <c r="N3" s="346">
        <v>0.26</v>
      </c>
      <c r="O3" s="346">
        <v>0.02</v>
      </c>
      <c r="P3" s="346">
        <v>0.41</v>
      </c>
      <c r="Q3" s="345"/>
      <c r="R3" s="345"/>
      <c r="S3" s="345"/>
      <c r="T3" s="266"/>
      <c r="U3" s="348" t="s">
        <v>1702</v>
      </c>
      <c r="V3" s="92"/>
      <c r="W3" s="92"/>
      <c r="X3" s="92"/>
      <c r="Y3" s="92"/>
      <c r="Z3" s="92"/>
      <c r="AA3" s="92"/>
      <c r="AB3" s="92"/>
      <c r="AC3" s="92"/>
      <c r="AD3" s="92"/>
      <c r="AE3" s="92"/>
      <c r="AF3" s="92"/>
      <c r="AG3" s="92"/>
      <c r="AH3" s="92"/>
      <c r="AI3" s="93"/>
    </row>
    <row r="4">
      <c r="A4" s="349" t="s">
        <v>390</v>
      </c>
      <c r="B4" s="350">
        <v>0.05</v>
      </c>
      <c r="C4" s="351">
        <v>2.92</v>
      </c>
      <c r="D4" s="351">
        <v>0.34</v>
      </c>
      <c r="E4" s="352">
        <f t="shared" ref="E4:P4" si="1">E$3*$B4</f>
        <v>0.00115</v>
      </c>
      <c r="F4" s="352">
        <f t="shared" si="1"/>
        <v>0.7765</v>
      </c>
      <c r="G4" s="352">
        <f t="shared" si="1"/>
        <v>0.0325</v>
      </c>
      <c r="H4" s="352">
        <f t="shared" si="1"/>
        <v>0.022</v>
      </c>
      <c r="I4" s="352">
        <f t="shared" si="1"/>
        <v>0.0007</v>
      </c>
      <c r="J4" s="352">
        <f t="shared" si="1"/>
        <v>0.00105</v>
      </c>
      <c r="K4" s="352">
        <f t="shared" si="1"/>
        <v>0.00002539356605</v>
      </c>
      <c r="L4" s="352">
        <f t="shared" si="1"/>
        <v>0.0005</v>
      </c>
      <c r="M4" s="352">
        <f t="shared" si="1"/>
        <v>0.0005</v>
      </c>
      <c r="N4" s="352">
        <f t="shared" si="1"/>
        <v>0.013</v>
      </c>
      <c r="O4" s="352">
        <f t="shared" si="1"/>
        <v>0.001</v>
      </c>
      <c r="P4" s="352">
        <f t="shared" si="1"/>
        <v>0.0205</v>
      </c>
      <c r="Q4" s="352">
        <f t="shared" ref="Q4:Q9" si="4">SUM(C4:P4)</f>
        <v>4.129425394</v>
      </c>
      <c r="R4" s="352">
        <v>4.69</v>
      </c>
      <c r="S4" s="352">
        <f t="shared" ref="S4:S9" si="5">R4-Q4</f>
        <v>0.5605746064</v>
      </c>
      <c r="T4" s="353"/>
      <c r="U4" s="354" t="s">
        <v>390</v>
      </c>
      <c r="V4" s="355">
        <f t="shared" ref="V4:AI4" si="2">C4/($C4+$F4)</f>
        <v>0.7899364263</v>
      </c>
      <c r="W4" s="356">
        <f t="shared" si="2"/>
        <v>0.09197889896</v>
      </c>
      <c r="X4" s="356">
        <f t="shared" si="2"/>
        <v>0.0003111050994</v>
      </c>
      <c r="Y4" s="355">
        <f t="shared" si="2"/>
        <v>0.2100635737</v>
      </c>
      <c r="Z4" s="356">
        <f t="shared" si="2"/>
        <v>0.008792100636</v>
      </c>
      <c r="AA4" s="356">
        <f t="shared" si="2"/>
        <v>0.005951575815</v>
      </c>
      <c r="AB4" s="356">
        <f t="shared" si="2"/>
        <v>0.0001893683214</v>
      </c>
      <c r="AC4" s="356">
        <f t="shared" si="2"/>
        <v>0.0002840524821</v>
      </c>
      <c r="AD4" s="356">
        <f t="shared" si="2"/>
        <v>0.000006869624253</v>
      </c>
      <c r="AE4" s="356">
        <f t="shared" si="2"/>
        <v>0.0001352630867</v>
      </c>
      <c r="AF4" s="356">
        <f t="shared" si="2"/>
        <v>0.0001352630867</v>
      </c>
      <c r="AG4" s="356">
        <f t="shared" si="2"/>
        <v>0.003516840254</v>
      </c>
      <c r="AH4" s="356">
        <f t="shared" si="2"/>
        <v>0.0002705261734</v>
      </c>
      <c r="AI4" s="356">
        <f t="shared" si="2"/>
        <v>0.005545786555</v>
      </c>
    </row>
    <row r="5">
      <c r="A5" s="349" t="s">
        <v>410</v>
      </c>
      <c r="B5" s="350">
        <v>0.05</v>
      </c>
      <c r="C5" s="351">
        <v>0.63</v>
      </c>
      <c r="D5" s="351">
        <v>0.44</v>
      </c>
      <c r="E5" s="352">
        <f t="shared" ref="E5:P5" si="3">E$3*$B5</f>
        <v>0.00115</v>
      </c>
      <c r="F5" s="352">
        <f t="shared" si="3"/>
        <v>0.7765</v>
      </c>
      <c r="G5" s="352">
        <f t="shared" si="3"/>
        <v>0.0325</v>
      </c>
      <c r="H5" s="352">
        <f t="shared" si="3"/>
        <v>0.022</v>
      </c>
      <c r="I5" s="352">
        <f t="shared" si="3"/>
        <v>0.0007</v>
      </c>
      <c r="J5" s="352">
        <f t="shared" si="3"/>
        <v>0.00105</v>
      </c>
      <c r="K5" s="352">
        <f t="shared" si="3"/>
        <v>0.00002539356605</v>
      </c>
      <c r="L5" s="352">
        <f t="shared" si="3"/>
        <v>0.0005</v>
      </c>
      <c r="M5" s="352">
        <f t="shared" si="3"/>
        <v>0.0005</v>
      </c>
      <c r="N5" s="352">
        <f t="shared" si="3"/>
        <v>0.013</v>
      </c>
      <c r="O5" s="352">
        <f t="shared" si="3"/>
        <v>0.001</v>
      </c>
      <c r="P5" s="352">
        <f t="shared" si="3"/>
        <v>0.0205</v>
      </c>
      <c r="Q5" s="352">
        <f t="shared" si="4"/>
        <v>1.939425394</v>
      </c>
      <c r="R5" s="352">
        <v>2.24</v>
      </c>
      <c r="S5" s="352">
        <f t="shared" si="5"/>
        <v>0.3005746064</v>
      </c>
      <c r="T5" s="353"/>
      <c r="U5" s="354" t="s">
        <v>410</v>
      </c>
      <c r="V5" s="355">
        <f t="shared" ref="V5:AI5" si="6">C5/($C5+$F5)</f>
        <v>0.4479203697</v>
      </c>
      <c r="W5" s="356">
        <f t="shared" si="6"/>
        <v>0.3128332741</v>
      </c>
      <c r="X5" s="356">
        <f t="shared" si="6"/>
        <v>0.0008176324209</v>
      </c>
      <c r="Y5" s="355">
        <f t="shared" si="6"/>
        <v>0.5520796303</v>
      </c>
      <c r="Z5" s="356">
        <f t="shared" si="6"/>
        <v>0.0231070032</v>
      </c>
      <c r="AA5" s="356">
        <f t="shared" si="6"/>
        <v>0.0156416637</v>
      </c>
      <c r="AB5" s="356">
        <f t="shared" si="6"/>
        <v>0.0004976892997</v>
      </c>
      <c r="AC5" s="356">
        <f t="shared" si="6"/>
        <v>0.0007465339495</v>
      </c>
      <c r="AD5" s="356">
        <f t="shared" si="6"/>
        <v>0.00001805443729</v>
      </c>
      <c r="AE5" s="356">
        <f t="shared" si="6"/>
        <v>0.0003554923569</v>
      </c>
      <c r="AF5" s="356">
        <f t="shared" si="6"/>
        <v>0.0003554923569</v>
      </c>
      <c r="AG5" s="356">
        <f t="shared" si="6"/>
        <v>0.00924280128</v>
      </c>
      <c r="AH5" s="356">
        <f t="shared" si="6"/>
        <v>0.0007109847138</v>
      </c>
      <c r="AI5" s="356">
        <f t="shared" si="6"/>
        <v>0.01457518663</v>
      </c>
    </row>
    <row r="6">
      <c r="A6" s="349" t="s">
        <v>425</v>
      </c>
      <c r="B6" s="350">
        <v>0.4</v>
      </c>
      <c r="C6" s="351">
        <v>7.0</v>
      </c>
      <c r="D6" s="351">
        <v>1.48</v>
      </c>
      <c r="E6" s="352">
        <f t="shared" ref="E6:P6" si="7">E$3*$B6</f>
        <v>0.0092</v>
      </c>
      <c r="F6" s="352">
        <f t="shared" si="7"/>
        <v>6.212</v>
      </c>
      <c r="G6" s="352">
        <f t="shared" si="7"/>
        <v>0.26</v>
      </c>
      <c r="H6" s="352">
        <f t="shared" si="7"/>
        <v>0.176</v>
      </c>
      <c r="I6" s="352">
        <f t="shared" si="7"/>
        <v>0.0056</v>
      </c>
      <c r="J6" s="352">
        <f t="shared" si="7"/>
        <v>0.0084</v>
      </c>
      <c r="K6" s="352">
        <f t="shared" si="7"/>
        <v>0.0002031485284</v>
      </c>
      <c r="L6" s="352">
        <f t="shared" si="7"/>
        <v>0.004</v>
      </c>
      <c r="M6" s="352">
        <f t="shared" si="7"/>
        <v>0.004</v>
      </c>
      <c r="N6" s="352">
        <f t="shared" si="7"/>
        <v>0.104</v>
      </c>
      <c r="O6" s="352">
        <f t="shared" si="7"/>
        <v>0.008</v>
      </c>
      <c r="P6" s="352">
        <f t="shared" si="7"/>
        <v>0.164</v>
      </c>
      <c r="Q6" s="352">
        <f t="shared" si="4"/>
        <v>15.43540315</v>
      </c>
      <c r="R6" s="352">
        <v>17.37</v>
      </c>
      <c r="S6" s="352">
        <f t="shared" si="5"/>
        <v>1.934596851</v>
      </c>
      <c r="T6" s="353"/>
      <c r="U6" s="354" t="s">
        <v>425</v>
      </c>
      <c r="V6" s="355">
        <f t="shared" ref="V6:AI6" si="8">C6/($C6+$F6)</f>
        <v>0.5298213745</v>
      </c>
      <c r="W6" s="356">
        <f t="shared" si="8"/>
        <v>0.1120193763</v>
      </c>
      <c r="X6" s="356">
        <f t="shared" si="8"/>
        <v>0.0006963366636</v>
      </c>
      <c r="Y6" s="355">
        <f t="shared" si="8"/>
        <v>0.4701786255</v>
      </c>
      <c r="Z6" s="356">
        <f t="shared" si="8"/>
        <v>0.01967907962</v>
      </c>
      <c r="AA6" s="356">
        <f t="shared" si="8"/>
        <v>0.01332122313</v>
      </c>
      <c r="AB6" s="356">
        <f t="shared" si="8"/>
        <v>0.0004238570996</v>
      </c>
      <c r="AC6" s="356">
        <f t="shared" si="8"/>
        <v>0.0006357856494</v>
      </c>
      <c r="AD6" s="356">
        <f t="shared" si="8"/>
        <v>0.00001537606179</v>
      </c>
      <c r="AE6" s="356">
        <f t="shared" si="8"/>
        <v>0.0003027550711</v>
      </c>
      <c r="AF6" s="356">
        <f t="shared" si="8"/>
        <v>0.0003027550711</v>
      </c>
      <c r="AG6" s="356">
        <f t="shared" si="8"/>
        <v>0.00787163185</v>
      </c>
      <c r="AH6" s="356">
        <f t="shared" si="8"/>
        <v>0.0006055101423</v>
      </c>
      <c r="AI6" s="356">
        <f t="shared" si="8"/>
        <v>0.01241295792</v>
      </c>
    </row>
    <row r="7">
      <c r="A7" s="349" t="s">
        <v>440</v>
      </c>
      <c r="B7" s="350">
        <v>0.05</v>
      </c>
      <c r="C7" s="351">
        <v>2.4</v>
      </c>
      <c r="D7" s="351">
        <v>0.29</v>
      </c>
      <c r="E7" s="352">
        <f t="shared" ref="E7:P7" si="9">E$3*$B7</f>
        <v>0.00115</v>
      </c>
      <c r="F7" s="352">
        <f t="shared" si="9"/>
        <v>0.7765</v>
      </c>
      <c r="G7" s="352">
        <f t="shared" si="9"/>
        <v>0.0325</v>
      </c>
      <c r="H7" s="352">
        <f t="shared" si="9"/>
        <v>0.022</v>
      </c>
      <c r="I7" s="352">
        <f t="shared" si="9"/>
        <v>0.0007</v>
      </c>
      <c r="J7" s="352">
        <f t="shared" si="9"/>
        <v>0.00105</v>
      </c>
      <c r="K7" s="352">
        <f t="shared" si="9"/>
        <v>0.00002539356605</v>
      </c>
      <c r="L7" s="352">
        <f t="shared" si="9"/>
        <v>0.0005</v>
      </c>
      <c r="M7" s="352">
        <f t="shared" si="9"/>
        <v>0.0005</v>
      </c>
      <c r="N7" s="352">
        <f t="shared" si="9"/>
        <v>0.013</v>
      </c>
      <c r="O7" s="352">
        <f t="shared" si="9"/>
        <v>0.001</v>
      </c>
      <c r="P7" s="352">
        <f t="shared" si="9"/>
        <v>0.0205</v>
      </c>
      <c r="Q7" s="352">
        <f t="shared" si="4"/>
        <v>3.559425394</v>
      </c>
      <c r="R7" s="352">
        <v>3.96</v>
      </c>
      <c r="S7" s="352">
        <f t="shared" si="5"/>
        <v>0.4005746064</v>
      </c>
      <c r="T7" s="353"/>
      <c r="U7" s="354" t="s">
        <v>440</v>
      </c>
      <c r="V7" s="355">
        <f t="shared" ref="V7:AI7" si="10">C7/($C7+$F7)</f>
        <v>0.7555485597</v>
      </c>
      <c r="W7" s="356">
        <f t="shared" si="10"/>
        <v>0.09129545097</v>
      </c>
      <c r="X7" s="356">
        <f t="shared" si="10"/>
        <v>0.0003620336849</v>
      </c>
      <c r="Y7" s="355">
        <f t="shared" si="10"/>
        <v>0.2444514403</v>
      </c>
      <c r="Z7" s="356">
        <f t="shared" si="10"/>
        <v>0.01023138675</v>
      </c>
      <c r="AA7" s="356">
        <f t="shared" si="10"/>
        <v>0.006925861798</v>
      </c>
      <c r="AB7" s="356">
        <f t="shared" si="10"/>
        <v>0.0002203683299</v>
      </c>
      <c r="AC7" s="356">
        <f t="shared" si="10"/>
        <v>0.0003305524949</v>
      </c>
      <c r="AD7" s="356">
        <f t="shared" si="10"/>
        <v>0.000007994196773</v>
      </c>
      <c r="AE7" s="356">
        <f t="shared" si="10"/>
        <v>0.0001574059499</v>
      </c>
      <c r="AF7" s="356">
        <f t="shared" si="10"/>
        <v>0.0001574059499</v>
      </c>
      <c r="AG7" s="356">
        <f t="shared" si="10"/>
        <v>0.004092554699</v>
      </c>
      <c r="AH7" s="356">
        <f t="shared" si="10"/>
        <v>0.0003148118999</v>
      </c>
      <c r="AI7" s="356">
        <f t="shared" si="10"/>
        <v>0.006453643948</v>
      </c>
    </row>
    <row r="8">
      <c r="A8" s="349" t="s">
        <v>454</v>
      </c>
      <c r="B8" s="350">
        <v>0.4</v>
      </c>
      <c r="C8" s="351">
        <v>6.93</v>
      </c>
      <c r="D8" s="351">
        <v>1.66</v>
      </c>
      <c r="E8" s="352">
        <f t="shared" ref="E8:P8" si="11">E$3*$B8</f>
        <v>0.0092</v>
      </c>
      <c r="F8" s="352">
        <f t="shared" si="11"/>
        <v>6.212</v>
      </c>
      <c r="G8" s="352">
        <f t="shared" si="11"/>
        <v>0.26</v>
      </c>
      <c r="H8" s="352">
        <f t="shared" si="11"/>
        <v>0.176</v>
      </c>
      <c r="I8" s="352">
        <f t="shared" si="11"/>
        <v>0.0056</v>
      </c>
      <c r="J8" s="352">
        <f t="shared" si="11"/>
        <v>0.0084</v>
      </c>
      <c r="K8" s="352">
        <f t="shared" si="11"/>
        <v>0.0002031485284</v>
      </c>
      <c r="L8" s="352">
        <f t="shared" si="11"/>
        <v>0.004</v>
      </c>
      <c r="M8" s="352">
        <f t="shared" si="11"/>
        <v>0.004</v>
      </c>
      <c r="N8" s="352">
        <f t="shared" si="11"/>
        <v>0.104</v>
      </c>
      <c r="O8" s="352">
        <f t="shared" si="11"/>
        <v>0.008</v>
      </c>
      <c r="P8" s="352">
        <f t="shared" si="11"/>
        <v>0.164</v>
      </c>
      <c r="Q8" s="352">
        <f t="shared" si="4"/>
        <v>15.54540315</v>
      </c>
      <c r="R8" s="352">
        <v>17.52</v>
      </c>
      <c r="S8" s="352">
        <f t="shared" si="5"/>
        <v>1.974596851</v>
      </c>
      <c r="T8" s="353"/>
      <c r="U8" s="354" t="s">
        <v>454</v>
      </c>
      <c r="V8" s="355">
        <f t="shared" ref="V8:AI8" si="12">C8/($C8+$F8)</f>
        <v>0.5273169989</v>
      </c>
      <c r="W8" s="356">
        <f t="shared" si="12"/>
        <v>0.1263125856</v>
      </c>
      <c r="X8" s="356">
        <f t="shared" si="12"/>
        <v>0.0007000456552</v>
      </c>
      <c r="Y8" s="355">
        <f t="shared" si="12"/>
        <v>0.4726830011</v>
      </c>
      <c r="Z8" s="356">
        <f t="shared" si="12"/>
        <v>0.01978389895</v>
      </c>
      <c r="AA8" s="356">
        <f t="shared" si="12"/>
        <v>0.01339217775</v>
      </c>
      <c r="AB8" s="356">
        <f t="shared" si="12"/>
        <v>0.0004261147466</v>
      </c>
      <c r="AC8" s="356">
        <f t="shared" si="12"/>
        <v>0.0006391721199</v>
      </c>
      <c r="AD8" s="356">
        <f t="shared" si="12"/>
        <v>0.00001545796138</v>
      </c>
      <c r="AE8" s="356">
        <f t="shared" si="12"/>
        <v>0.0003043676762</v>
      </c>
      <c r="AF8" s="356">
        <f t="shared" si="12"/>
        <v>0.0003043676762</v>
      </c>
      <c r="AG8" s="356">
        <f t="shared" si="12"/>
        <v>0.00791355958</v>
      </c>
      <c r="AH8" s="356">
        <f t="shared" si="12"/>
        <v>0.0006087353523</v>
      </c>
      <c r="AI8" s="356">
        <f t="shared" si="12"/>
        <v>0.01247907472</v>
      </c>
    </row>
    <row r="9">
      <c r="A9" s="349" t="s">
        <v>424</v>
      </c>
      <c r="B9" s="350">
        <v>0.05</v>
      </c>
      <c r="C9" s="351">
        <v>1.64</v>
      </c>
      <c r="D9" s="351">
        <v>0.29</v>
      </c>
      <c r="E9" s="352">
        <f t="shared" ref="E9:P9" si="13">E$3*$B9</f>
        <v>0.00115</v>
      </c>
      <c r="F9" s="352">
        <f t="shared" si="13"/>
        <v>0.7765</v>
      </c>
      <c r="G9" s="352">
        <f t="shared" si="13"/>
        <v>0.0325</v>
      </c>
      <c r="H9" s="352">
        <f t="shared" si="13"/>
        <v>0.022</v>
      </c>
      <c r="I9" s="352">
        <f t="shared" si="13"/>
        <v>0.0007</v>
      </c>
      <c r="J9" s="352">
        <f t="shared" si="13"/>
        <v>0.00105</v>
      </c>
      <c r="K9" s="352">
        <f t="shared" si="13"/>
        <v>0.00002539356605</v>
      </c>
      <c r="L9" s="352">
        <f t="shared" si="13"/>
        <v>0.0005</v>
      </c>
      <c r="M9" s="352">
        <f t="shared" si="13"/>
        <v>0.0005</v>
      </c>
      <c r="N9" s="352">
        <f t="shared" si="13"/>
        <v>0.013</v>
      </c>
      <c r="O9" s="352">
        <f t="shared" si="13"/>
        <v>0.001</v>
      </c>
      <c r="P9" s="352">
        <f t="shared" si="13"/>
        <v>0.0205</v>
      </c>
      <c r="Q9" s="352">
        <f t="shared" si="4"/>
        <v>2.799425394</v>
      </c>
      <c r="R9" s="352">
        <v>3.06</v>
      </c>
      <c r="S9" s="352">
        <f t="shared" si="5"/>
        <v>0.2605746064</v>
      </c>
      <c r="T9" s="353"/>
      <c r="U9" s="354" t="s">
        <v>424</v>
      </c>
      <c r="V9" s="355">
        <f t="shared" ref="V9:AI9" si="14">C9/($C9+$F9)</f>
        <v>0.6786674943</v>
      </c>
      <c r="W9" s="356">
        <f t="shared" si="14"/>
        <v>0.1200082764</v>
      </c>
      <c r="X9" s="356">
        <f t="shared" si="14"/>
        <v>0.0004758948893</v>
      </c>
      <c r="Y9" s="355">
        <f t="shared" si="14"/>
        <v>0.3213325057</v>
      </c>
      <c r="Z9" s="356">
        <f t="shared" si="14"/>
        <v>0.01344920339</v>
      </c>
      <c r="AA9" s="356">
        <f t="shared" si="14"/>
        <v>0.009104076143</v>
      </c>
      <c r="AB9" s="356">
        <f t="shared" si="14"/>
        <v>0.00028967515</v>
      </c>
      <c r="AC9" s="356">
        <f t="shared" si="14"/>
        <v>0.000434512725</v>
      </c>
      <c r="AD9" s="356">
        <f t="shared" si="14"/>
        <v>0.00001050840722</v>
      </c>
      <c r="AE9" s="356">
        <f t="shared" si="14"/>
        <v>0.0002069108214</v>
      </c>
      <c r="AF9" s="356">
        <f t="shared" si="14"/>
        <v>0.0002069108214</v>
      </c>
      <c r="AG9" s="356">
        <f t="shared" si="14"/>
        <v>0.005379681357</v>
      </c>
      <c r="AH9" s="356">
        <f t="shared" si="14"/>
        <v>0.0004138216429</v>
      </c>
      <c r="AI9" s="356">
        <f t="shared" si="14"/>
        <v>0.008483343679</v>
      </c>
    </row>
    <row r="10">
      <c r="A10" s="357" t="s">
        <v>1703</v>
      </c>
      <c r="B10" s="345"/>
      <c r="C10" s="345"/>
      <c r="D10" s="345"/>
      <c r="E10" s="346">
        <v>0.023</v>
      </c>
      <c r="F10" s="346">
        <v>15.53</v>
      </c>
      <c r="G10" s="346">
        <v>0.65</v>
      </c>
      <c r="H10" s="346">
        <v>0.44</v>
      </c>
      <c r="I10" s="346">
        <v>0.014</v>
      </c>
      <c r="J10" s="346">
        <v>0.021</v>
      </c>
      <c r="K10" s="347">
        <f>18.55/(1200*30.4375)</f>
        <v>0.000507871321</v>
      </c>
      <c r="L10" s="346">
        <v>0.01</v>
      </c>
      <c r="M10" s="346">
        <v>0.01</v>
      </c>
      <c r="N10" s="346">
        <v>0.26</v>
      </c>
      <c r="O10" s="346">
        <v>0.02</v>
      </c>
      <c r="P10" s="346">
        <v>0.41</v>
      </c>
      <c r="Q10" s="345"/>
      <c r="R10" s="345"/>
      <c r="S10" s="345"/>
      <c r="T10" s="358"/>
      <c r="U10" s="348" t="s">
        <v>1704</v>
      </c>
      <c r="V10" s="92"/>
      <c r="W10" s="92"/>
      <c r="X10" s="92"/>
      <c r="Y10" s="92"/>
      <c r="Z10" s="92"/>
      <c r="AA10" s="92"/>
      <c r="AB10" s="92"/>
      <c r="AC10" s="92"/>
      <c r="AD10" s="92"/>
      <c r="AE10" s="92"/>
      <c r="AF10" s="92"/>
      <c r="AG10" s="92"/>
      <c r="AH10" s="92"/>
      <c r="AI10" s="93"/>
    </row>
    <row r="11">
      <c r="A11" s="349" t="s">
        <v>390</v>
      </c>
      <c r="B11" s="350">
        <v>0.05</v>
      </c>
      <c r="C11" s="351">
        <v>1.62</v>
      </c>
      <c r="D11" s="351">
        <v>0.34</v>
      </c>
      <c r="E11" s="352">
        <f t="shared" ref="E11:P11" si="15">E$10*$B11</f>
        <v>0.00115</v>
      </c>
      <c r="F11" s="352">
        <f t="shared" si="15"/>
        <v>0.7765</v>
      </c>
      <c r="G11" s="352">
        <f t="shared" si="15"/>
        <v>0.0325</v>
      </c>
      <c r="H11" s="352">
        <f t="shared" si="15"/>
        <v>0.022</v>
      </c>
      <c r="I11" s="352">
        <f t="shared" si="15"/>
        <v>0.0007</v>
      </c>
      <c r="J11" s="352">
        <f t="shared" si="15"/>
        <v>0.00105</v>
      </c>
      <c r="K11" s="352">
        <f t="shared" si="15"/>
        <v>0.00002539356605</v>
      </c>
      <c r="L11" s="352">
        <f t="shared" si="15"/>
        <v>0.0005</v>
      </c>
      <c r="M11" s="352">
        <f t="shared" si="15"/>
        <v>0.0005</v>
      </c>
      <c r="N11" s="352">
        <f t="shared" si="15"/>
        <v>0.013</v>
      </c>
      <c r="O11" s="352">
        <f t="shared" si="15"/>
        <v>0.001</v>
      </c>
      <c r="P11" s="352">
        <f t="shared" si="15"/>
        <v>0.0205</v>
      </c>
      <c r="Q11" s="359">
        <f t="shared" ref="Q11:Q16" si="18">SUM(C11:P11)</f>
        <v>2.829425394</v>
      </c>
      <c r="R11" s="352">
        <v>3.07</v>
      </c>
      <c r="S11" s="352">
        <f t="shared" ref="S11:S16" si="19">R11-Q11</f>
        <v>0.2405746064</v>
      </c>
      <c r="T11" s="353"/>
      <c r="U11" s="354" t="s">
        <v>390</v>
      </c>
      <c r="V11" s="355">
        <f t="shared" ref="V11:AI11" si="16">C11/($C11+$F11)</f>
        <v>0.6759858126</v>
      </c>
      <c r="W11" s="356">
        <f t="shared" si="16"/>
        <v>0.1418735656</v>
      </c>
      <c r="X11" s="356">
        <f t="shared" si="16"/>
        <v>0.0004798664719</v>
      </c>
      <c r="Y11" s="355">
        <f t="shared" si="16"/>
        <v>0.3240141874</v>
      </c>
      <c r="Z11" s="356">
        <f t="shared" si="16"/>
        <v>0.01356144377</v>
      </c>
      <c r="AA11" s="356">
        <f t="shared" si="16"/>
        <v>0.009180054246</v>
      </c>
      <c r="AB11" s="356">
        <f t="shared" si="16"/>
        <v>0.0002920926351</v>
      </c>
      <c r="AC11" s="356">
        <f t="shared" si="16"/>
        <v>0.0004381389526</v>
      </c>
      <c r="AD11" s="356">
        <f t="shared" si="16"/>
        <v>0.00001059610517</v>
      </c>
      <c r="AE11" s="356">
        <f t="shared" si="16"/>
        <v>0.0002086375965</v>
      </c>
      <c r="AF11" s="356">
        <f t="shared" si="16"/>
        <v>0.0002086375965</v>
      </c>
      <c r="AG11" s="356">
        <f t="shared" si="16"/>
        <v>0.005424577509</v>
      </c>
      <c r="AH11" s="356">
        <f t="shared" si="16"/>
        <v>0.000417275193</v>
      </c>
      <c r="AI11" s="356">
        <f t="shared" si="16"/>
        <v>0.008554141456</v>
      </c>
    </row>
    <row r="12">
      <c r="A12" s="349" t="s">
        <v>410</v>
      </c>
      <c r="B12" s="350">
        <v>0.05</v>
      </c>
      <c r="C12" s="351">
        <v>0.63</v>
      </c>
      <c r="D12" s="351">
        <v>0.44</v>
      </c>
      <c r="E12" s="352">
        <f t="shared" ref="E12:P12" si="17">E$10*$B12</f>
        <v>0.00115</v>
      </c>
      <c r="F12" s="352">
        <f t="shared" si="17"/>
        <v>0.7765</v>
      </c>
      <c r="G12" s="352">
        <f t="shared" si="17"/>
        <v>0.0325</v>
      </c>
      <c r="H12" s="352">
        <f t="shared" si="17"/>
        <v>0.022</v>
      </c>
      <c r="I12" s="352">
        <f t="shared" si="17"/>
        <v>0.0007</v>
      </c>
      <c r="J12" s="352">
        <f t="shared" si="17"/>
        <v>0.00105</v>
      </c>
      <c r="K12" s="352">
        <f t="shared" si="17"/>
        <v>0.00002539356605</v>
      </c>
      <c r="L12" s="352">
        <f t="shared" si="17"/>
        <v>0.0005</v>
      </c>
      <c r="M12" s="352">
        <f t="shared" si="17"/>
        <v>0.0005</v>
      </c>
      <c r="N12" s="352">
        <f t="shared" si="17"/>
        <v>0.013</v>
      </c>
      <c r="O12" s="352">
        <f t="shared" si="17"/>
        <v>0.001</v>
      </c>
      <c r="P12" s="352">
        <f t="shared" si="17"/>
        <v>0.0205</v>
      </c>
      <c r="Q12" s="359">
        <f t="shared" si="18"/>
        <v>1.939425394</v>
      </c>
      <c r="R12" s="352">
        <v>2.24</v>
      </c>
      <c r="S12" s="352">
        <f t="shared" si="19"/>
        <v>0.3005746064</v>
      </c>
      <c r="T12" s="353"/>
      <c r="U12" s="354" t="s">
        <v>410</v>
      </c>
      <c r="V12" s="355">
        <f t="shared" ref="V12:AI12" si="20">C12/($C12+$F12)</f>
        <v>0.4479203697</v>
      </c>
      <c r="W12" s="356">
        <f t="shared" si="20"/>
        <v>0.3128332741</v>
      </c>
      <c r="X12" s="356">
        <f t="shared" si="20"/>
        <v>0.0008176324209</v>
      </c>
      <c r="Y12" s="355">
        <f t="shared" si="20"/>
        <v>0.5520796303</v>
      </c>
      <c r="Z12" s="356">
        <f t="shared" si="20"/>
        <v>0.0231070032</v>
      </c>
      <c r="AA12" s="356">
        <f t="shared" si="20"/>
        <v>0.0156416637</v>
      </c>
      <c r="AB12" s="356">
        <f t="shared" si="20"/>
        <v>0.0004976892997</v>
      </c>
      <c r="AC12" s="356">
        <f t="shared" si="20"/>
        <v>0.0007465339495</v>
      </c>
      <c r="AD12" s="356">
        <f t="shared" si="20"/>
        <v>0.00001805443729</v>
      </c>
      <c r="AE12" s="356">
        <f t="shared" si="20"/>
        <v>0.0003554923569</v>
      </c>
      <c r="AF12" s="356">
        <f t="shared" si="20"/>
        <v>0.0003554923569</v>
      </c>
      <c r="AG12" s="356">
        <f t="shared" si="20"/>
        <v>0.00924280128</v>
      </c>
      <c r="AH12" s="356">
        <f t="shared" si="20"/>
        <v>0.0007109847138</v>
      </c>
      <c r="AI12" s="356">
        <f t="shared" si="20"/>
        <v>0.01457518663</v>
      </c>
    </row>
    <row r="13">
      <c r="A13" s="349" t="s">
        <v>425</v>
      </c>
      <c r="B13" s="350">
        <v>0.4</v>
      </c>
      <c r="C13" s="351">
        <v>0.71</v>
      </c>
      <c r="D13" s="351">
        <v>1.0</v>
      </c>
      <c r="E13" s="352">
        <f t="shared" ref="E13:P13" si="21">E$10*$B13</f>
        <v>0.0092</v>
      </c>
      <c r="F13" s="352">
        <f t="shared" si="21"/>
        <v>6.212</v>
      </c>
      <c r="G13" s="352">
        <f t="shared" si="21"/>
        <v>0.26</v>
      </c>
      <c r="H13" s="352">
        <f t="shared" si="21"/>
        <v>0.176</v>
      </c>
      <c r="I13" s="352">
        <f t="shared" si="21"/>
        <v>0.0056</v>
      </c>
      <c r="J13" s="352">
        <f t="shared" si="21"/>
        <v>0.0084</v>
      </c>
      <c r="K13" s="352">
        <f t="shared" si="21"/>
        <v>0.0002031485284</v>
      </c>
      <c r="L13" s="352">
        <f t="shared" si="21"/>
        <v>0.004</v>
      </c>
      <c r="M13" s="352">
        <f t="shared" si="21"/>
        <v>0.004</v>
      </c>
      <c r="N13" s="352">
        <f t="shared" si="21"/>
        <v>0.104</v>
      </c>
      <c r="O13" s="352">
        <f t="shared" si="21"/>
        <v>0.008</v>
      </c>
      <c r="P13" s="352">
        <f t="shared" si="21"/>
        <v>0.164</v>
      </c>
      <c r="Q13" s="359">
        <f t="shared" si="18"/>
        <v>8.665403149</v>
      </c>
      <c r="R13" s="352">
        <v>9.96</v>
      </c>
      <c r="S13" s="352">
        <f t="shared" si="19"/>
        <v>1.294596851</v>
      </c>
      <c r="T13" s="353"/>
      <c r="U13" s="354" t="s">
        <v>425</v>
      </c>
      <c r="V13" s="355">
        <f t="shared" ref="V13:AI13" si="22">C13/($C13+$F13)</f>
        <v>0.1025715111</v>
      </c>
      <c r="W13" s="356">
        <f t="shared" si="22"/>
        <v>0.1444669171</v>
      </c>
      <c r="X13" s="356">
        <f t="shared" si="22"/>
        <v>0.001329095637</v>
      </c>
      <c r="Y13" s="355">
        <f t="shared" si="22"/>
        <v>0.8974284889</v>
      </c>
      <c r="Z13" s="356">
        <f t="shared" si="22"/>
        <v>0.03756139844</v>
      </c>
      <c r="AA13" s="356">
        <f t="shared" si="22"/>
        <v>0.02542617741</v>
      </c>
      <c r="AB13" s="356">
        <f t="shared" si="22"/>
        <v>0.0008090147356</v>
      </c>
      <c r="AC13" s="356">
        <f t="shared" si="22"/>
        <v>0.001213522103</v>
      </c>
      <c r="AD13" s="356">
        <f t="shared" si="22"/>
        <v>0.00002934824161</v>
      </c>
      <c r="AE13" s="356">
        <f t="shared" si="22"/>
        <v>0.0005778676683</v>
      </c>
      <c r="AF13" s="356">
        <f t="shared" si="22"/>
        <v>0.0005778676683</v>
      </c>
      <c r="AG13" s="356">
        <f t="shared" si="22"/>
        <v>0.01502455938</v>
      </c>
      <c r="AH13" s="356">
        <f t="shared" si="22"/>
        <v>0.001155735337</v>
      </c>
      <c r="AI13" s="356">
        <f t="shared" si="22"/>
        <v>0.0236925744</v>
      </c>
    </row>
    <row r="14">
      <c r="A14" s="349" t="s">
        <v>440</v>
      </c>
      <c r="B14" s="350">
        <v>0.05</v>
      </c>
      <c r="C14" s="351">
        <v>1.6</v>
      </c>
      <c r="D14" s="351">
        <v>0.29</v>
      </c>
      <c r="E14" s="352">
        <f t="shared" ref="E14:P14" si="23">E$10*$B14</f>
        <v>0.00115</v>
      </c>
      <c r="F14" s="352">
        <f t="shared" si="23"/>
        <v>0.7765</v>
      </c>
      <c r="G14" s="352">
        <f t="shared" si="23"/>
        <v>0.0325</v>
      </c>
      <c r="H14" s="352">
        <f t="shared" si="23"/>
        <v>0.022</v>
      </c>
      <c r="I14" s="352">
        <f t="shared" si="23"/>
        <v>0.0007</v>
      </c>
      <c r="J14" s="352">
        <f t="shared" si="23"/>
        <v>0.00105</v>
      </c>
      <c r="K14" s="352">
        <f t="shared" si="23"/>
        <v>0.00002539356605</v>
      </c>
      <c r="L14" s="352">
        <f t="shared" si="23"/>
        <v>0.0005</v>
      </c>
      <c r="M14" s="352">
        <f t="shared" si="23"/>
        <v>0.0005</v>
      </c>
      <c r="N14" s="352">
        <f t="shared" si="23"/>
        <v>0.013</v>
      </c>
      <c r="O14" s="352">
        <f t="shared" si="23"/>
        <v>0.001</v>
      </c>
      <c r="P14" s="352">
        <f t="shared" si="23"/>
        <v>0.0205</v>
      </c>
      <c r="Q14" s="359">
        <f t="shared" si="18"/>
        <v>2.759425394</v>
      </c>
      <c r="R14" s="352">
        <v>3.02</v>
      </c>
      <c r="S14" s="352">
        <f t="shared" si="19"/>
        <v>0.2605746064</v>
      </c>
      <c r="T14" s="353"/>
      <c r="U14" s="354" t="s">
        <v>440</v>
      </c>
      <c r="V14" s="355">
        <f t="shared" ref="V14:AI14" si="24">C14/($C14+$F14)</f>
        <v>0.6732589943</v>
      </c>
      <c r="W14" s="356">
        <f t="shared" si="24"/>
        <v>0.1220281927</v>
      </c>
      <c r="X14" s="356">
        <f t="shared" si="24"/>
        <v>0.0004839049022</v>
      </c>
      <c r="Y14" s="355">
        <f t="shared" si="24"/>
        <v>0.3267410057</v>
      </c>
      <c r="Z14" s="356">
        <f t="shared" si="24"/>
        <v>0.01367557332</v>
      </c>
      <c r="AA14" s="356">
        <f t="shared" si="24"/>
        <v>0.009257311172</v>
      </c>
      <c r="AB14" s="356">
        <f t="shared" si="24"/>
        <v>0.00029455081</v>
      </c>
      <c r="AC14" s="356">
        <f t="shared" si="24"/>
        <v>0.000441826215</v>
      </c>
      <c r="AD14" s="356">
        <f t="shared" si="24"/>
        <v>0.00001068527921</v>
      </c>
      <c r="AE14" s="356">
        <f t="shared" si="24"/>
        <v>0.0002103934357</v>
      </c>
      <c r="AF14" s="356">
        <f t="shared" si="24"/>
        <v>0.0002103934357</v>
      </c>
      <c r="AG14" s="356">
        <f t="shared" si="24"/>
        <v>0.005470229329</v>
      </c>
      <c r="AH14" s="356">
        <f t="shared" si="24"/>
        <v>0.0004207868714</v>
      </c>
      <c r="AI14" s="356">
        <f t="shared" si="24"/>
        <v>0.008626130865</v>
      </c>
    </row>
    <row r="15">
      <c r="A15" s="349" t="s">
        <v>454</v>
      </c>
      <c r="B15" s="350">
        <v>0.4</v>
      </c>
      <c r="C15" s="351">
        <v>0.71</v>
      </c>
      <c r="D15" s="351">
        <v>1.0</v>
      </c>
      <c r="E15" s="352">
        <f t="shared" ref="E15:P15" si="25">E$10*$B15</f>
        <v>0.0092</v>
      </c>
      <c r="F15" s="352">
        <f t="shared" si="25"/>
        <v>6.212</v>
      </c>
      <c r="G15" s="352">
        <f t="shared" si="25"/>
        <v>0.26</v>
      </c>
      <c r="H15" s="352">
        <f t="shared" si="25"/>
        <v>0.176</v>
      </c>
      <c r="I15" s="352">
        <f t="shared" si="25"/>
        <v>0.0056</v>
      </c>
      <c r="J15" s="352">
        <f t="shared" si="25"/>
        <v>0.0084</v>
      </c>
      <c r="K15" s="352">
        <f t="shared" si="25"/>
        <v>0.0002031485284</v>
      </c>
      <c r="L15" s="352">
        <f t="shared" si="25"/>
        <v>0.004</v>
      </c>
      <c r="M15" s="352">
        <f t="shared" si="25"/>
        <v>0.004</v>
      </c>
      <c r="N15" s="352">
        <f t="shared" si="25"/>
        <v>0.104</v>
      </c>
      <c r="O15" s="352">
        <f t="shared" si="25"/>
        <v>0.008</v>
      </c>
      <c r="P15" s="352">
        <f t="shared" si="25"/>
        <v>0.164</v>
      </c>
      <c r="Q15" s="359">
        <f t="shared" si="18"/>
        <v>8.665403149</v>
      </c>
      <c r="R15" s="352">
        <v>9.96</v>
      </c>
      <c r="S15" s="352">
        <f t="shared" si="19"/>
        <v>1.294596851</v>
      </c>
      <c r="T15" s="353"/>
      <c r="U15" s="354" t="s">
        <v>454</v>
      </c>
      <c r="V15" s="355">
        <f t="shared" ref="V15:AI15" si="26">C15/($C15+$F15)</f>
        <v>0.1025715111</v>
      </c>
      <c r="W15" s="356">
        <f t="shared" si="26"/>
        <v>0.1444669171</v>
      </c>
      <c r="X15" s="356">
        <f t="shared" si="26"/>
        <v>0.001329095637</v>
      </c>
      <c r="Y15" s="355">
        <f t="shared" si="26"/>
        <v>0.8974284889</v>
      </c>
      <c r="Z15" s="356">
        <f t="shared" si="26"/>
        <v>0.03756139844</v>
      </c>
      <c r="AA15" s="356">
        <f t="shared" si="26"/>
        <v>0.02542617741</v>
      </c>
      <c r="AB15" s="356">
        <f t="shared" si="26"/>
        <v>0.0008090147356</v>
      </c>
      <c r="AC15" s="356">
        <f t="shared" si="26"/>
        <v>0.001213522103</v>
      </c>
      <c r="AD15" s="356">
        <f t="shared" si="26"/>
        <v>0.00002934824161</v>
      </c>
      <c r="AE15" s="356">
        <f t="shared" si="26"/>
        <v>0.0005778676683</v>
      </c>
      <c r="AF15" s="356">
        <f t="shared" si="26"/>
        <v>0.0005778676683</v>
      </c>
      <c r="AG15" s="356">
        <f t="shared" si="26"/>
        <v>0.01502455938</v>
      </c>
      <c r="AH15" s="356">
        <f t="shared" si="26"/>
        <v>0.001155735337</v>
      </c>
      <c r="AI15" s="356">
        <f t="shared" si="26"/>
        <v>0.0236925744</v>
      </c>
    </row>
    <row r="16">
      <c r="A16" s="349" t="s">
        <v>424</v>
      </c>
      <c r="B16" s="350">
        <v>0.05</v>
      </c>
      <c r="C16" s="351">
        <v>1.31</v>
      </c>
      <c r="D16" s="351">
        <v>0.29</v>
      </c>
      <c r="E16" s="352">
        <f t="shared" ref="E16:P16" si="27">E$10*$B16</f>
        <v>0.00115</v>
      </c>
      <c r="F16" s="352">
        <f t="shared" si="27"/>
        <v>0.7765</v>
      </c>
      <c r="G16" s="352">
        <f t="shared" si="27"/>
        <v>0.0325</v>
      </c>
      <c r="H16" s="352">
        <f t="shared" si="27"/>
        <v>0.022</v>
      </c>
      <c r="I16" s="352">
        <f t="shared" si="27"/>
        <v>0.0007</v>
      </c>
      <c r="J16" s="352">
        <f t="shared" si="27"/>
        <v>0.00105</v>
      </c>
      <c r="K16" s="352">
        <f t="shared" si="27"/>
        <v>0.00002539356605</v>
      </c>
      <c r="L16" s="352">
        <f t="shared" si="27"/>
        <v>0.0005</v>
      </c>
      <c r="M16" s="352">
        <f t="shared" si="27"/>
        <v>0.0005</v>
      </c>
      <c r="N16" s="352">
        <f t="shared" si="27"/>
        <v>0.013</v>
      </c>
      <c r="O16" s="352">
        <f t="shared" si="27"/>
        <v>0.001</v>
      </c>
      <c r="P16" s="352">
        <f t="shared" si="27"/>
        <v>0.0205</v>
      </c>
      <c r="Q16" s="359">
        <f t="shared" si="18"/>
        <v>2.469425394</v>
      </c>
      <c r="R16" s="352">
        <v>2.69</v>
      </c>
      <c r="S16" s="352">
        <f t="shared" si="19"/>
        <v>0.2205746064</v>
      </c>
      <c r="T16" s="353"/>
      <c r="U16" s="354" t="s">
        <v>424</v>
      </c>
      <c r="V16" s="355">
        <f t="shared" ref="V16:AI16" si="28">C16/($C16+$F16)</f>
        <v>0.6278456746</v>
      </c>
      <c r="W16" s="356">
        <f t="shared" si="28"/>
        <v>0.1389887371</v>
      </c>
      <c r="X16" s="356">
        <f t="shared" si="28"/>
        <v>0.0005511622334</v>
      </c>
      <c r="Y16" s="355">
        <f t="shared" si="28"/>
        <v>0.3721543254</v>
      </c>
      <c r="Z16" s="356">
        <f t="shared" si="28"/>
        <v>0.01557632399</v>
      </c>
      <c r="AA16" s="356">
        <f t="shared" si="28"/>
        <v>0.01054397316</v>
      </c>
      <c r="AB16" s="356">
        <f t="shared" si="28"/>
        <v>0.0003354900551</v>
      </c>
      <c r="AC16" s="356">
        <f t="shared" si="28"/>
        <v>0.0005032350827</v>
      </c>
      <c r="AD16" s="356">
        <f t="shared" si="28"/>
        <v>0.00001217041268</v>
      </c>
      <c r="AE16" s="356">
        <f t="shared" si="28"/>
        <v>0.0002396357537</v>
      </c>
      <c r="AF16" s="356">
        <f t="shared" si="28"/>
        <v>0.0002396357537</v>
      </c>
      <c r="AG16" s="356">
        <f t="shared" si="28"/>
        <v>0.006230529595</v>
      </c>
      <c r="AH16" s="356">
        <f t="shared" si="28"/>
        <v>0.0004792715073</v>
      </c>
      <c r="AI16" s="356">
        <f t="shared" si="28"/>
        <v>0.0098250659</v>
      </c>
    </row>
    <row r="17" ht="15.75" customHeight="1">
      <c r="R17" s="266"/>
      <c r="S17" s="266"/>
      <c r="T17" s="266"/>
    </row>
    <row r="18" ht="15.75" customHeight="1">
      <c r="A18" s="245" t="s">
        <v>1705</v>
      </c>
      <c r="R18" s="266"/>
      <c r="S18" s="266"/>
      <c r="T18" s="266"/>
    </row>
    <row r="19" ht="15.75" customHeight="1">
      <c r="R19" s="266"/>
      <c r="S19" s="266"/>
      <c r="T19" s="266"/>
    </row>
    <row r="20" ht="15.75" customHeight="1">
      <c r="R20" s="266"/>
      <c r="S20" s="266"/>
      <c r="T20" s="266"/>
    </row>
    <row r="21" ht="15.75" customHeight="1">
      <c r="R21" s="266"/>
      <c r="S21" s="266"/>
      <c r="T21" s="266"/>
    </row>
    <row r="22" ht="15.75" customHeight="1">
      <c r="R22" s="266"/>
      <c r="S22" s="266"/>
      <c r="T22" s="266"/>
    </row>
    <row r="23" ht="15.75" customHeight="1">
      <c r="R23" s="266"/>
      <c r="S23" s="266"/>
      <c r="T23" s="266"/>
    </row>
    <row r="24" ht="15.75" customHeight="1">
      <c r="R24" s="266"/>
      <c r="S24" s="266"/>
      <c r="T24" s="266"/>
    </row>
    <row r="25" ht="15.75" customHeight="1">
      <c r="R25" s="266"/>
      <c r="S25" s="266"/>
      <c r="T25" s="266"/>
    </row>
    <row r="26" ht="15.75" customHeight="1">
      <c r="R26" s="266"/>
      <c r="S26" s="266"/>
      <c r="T26" s="266"/>
    </row>
    <row r="27" ht="15.75" customHeight="1">
      <c r="R27" s="266"/>
      <c r="S27" s="266"/>
      <c r="T27" s="266"/>
    </row>
    <row r="28" ht="15.75" customHeight="1">
      <c r="R28" s="266"/>
      <c r="S28" s="266"/>
      <c r="T28" s="266"/>
    </row>
    <row r="29" ht="15.75" customHeight="1">
      <c r="R29" s="266"/>
      <c r="S29" s="266"/>
      <c r="T29" s="266"/>
    </row>
    <row r="30" ht="15.75" customHeight="1">
      <c r="R30" s="266"/>
      <c r="S30" s="266"/>
      <c r="T30" s="266"/>
    </row>
    <row r="31" ht="15.75" customHeight="1">
      <c r="R31" s="266"/>
      <c r="S31" s="266"/>
      <c r="T31" s="266"/>
    </row>
    <row r="32" ht="15.75" customHeight="1">
      <c r="R32" s="266"/>
      <c r="S32" s="266"/>
      <c r="T32" s="266"/>
    </row>
    <row r="33" ht="15.75" customHeight="1">
      <c r="R33" s="266"/>
      <c r="S33" s="266"/>
      <c r="T33" s="266"/>
    </row>
    <row r="34" ht="15.75" customHeight="1">
      <c r="R34" s="266"/>
      <c r="S34" s="266"/>
      <c r="T34" s="266"/>
    </row>
    <row r="35" ht="15.75" customHeight="1">
      <c r="R35" s="266"/>
      <c r="S35" s="266"/>
      <c r="T35" s="266"/>
    </row>
    <row r="36" ht="15.75" customHeight="1">
      <c r="R36" s="266"/>
      <c r="S36" s="266"/>
      <c r="T36" s="266"/>
    </row>
    <row r="37" ht="15.75" customHeight="1">
      <c r="R37" s="266"/>
      <c r="S37" s="266"/>
      <c r="T37" s="266"/>
    </row>
    <row r="38" ht="15.75" customHeight="1">
      <c r="K38" s="360"/>
      <c r="R38" s="266"/>
      <c r="S38" s="266"/>
      <c r="T38" s="266"/>
    </row>
    <row r="39" ht="15.75" customHeight="1">
      <c r="K39" s="360"/>
      <c r="R39" s="266"/>
      <c r="S39" s="266"/>
      <c r="T39" s="266"/>
    </row>
    <row r="40" ht="15.75" customHeight="1">
      <c r="K40" s="360"/>
      <c r="R40" s="266"/>
      <c r="S40" s="266"/>
      <c r="T40" s="266"/>
    </row>
    <row r="41" ht="15.75" customHeight="1">
      <c r="R41" s="266"/>
      <c r="S41" s="266"/>
      <c r="T41" s="266"/>
    </row>
    <row r="42" ht="15.75" customHeight="1">
      <c r="R42" s="266"/>
      <c r="S42" s="266"/>
      <c r="T42" s="266"/>
    </row>
    <row r="43" ht="15.75" customHeight="1">
      <c r="R43" s="266"/>
      <c r="S43" s="266"/>
      <c r="T43" s="266"/>
    </row>
    <row r="44" ht="15.75" customHeight="1">
      <c r="R44" s="266"/>
      <c r="S44" s="266"/>
      <c r="T44" s="266"/>
    </row>
    <row r="45" ht="15.75" customHeight="1">
      <c r="R45" s="266"/>
      <c r="S45" s="266"/>
      <c r="T45" s="266"/>
    </row>
    <row r="46" ht="15.75" customHeight="1">
      <c r="R46" s="266"/>
      <c r="S46" s="266"/>
      <c r="T46" s="266"/>
    </row>
    <row r="47" ht="15.75" customHeight="1">
      <c r="R47" s="266"/>
      <c r="S47" s="266"/>
      <c r="T47" s="266"/>
    </row>
    <row r="48" ht="15.75" customHeight="1">
      <c r="R48" s="266"/>
      <c r="S48" s="266"/>
      <c r="T48" s="266"/>
    </row>
    <row r="49" ht="15.75" customHeight="1">
      <c r="R49" s="266"/>
      <c r="S49" s="266"/>
      <c r="T49" s="266"/>
    </row>
    <row r="50" ht="15.75" customHeight="1">
      <c r="R50" s="266"/>
      <c r="S50" s="266"/>
      <c r="T50" s="266"/>
    </row>
    <row r="51" ht="15.75" customHeight="1">
      <c r="R51" s="266"/>
      <c r="S51" s="266"/>
      <c r="T51" s="266"/>
    </row>
    <row r="52" ht="15.75" customHeight="1">
      <c r="R52" s="266"/>
      <c r="S52" s="266"/>
      <c r="T52" s="266"/>
    </row>
    <row r="53" ht="15.75" customHeight="1">
      <c r="R53" s="266"/>
      <c r="S53" s="266"/>
      <c r="T53" s="266"/>
    </row>
    <row r="54" ht="15.75" customHeight="1">
      <c r="R54" s="266"/>
      <c r="S54" s="266"/>
      <c r="T54" s="266"/>
    </row>
    <row r="55" ht="15.75" customHeight="1">
      <c r="R55" s="266"/>
      <c r="S55" s="266"/>
      <c r="T55" s="266"/>
    </row>
    <row r="56" ht="15.75" customHeight="1">
      <c r="R56" s="266"/>
      <c r="S56" s="266"/>
      <c r="T56" s="266"/>
    </row>
    <row r="57" ht="15.75" customHeight="1">
      <c r="R57" s="266"/>
      <c r="S57" s="266"/>
      <c r="T57" s="266"/>
    </row>
    <row r="58" ht="15.75" customHeight="1">
      <c r="R58" s="266"/>
      <c r="S58" s="266"/>
      <c r="T58" s="266"/>
    </row>
    <row r="59" ht="15.75" customHeight="1">
      <c r="R59" s="266"/>
      <c r="S59" s="266"/>
      <c r="T59" s="266"/>
    </row>
    <row r="60" ht="15.75" customHeight="1">
      <c r="R60" s="266"/>
      <c r="S60" s="266"/>
      <c r="T60" s="266"/>
    </row>
    <row r="61" ht="15.75" customHeight="1">
      <c r="R61" s="266"/>
      <c r="S61" s="266"/>
      <c r="T61" s="266"/>
    </row>
    <row r="62" ht="15.75" customHeight="1">
      <c r="R62" s="266"/>
      <c r="S62" s="266"/>
      <c r="T62" s="266"/>
    </row>
    <row r="63" ht="15.75" customHeight="1">
      <c r="R63" s="266"/>
      <c r="S63" s="266"/>
      <c r="T63" s="266"/>
    </row>
    <row r="64" ht="15.75" customHeight="1">
      <c r="R64" s="266"/>
      <c r="S64" s="266"/>
      <c r="T64" s="266"/>
    </row>
    <row r="65" ht="15.75" customHeight="1">
      <c r="R65" s="266"/>
      <c r="S65" s="266"/>
      <c r="T65" s="266"/>
    </row>
    <row r="66" ht="15.75" customHeight="1">
      <c r="R66" s="266"/>
      <c r="S66" s="266"/>
      <c r="T66" s="266"/>
    </row>
    <row r="67" ht="15.75" customHeight="1">
      <c r="R67" s="266"/>
      <c r="S67" s="266"/>
      <c r="T67" s="266"/>
    </row>
    <row r="68" ht="15.75" customHeight="1">
      <c r="R68" s="266"/>
      <c r="S68" s="266"/>
      <c r="T68" s="266"/>
    </row>
    <row r="69" ht="15.75" customHeight="1">
      <c r="R69" s="266"/>
      <c r="S69" s="266"/>
      <c r="T69" s="266"/>
    </row>
    <row r="70" ht="15.75" customHeight="1">
      <c r="R70" s="266"/>
      <c r="S70" s="266"/>
      <c r="T70" s="266"/>
    </row>
    <row r="71" ht="15.75" customHeight="1">
      <c r="R71" s="266"/>
      <c r="S71" s="266"/>
      <c r="T71" s="266"/>
    </row>
    <row r="72" ht="15.75" customHeight="1">
      <c r="R72" s="266"/>
      <c r="S72" s="266"/>
      <c r="T72" s="266"/>
    </row>
    <row r="73" ht="15.75" customHeight="1">
      <c r="R73" s="266"/>
      <c r="S73" s="266"/>
      <c r="T73" s="266"/>
    </row>
    <row r="74" ht="15.75" customHeight="1">
      <c r="R74" s="266"/>
      <c r="S74" s="266"/>
      <c r="T74" s="266"/>
    </row>
    <row r="75" ht="15.75" customHeight="1">
      <c r="R75" s="266"/>
      <c r="S75" s="266"/>
      <c r="T75" s="266"/>
    </row>
    <row r="76" ht="15.75" customHeight="1">
      <c r="R76" s="266"/>
      <c r="S76" s="266"/>
      <c r="T76" s="266"/>
    </row>
    <row r="77" ht="15.75" customHeight="1">
      <c r="R77" s="266"/>
      <c r="S77" s="266"/>
      <c r="T77" s="266"/>
    </row>
    <row r="78" ht="15.75" customHeight="1">
      <c r="R78" s="266"/>
      <c r="S78" s="266"/>
      <c r="T78" s="266"/>
    </row>
    <row r="79" ht="15.75" customHeight="1">
      <c r="R79" s="266"/>
      <c r="S79" s="266"/>
      <c r="T79" s="266"/>
    </row>
    <row r="80" ht="15.75" customHeight="1">
      <c r="R80" s="266"/>
      <c r="S80" s="266"/>
      <c r="T80" s="266"/>
    </row>
    <row r="81" ht="15.75" customHeight="1">
      <c r="R81" s="266"/>
      <c r="S81" s="266"/>
      <c r="T81" s="266"/>
    </row>
    <row r="82" ht="15.75" customHeight="1">
      <c r="R82" s="266"/>
      <c r="S82" s="266"/>
      <c r="T82" s="266"/>
    </row>
    <row r="83" ht="15.75" customHeight="1">
      <c r="R83" s="266"/>
      <c r="S83" s="266"/>
      <c r="T83" s="266"/>
    </row>
    <row r="84" ht="15.75" customHeight="1">
      <c r="R84" s="266"/>
      <c r="S84" s="266"/>
      <c r="T84" s="266"/>
    </row>
    <row r="85" ht="15.75" customHeight="1">
      <c r="R85" s="266"/>
      <c r="S85" s="266"/>
      <c r="T85" s="266"/>
    </row>
    <row r="86" ht="15.75" customHeight="1">
      <c r="R86" s="266"/>
      <c r="S86" s="266"/>
      <c r="T86" s="266"/>
    </row>
    <row r="87" ht="15.75" customHeight="1">
      <c r="R87" s="266"/>
      <c r="S87" s="266"/>
      <c r="T87" s="266"/>
    </row>
    <row r="88" ht="15.75" customHeight="1">
      <c r="R88" s="266"/>
      <c r="S88" s="266"/>
      <c r="T88" s="266"/>
    </row>
    <row r="89" ht="15.75" customHeight="1">
      <c r="R89" s="266"/>
      <c r="S89" s="266"/>
      <c r="T89" s="266"/>
    </row>
    <row r="90" ht="15.75" customHeight="1">
      <c r="R90" s="266"/>
      <c r="S90" s="266"/>
      <c r="T90" s="266"/>
    </row>
    <row r="91" ht="15.75" customHeight="1">
      <c r="R91" s="266"/>
      <c r="S91" s="266"/>
      <c r="T91" s="266"/>
    </row>
    <row r="92" ht="15.75" customHeight="1">
      <c r="R92" s="266"/>
      <c r="S92" s="266"/>
      <c r="T92" s="266"/>
    </row>
    <row r="93" ht="15.75" customHeight="1">
      <c r="R93" s="266"/>
      <c r="S93" s="266"/>
      <c r="T93" s="266"/>
    </row>
    <row r="94" ht="15.75" customHeight="1">
      <c r="R94" s="266"/>
      <c r="S94" s="266"/>
      <c r="T94" s="266"/>
    </row>
    <row r="95" ht="15.75" customHeight="1">
      <c r="R95" s="266"/>
      <c r="S95" s="266"/>
      <c r="T95" s="266"/>
    </row>
    <row r="96" ht="15.75" customHeight="1">
      <c r="R96" s="266"/>
      <c r="S96" s="266"/>
      <c r="T96" s="266"/>
    </row>
    <row r="97" ht="15.75" customHeight="1">
      <c r="R97" s="266"/>
      <c r="S97" s="266"/>
      <c r="T97" s="266"/>
    </row>
    <row r="98" ht="15.75" customHeight="1">
      <c r="R98" s="266"/>
      <c r="S98" s="266"/>
      <c r="T98" s="266"/>
    </row>
    <row r="99" ht="15.75" customHeight="1">
      <c r="R99" s="266"/>
      <c r="S99" s="266"/>
      <c r="T99" s="266"/>
    </row>
    <row r="100" ht="15.75" customHeight="1">
      <c r="R100" s="266"/>
      <c r="S100" s="266"/>
      <c r="T100" s="266"/>
    </row>
    <row r="101" ht="15.75" customHeight="1">
      <c r="R101" s="266"/>
      <c r="S101" s="266"/>
      <c r="T101" s="266"/>
    </row>
    <row r="102" ht="15.75" customHeight="1">
      <c r="R102" s="266"/>
      <c r="S102" s="266"/>
      <c r="T102" s="266"/>
    </row>
    <row r="103" ht="15.75" customHeight="1">
      <c r="R103" s="266"/>
      <c r="S103" s="266"/>
      <c r="T103" s="266"/>
    </row>
    <row r="104" ht="15.75" customHeight="1">
      <c r="R104" s="266"/>
      <c r="S104" s="266"/>
      <c r="T104" s="266"/>
    </row>
    <row r="105" ht="15.75" customHeight="1">
      <c r="R105" s="266"/>
      <c r="S105" s="266"/>
      <c r="T105" s="266"/>
    </row>
    <row r="106" ht="15.75" customHeight="1">
      <c r="R106" s="266"/>
      <c r="S106" s="266"/>
      <c r="T106" s="266"/>
    </row>
    <row r="107" ht="15.75" customHeight="1">
      <c r="R107" s="266"/>
      <c r="S107" s="266"/>
      <c r="T107" s="266"/>
    </row>
    <row r="108" ht="15.75" customHeight="1">
      <c r="R108" s="266"/>
      <c r="S108" s="266"/>
      <c r="T108" s="266"/>
    </row>
    <row r="109" ht="15.75" customHeight="1">
      <c r="R109" s="266"/>
      <c r="S109" s="266"/>
      <c r="T109" s="266"/>
    </row>
    <row r="110" ht="15.75" customHeight="1">
      <c r="R110" s="266"/>
      <c r="S110" s="266"/>
      <c r="T110" s="266"/>
    </row>
    <row r="111" ht="15.75" customHeight="1">
      <c r="R111" s="266"/>
      <c r="S111" s="266"/>
      <c r="T111" s="266"/>
    </row>
    <row r="112" ht="15.75" customHeight="1">
      <c r="R112" s="266"/>
      <c r="S112" s="266"/>
      <c r="T112" s="266"/>
    </row>
    <row r="113" ht="15.75" customHeight="1">
      <c r="R113" s="266"/>
      <c r="S113" s="266"/>
      <c r="T113" s="266"/>
    </row>
    <row r="114" ht="15.75" customHeight="1">
      <c r="R114" s="266"/>
      <c r="S114" s="266"/>
      <c r="T114" s="266"/>
    </row>
    <row r="115" ht="15.75" customHeight="1">
      <c r="R115" s="266"/>
      <c r="S115" s="266"/>
      <c r="T115" s="266"/>
    </row>
    <row r="116" ht="15.75" customHeight="1">
      <c r="R116" s="266"/>
      <c r="S116" s="266"/>
      <c r="T116" s="266"/>
    </row>
    <row r="117" ht="15.75" customHeight="1">
      <c r="R117" s="266"/>
      <c r="S117" s="266"/>
      <c r="T117" s="266"/>
    </row>
    <row r="118" ht="15.75" customHeight="1">
      <c r="R118" s="266"/>
      <c r="S118" s="266"/>
      <c r="T118" s="266"/>
    </row>
    <row r="119" ht="15.75" customHeight="1">
      <c r="R119" s="266"/>
      <c r="S119" s="266"/>
      <c r="T119" s="266"/>
    </row>
    <row r="120" ht="15.75" customHeight="1">
      <c r="R120" s="266"/>
      <c r="S120" s="266"/>
      <c r="T120" s="266"/>
    </row>
    <row r="121" ht="15.75" customHeight="1">
      <c r="R121" s="266"/>
      <c r="S121" s="266"/>
      <c r="T121" s="266"/>
    </row>
    <row r="122" ht="15.75" customHeight="1">
      <c r="R122" s="266"/>
      <c r="S122" s="266"/>
      <c r="T122" s="266"/>
    </row>
    <row r="123" ht="15.75" customHeight="1">
      <c r="R123" s="266"/>
      <c r="S123" s="266"/>
      <c r="T123" s="266"/>
    </row>
    <row r="124" ht="15.75" customHeight="1">
      <c r="R124" s="266"/>
      <c r="S124" s="266"/>
      <c r="T124" s="266"/>
    </row>
    <row r="125" ht="15.75" customHeight="1">
      <c r="R125" s="266"/>
      <c r="S125" s="266"/>
      <c r="T125" s="266"/>
    </row>
    <row r="126" ht="15.75" customHeight="1">
      <c r="R126" s="266"/>
      <c r="S126" s="266"/>
      <c r="T126" s="266"/>
    </row>
    <row r="127" ht="15.75" customHeight="1">
      <c r="R127" s="266"/>
      <c r="S127" s="266"/>
      <c r="T127" s="266"/>
    </row>
    <row r="128" ht="15.75" customHeight="1">
      <c r="R128" s="266"/>
      <c r="S128" s="266"/>
      <c r="T128" s="266"/>
    </row>
    <row r="129" ht="15.75" customHeight="1">
      <c r="R129" s="266"/>
      <c r="S129" s="266"/>
      <c r="T129" s="266"/>
    </row>
    <row r="130" ht="15.75" customHeight="1">
      <c r="R130" s="266"/>
      <c r="S130" s="266"/>
      <c r="T130" s="266"/>
    </row>
    <row r="131" ht="15.75" customHeight="1">
      <c r="R131" s="266"/>
      <c r="S131" s="266"/>
      <c r="T131" s="266"/>
    </row>
    <row r="132" ht="15.75" customHeight="1">
      <c r="R132" s="266"/>
      <c r="S132" s="266"/>
      <c r="T132" s="266"/>
    </row>
    <row r="133" ht="15.75" customHeight="1">
      <c r="R133" s="266"/>
      <c r="S133" s="266"/>
      <c r="T133" s="266"/>
    </row>
    <row r="134" ht="15.75" customHeight="1">
      <c r="R134" s="266"/>
      <c r="S134" s="266"/>
      <c r="T134" s="266"/>
    </row>
    <row r="135" ht="15.75" customHeight="1">
      <c r="R135" s="266"/>
      <c r="S135" s="266"/>
      <c r="T135" s="266"/>
    </row>
    <row r="136" ht="15.75" customHeight="1">
      <c r="R136" s="266"/>
      <c r="S136" s="266"/>
      <c r="T136" s="266"/>
    </row>
    <row r="137" ht="15.75" customHeight="1">
      <c r="R137" s="266"/>
      <c r="S137" s="266"/>
      <c r="T137" s="266"/>
    </row>
    <row r="138" ht="15.75" customHeight="1">
      <c r="R138" s="266"/>
      <c r="S138" s="266"/>
      <c r="T138" s="266"/>
    </row>
    <row r="139" ht="15.75" customHeight="1">
      <c r="R139" s="266"/>
      <c r="S139" s="266"/>
      <c r="T139" s="266"/>
    </row>
    <row r="140" ht="15.75" customHeight="1">
      <c r="R140" s="266"/>
      <c r="S140" s="266"/>
      <c r="T140" s="266"/>
    </row>
    <row r="141" ht="15.75" customHeight="1">
      <c r="R141" s="266"/>
      <c r="S141" s="266"/>
      <c r="T141" s="266"/>
    </row>
    <row r="142" ht="15.75" customHeight="1">
      <c r="R142" s="266"/>
      <c r="S142" s="266"/>
      <c r="T142" s="266"/>
    </row>
    <row r="143" ht="15.75" customHeight="1">
      <c r="R143" s="266"/>
      <c r="S143" s="266"/>
      <c r="T143" s="266"/>
    </row>
    <row r="144" ht="15.75" customHeight="1">
      <c r="R144" s="266"/>
      <c r="S144" s="266"/>
      <c r="T144" s="266"/>
    </row>
    <row r="145" ht="15.75" customHeight="1">
      <c r="R145" s="266"/>
      <c r="S145" s="266"/>
      <c r="T145" s="266"/>
    </row>
    <row r="146" ht="15.75" customHeight="1">
      <c r="R146" s="266"/>
      <c r="S146" s="266"/>
      <c r="T146" s="266"/>
    </row>
    <row r="147" ht="15.75" customHeight="1">
      <c r="R147" s="266"/>
      <c r="S147" s="266"/>
      <c r="T147" s="266"/>
    </row>
    <row r="148" ht="15.75" customHeight="1">
      <c r="R148" s="266"/>
      <c r="S148" s="266"/>
      <c r="T148" s="266"/>
    </row>
    <row r="149" ht="15.75" customHeight="1">
      <c r="R149" s="266"/>
      <c r="S149" s="266"/>
      <c r="T149" s="266"/>
    </row>
    <row r="150" ht="15.75" customHeight="1">
      <c r="R150" s="266"/>
      <c r="S150" s="266"/>
      <c r="T150" s="266"/>
    </row>
    <row r="151" ht="15.75" customHeight="1">
      <c r="R151" s="266"/>
      <c r="S151" s="266"/>
      <c r="T151" s="266"/>
    </row>
    <row r="152" ht="15.75" customHeight="1">
      <c r="R152" s="266"/>
      <c r="S152" s="266"/>
      <c r="T152" s="266"/>
    </row>
    <row r="153" ht="15.75" customHeight="1">
      <c r="R153" s="266"/>
      <c r="S153" s="266"/>
      <c r="T153" s="266"/>
    </row>
    <row r="154" ht="15.75" customHeight="1">
      <c r="R154" s="266"/>
      <c r="S154" s="266"/>
      <c r="T154" s="266"/>
    </row>
    <row r="155" ht="15.75" customHeight="1">
      <c r="R155" s="266"/>
      <c r="S155" s="266"/>
      <c r="T155" s="266"/>
    </row>
    <row r="156" ht="15.75" customHeight="1">
      <c r="R156" s="266"/>
      <c r="S156" s="266"/>
      <c r="T156" s="266"/>
    </row>
    <row r="157" ht="15.75" customHeight="1">
      <c r="R157" s="266"/>
      <c r="S157" s="266"/>
      <c r="T157" s="266"/>
    </row>
    <row r="158" ht="15.75" customHeight="1">
      <c r="R158" s="266"/>
      <c r="S158" s="266"/>
      <c r="T158" s="266"/>
    </row>
    <row r="159" ht="15.75" customHeight="1">
      <c r="R159" s="266"/>
      <c r="S159" s="266"/>
      <c r="T159" s="266"/>
    </row>
    <row r="160" ht="15.75" customHeight="1">
      <c r="R160" s="266"/>
      <c r="S160" s="266"/>
      <c r="T160" s="266"/>
    </row>
    <row r="161" ht="15.75" customHeight="1">
      <c r="R161" s="266"/>
      <c r="S161" s="266"/>
      <c r="T161" s="266"/>
    </row>
    <row r="162" ht="15.75" customHeight="1">
      <c r="R162" s="266"/>
      <c r="S162" s="266"/>
      <c r="T162" s="266"/>
    </row>
    <row r="163" ht="15.75" customHeight="1">
      <c r="R163" s="266"/>
      <c r="S163" s="266"/>
      <c r="T163" s="266"/>
    </row>
    <row r="164" ht="15.75" customHeight="1">
      <c r="R164" s="266"/>
      <c r="S164" s="266"/>
      <c r="T164" s="266"/>
    </row>
    <row r="165" ht="15.75" customHeight="1">
      <c r="R165" s="266"/>
      <c r="S165" s="266"/>
      <c r="T165" s="266"/>
    </row>
    <row r="166" ht="15.75" customHeight="1">
      <c r="R166" s="266"/>
      <c r="S166" s="266"/>
      <c r="T166" s="266"/>
    </row>
    <row r="167" ht="15.75" customHeight="1">
      <c r="R167" s="266"/>
      <c r="S167" s="266"/>
      <c r="T167" s="266"/>
    </row>
    <row r="168" ht="15.75" customHeight="1">
      <c r="R168" s="266"/>
      <c r="S168" s="266"/>
      <c r="T168" s="266"/>
    </row>
    <row r="169" ht="15.75" customHeight="1">
      <c r="R169" s="266"/>
      <c r="S169" s="266"/>
      <c r="T169" s="266"/>
    </row>
    <row r="170" ht="15.75" customHeight="1">
      <c r="R170" s="266"/>
      <c r="S170" s="266"/>
      <c r="T170" s="266"/>
    </row>
    <row r="171" ht="15.75" customHeight="1">
      <c r="R171" s="266"/>
      <c r="S171" s="266"/>
      <c r="T171" s="266"/>
    </row>
    <row r="172" ht="15.75" customHeight="1">
      <c r="R172" s="266"/>
      <c r="S172" s="266"/>
      <c r="T172" s="266"/>
    </row>
    <row r="173" ht="15.75" customHeight="1">
      <c r="R173" s="266"/>
      <c r="S173" s="266"/>
      <c r="T173" s="266"/>
    </row>
    <row r="174" ht="15.75" customHeight="1">
      <c r="R174" s="266"/>
      <c r="S174" s="266"/>
      <c r="T174" s="266"/>
    </row>
    <row r="175" ht="15.75" customHeight="1">
      <c r="R175" s="266"/>
      <c r="S175" s="266"/>
      <c r="T175" s="266"/>
    </row>
    <row r="176" ht="15.75" customHeight="1">
      <c r="R176" s="266"/>
      <c r="S176" s="266"/>
      <c r="T176" s="266"/>
    </row>
    <row r="177" ht="15.75" customHeight="1">
      <c r="R177" s="266"/>
      <c r="S177" s="266"/>
      <c r="T177" s="266"/>
    </row>
    <row r="178" ht="15.75" customHeight="1">
      <c r="R178" s="266"/>
      <c r="S178" s="266"/>
      <c r="T178" s="266"/>
    </row>
    <row r="179" ht="15.75" customHeight="1">
      <c r="R179" s="266"/>
      <c r="S179" s="266"/>
      <c r="T179" s="266"/>
    </row>
    <row r="180" ht="15.75" customHeight="1">
      <c r="R180" s="266"/>
      <c r="S180" s="266"/>
      <c r="T180" s="266"/>
    </row>
    <row r="181" ht="15.75" customHeight="1">
      <c r="R181" s="266"/>
      <c r="S181" s="266"/>
      <c r="T181" s="266"/>
    </row>
    <row r="182" ht="15.75" customHeight="1">
      <c r="R182" s="266"/>
      <c r="S182" s="266"/>
      <c r="T182" s="266"/>
    </row>
    <row r="183" ht="15.75" customHeight="1">
      <c r="R183" s="266"/>
      <c r="S183" s="266"/>
      <c r="T183" s="266"/>
    </row>
    <row r="184" ht="15.75" customHeight="1">
      <c r="R184" s="266"/>
      <c r="S184" s="266"/>
      <c r="T184" s="266"/>
    </row>
    <row r="185" ht="15.75" customHeight="1">
      <c r="R185" s="266"/>
      <c r="S185" s="266"/>
      <c r="T185" s="266"/>
    </row>
    <row r="186" ht="15.75" customHeight="1">
      <c r="R186" s="266"/>
      <c r="S186" s="266"/>
      <c r="T186" s="266"/>
    </row>
    <row r="187" ht="15.75" customHeight="1">
      <c r="R187" s="266"/>
      <c r="S187" s="266"/>
      <c r="T187" s="266"/>
    </row>
    <row r="188" ht="15.75" customHeight="1">
      <c r="R188" s="266"/>
      <c r="S188" s="266"/>
      <c r="T188" s="266"/>
    </row>
    <row r="189" ht="15.75" customHeight="1">
      <c r="R189" s="266"/>
      <c r="S189" s="266"/>
      <c r="T189" s="266"/>
    </row>
    <row r="190" ht="15.75" customHeight="1">
      <c r="R190" s="266"/>
      <c r="S190" s="266"/>
      <c r="T190" s="266"/>
    </row>
    <row r="191" ht="15.75" customHeight="1">
      <c r="R191" s="266"/>
      <c r="S191" s="266"/>
      <c r="T191" s="266"/>
    </row>
    <row r="192" ht="15.75" customHeight="1">
      <c r="R192" s="266"/>
      <c r="S192" s="266"/>
      <c r="T192" s="266"/>
    </row>
    <row r="193" ht="15.75" customHeight="1">
      <c r="R193" s="266"/>
      <c r="S193" s="266"/>
      <c r="T193" s="266"/>
    </row>
    <row r="194" ht="15.75" customHeight="1">
      <c r="R194" s="266"/>
      <c r="S194" s="266"/>
      <c r="T194" s="266"/>
    </row>
    <row r="195" ht="15.75" customHeight="1">
      <c r="R195" s="266"/>
      <c r="S195" s="266"/>
      <c r="T195" s="266"/>
    </row>
    <row r="196" ht="15.75" customHeight="1">
      <c r="R196" s="266"/>
      <c r="S196" s="266"/>
      <c r="T196" s="266"/>
    </row>
    <row r="197" ht="15.75" customHeight="1">
      <c r="R197" s="266"/>
      <c r="S197" s="266"/>
      <c r="T197" s="266"/>
    </row>
    <row r="198" ht="15.75" customHeight="1">
      <c r="R198" s="266"/>
      <c r="S198" s="266"/>
      <c r="T198" s="266"/>
    </row>
    <row r="199" ht="15.75" customHeight="1">
      <c r="R199" s="266"/>
      <c r="S199" s="266"/>
      <c r="T199" s="266"/>
    </row>
    <row r="200" ht="15.75" customHeight="1">
      <c r="R200" s="266"/>
      <c r="S200" s="266"/>
      <c r="T200" s="266"/>
    </row>
    <row r="201" ht="15.75" customHeight="1">
      <c r="R201" s="266"/>
      <c r="S201" s="266"/>
      <c r="T201" s="266"/>
    </row>
    <row r="202" ht="15.75" customHeight="1">
      <c r="R202" s="266"/>
      <c r="S202" s="266"/>
      <c r="T202" s="266"/>
    </row>
    <row r="203" ht="15.75" customHeight="1">
      <c r="R203" s="266"/>
      <c r="S203" s="266"/>
      <c r="T203" s="266"/>
    </row>
    <row r="204" ht="15.75" customHeight="1">
      <c r="R204" s="266"/>
      <c r="S204" s="266"/>
      <c r="T204" s="266"/>
    </row>
    <row r="205" ht="15.75" customHeight="1">
      <c r="R205" s="266"/>
      <c r="S205" s="266"/>
      <c r="T205" s="266"/>
    </row>
    <row r="206" ht="15.75" customHeight="1">
      <c r="R206" s="266"/>
      <c r="S206" s="266"/>
      <c r="T206" s="266"/>
    </row>
    <row r="207" ht="15.75" customHeight="1">
      <c r="R207" s="266"/>
      <c r="S207" s="266"/>
      <c r="T207" s="266"/>
    </row>
    <row r="208" ht="15.75" customHeight="1">
      <c r="R208" s="266"/>
      <c r="S208" s="266"/>
      <c r="T208" s="266"/>
    </row>
    <row r="209" ht="15.75" customHeight="1">
      <c r="R209" s="266"/>
      <c r="S209" s="266"/>
      <c r="T209" s="266"/>
    </row>
    <row r="210" ht="15.75" customHeight="1">
      <c r="R210" s="266"/>
      <c r="S210" s="266"/>
      <c r="T210" s="266"/>
    </row>
    <row r="211" ht="15.75" customHeight="1">
      <c r="R211" s="266"/>
      <c r="S211" s="266"/>
      <c r="T211" s="266"/>
    </row>
    <row r="212" ht="15.75" customHeight="1">
      <c r="R212" s="266"/>
      <c r="S212" s="266"/>
      <c r="T212" s="266"/>
    </row>
    <row r="213" ht="15.75" customHeight="1">
      <c r="R213" s="266"/>
      <c r="S213" s="266"/>
      <c r="T213" s="266"/>
    </row>
    <row r="214" ht="15.75" customHeight="1">
      <c r="R214" s="266"/>
      <c r="S214" s="266"/>
      <c r="T214" s="266"/>
    </row>
    <row r="215" ht="15.75" customHeight="1">
      <c r="R215" s="266"/>
      <c r="S215" s="266"/>
      <c r="T215" s="266"/>
    </row>
    <row r="216" ht="15.75" customHeight="1">
      <c r="R216" s="266"/>
      <c r="S216" s="266"/>
      <c r="T216" s="266"/>
    </row>
    <row r="217" ht="15.75" customHeight="1">
      <c r="R217" s="266"/>
      <c r="S217" s="266"/>
      <c r="T217" s="266"/>
    </row>
    <row r="218" ht="15.75" customHeight="1">
      <c r="R218" s="266"/>
      <c r="S218" s="266"/>
      <c r="T218" s="266"/>
    </row>
    <row r="219" ht="15.75" customHeight="1">
      <c r="R219" s="266"/>
      <c r="S219" s="266"/>
      <c r="T219" s="266"/>
    </row>
    <row r="220" ht="15.75" customHeight="1">
      <c r="R220" s="266"/>
      <c r="S220" s="266"/>
      <c r="T220" s="266"/>
    </row>
    <row r="221" ht="15.75" customHeight="1">
      <c r="R221" s="266"/>
      <c r="S221" s="266"/>
      <c r="T221" s="266"/>
    </row>
    <row r="222" ht="15.75" customHeight="1">
      <c r="R222" s="266"/>
      <c r="S222" s="266"/>
      <c r="T222" s="266"/>
    </row>
    <row r="223" ht="15.75" customHeight="1">
      <c r="R223" s="266"/>
      <c r="S223" s="266"/>
      <c r="T223" s="266"/>
    </row>
    <row r="224" ht="15.75" customHeight="1">
      <c r="R224" s="266"/>
      <c r="S224" s="266"/>
      <c r="T224" s="266"/>
    </row>
    <row r="225" ht="15.75" customHeight="1">
      <c r="R225" s="266"/>
      <c r="S225" s="266"/>
      <c r="T225" s="266"/>
    </row>
    <row r="226" ht="15.75" customHeight="1">
      <c r="R226" s="266"/>
      <c r="S226" s="266"/>
      <c r="T226" s="266"/>
    </row>
    <row r="227" ht="15.75" customHeight="1">
      <c r="R227" s="266"/>
      <c r="S227" s="266"/>
      <c r="T227" s="266"/>
    </row>
    <row r="228" ht="15.75" customHeight="1">
      <c r="R228" s="266"/>
      <c r="S228" s="266"/>
      <c r="T228" s="266"/>
    </row>
    <row r="229" ht="15.75" customHeight="1">
      <c r="R229" s="266"/>
      <c r="S229" s="266"/>
      <c r="T229" s="266"/>
    </row>
    <row r="230" ht="15.75" customHeight="1">
      <c r="R230" s="266"/>
      <c r="S230" s="266"/>
      <c r="T230" s="266"/>
    </row>
    <row r="231" ht="15.75" customHeight="1">
      <c r="R231" s="266"/>
      <c r="S231" s="266"/>
      <c r="T231" s="266"/>
    </row>
    <row r="232" ht="15.75" customHeight="1">
      <c r="R232" s="266"/>
      <c r="S232" s="266"/>
      <c r="T232" s="266"/>
    </row>
    <row r="233" ht="15.75" customHeight="1">
      <c r="R233" s="266"/>
      <c r="S233" s="266"/>
      <c r="T233" s="266"/>
    </row>
    <row r="234" ht="15.75" customHeight="1">
      <c r="R234" s="266"/>
      <c r="S234" s="266"/>
      <c r="T234" s="266"/>
    </row>
    <row r="235" ht="15.75" customHeight="1">
      <c r="R235" s="266"/>
      <c r="S235" s="266"/>
      <c r="T235" s="266"/>
    </row>
    <row r="236" ht="15.75" customHeight="1">
      <c r="R236" s="266"/>
      <c r="S236" s="266"/>
      <c r="T236" s="266"/>
    </row>
    <row r="237" ht="15.75" customHeight="1">
      <c r="R237" s="266"/>
      <c r="S237" s="266"/>
      <c r="T237" s="266"/>
    </row>
    <row r="238" ht="15.75" customHeight="1">
      <c r="R238" s="266"/>
      <c r="S238" s="266"/>
      <c r="T238" s="266"/>
    </row>
    <row r="239" ht="15.75" customHeight="1">
      <c r="R239" s="266"/>
      <c r="S239" s="266"/>
      <c r="T239" s="266"/>
    </row>
    <row r="240" ht="15.75" customHeight="1">
      <c r="R240" s="266"/>
      <c r="S240" s="266"/>
      <c r="T240" s="266"/>
    </row>
    <row r="241" ht="15.75" customHeight="1">
      <c r="R241" s="266"/>
      <c r="S241" s="266"/>
      <c r="T241" s="266"/>
    </row>
    <row r="242" ht="15.75" customHeight="1">
      <c r="R242" s="266"/>
      <c r="S242" s="266"/>
      <c r="T242" s="266"/>
    </row>
    <row r="243" ht="15.75" customHeight="1">
      <c r="R243" s="266"/>
      <c r="S243" s="266"/>
      <c r="T243" s="266"/>
    </row>
    <row r="244" ht="15.75" customHeight="1">
      <c r="R244" s="266"/>
      <c r="S244" s="266"/>
      <c r="T244" s="266"/>
    </row>
    <row r="245" ht="15.75" customHeight="1">
      <c r="R245" s="266"/>
      <c r="S245" s="266"/>
      <c r="T245" s="266"/>
    </row>
    <row r="246" ht="15.75" customHeight="1">
      <c r="R246" s="266"/>
      <c r="S246" s="266"/>
      <c r="T246" s="266"/>
    </row>
    <row r="247" ht="15.75" customHeight="1">
      <c r="R247" s="266"/>
      <c r="S247" s="266"/>
      <c r="T247" s="266"/>
    </row>
    <row r="248" ht="15.75" customHeight="1">
      <c r="R248" s="266"/>
      <c r="S248" s="266"/>
      <c r="T248" s="266"/>
    </row>
    <row r="249" ht="15.75" customHeight="1">
      <c r="R249" s="266"/>
      <c r="S249" s="266"/>
      <c r="T249" s="266"/>
    </row>
    <row r="250" ht="15.75" customHeight="1">
      <c r="R250" s="266"/>
      <c r="S250" s="266"/>
      <c r="T250" s="266"/>
    </row>
    <row r="251" ht="15.75" customHeight="1">
      <c r="R251" s="266"/>
      <c r="S251" s="266"/>
      <c r="T251" s="266"/>
    </row>
    <row r="252" ht="15.75" customHeight="1">
      <c r="R252" s="266"/>
      <c r="S252" s="266"/>
      <c r="T252" s="266"/>
    </row>
    <row r="253" ht="15.75" customHeight="1">
      <c r="R253" s="266"/>
      <c r="S253" s="266"/>
      <c r="T253" s="266"/>
    </row>
    <row r="254" ht="15.75" customHeight="1">
      <c r="R254" s="266"/>
      <c r="S254" s="266"/>
      <c r="T254" s="266"/>
    </row>
    <row r="255" ht="15.75" customHeight="1">
      <c r="R255" s="266"/>
      <c r="S255" s="266"/>
      <c r="T255" s="266"/>
    </row>
    <row r="256" ht="15.75" customHeight="1">
      <c r="R256" s="266"/>
      <c r="S256" s="266"/>
      <c r="T256" s="266"/>
    </row>
    <row r="257" ht="15.75" customHeight="1">
      <c r="R257" s="266"/>
      <c r="S257" s="266"/>
      <c r="T257" s="266"/>
    </row>
    <row r="258" ht="15.75" customHeight="1">
      <c r="R258" s="266"/>
      <c r="S258" s="266"/>
      <c r="T258" s="266"/>
    </row>
    <row r="259" ht="15.75" customHeight="1">
      <c r="R259" s="266"/>
      <c r="S259" s="266"/>
      <c r="T259" s="266"/>
    </row>
    <row r="260" ht="15.75" customHeight="1">
      <c r="R260" s="266"/>
      <c r="S260" s="266"/>
      <c r="T260" s="266"/>
    </row>
    <row r="261" ht="15.75" customHeight="1">
      <c r="R261" s="266"/>
      <c r="S261" s="266"/>
      <c r="T261" s="266"/>
    </row>
    <row r="262" ht="15.75" customHeight="1">
      <c r="R262" s="266"/>
      <c r="S262" s="266"/>
      <c r="T262" s="266"/>
    </row>
    <row r="263" ht="15.75" customHeight="1">
      <c r="R263" s="266"/>
      <c r="S263" s="266"/>
      <c r="T263" s="266"/>
    </row>
    <row r="264" ht="15.75" customHeight="1">
      <c r="R264" s="266"/>
      <c r="S264" s="266"/>
      <c r="T264" s="266"/>
    </row>
    <row r="265" ht="15.75" customHeight="1">
      <c r="R265" s="266"/>
      <c r="S265" s="266"/>
      <c r="T265" s="266"/>
    </row>
    <row r="266" ht="15.75" customHeight="1">
      <c r="R266" s="266"/>
      <c r="S266" s="266"/>
      <c r="T266" s="266"/>
    </row>
    <row r="267" ht="15.75" customHeight="1">
      <c r="R267" s="266"/>
      <c r="S267" s="266"/>
      <c r="T267" s="266"/>
    </row>
    <row r="268" ht="15.75" customHeight="1">
      <c r="R268" s="266"/>
      <c r="S268" s="266"/>
      <c r="T268" s="266"/>
    </row>
    <row r="269" ht="15.75" customHeight="1">
      <c r="R269" s="266"/>
      <c r="S269" s="266"/>
      <c r="T269" s="266"/>
    </row>
    <row r="270" ht="15.75" customHeight="1">
      <c r="R270" s="266"/>
      <c r="S270" s="266"/>
      <c r="T270" s="266"/>
    </row>
    <row r="271" ht="15.75" customHeight="1">
      <c r="R271" s="266"/>
      <c r="S271" s="266"/>
      <c r="T271" s="266"/>
    </row>
    <row r="272" ht="15.75" customHeight="1">
      <c r="R272" s="266"/>
      <c r="S272" s="266"/>
      <c r="T272" s="266"/>
    </row>
    <row r="273" ht="15.75" customHeight="1">
      <c r="R273" s="266"/>
      <c r="S273" s="266"/>
      <c r="T273" s="266"/>
    </row>
    <row r="274" ht="15.75" customHeight="1">
      <c r="R274" s="266"/>
      <c r="S274" s="266"/>
      <c r="T274" s="266"/>
    </row>
    <row r="275" ht="15.75" customHeight="1">
      <c r="R275" s="266"/>
      <c r="S275" s="266"/>
      <c r="T275" s="266"/>
    </row>
    <row r="276" ht="15.75" customHeight="1">
      <c r="R276" s="266"/>
      <c r="S276" s="266"/>
      <c r="T276" s="266"/>
    </row>
    <row r="277" ht="15.75" customHeight="1">
      <c r="R277" s="266"/>
      <c r="S277" s="266"/>
      <c r="T277" s="266"/>
    </row>
    <row r="278" ht="15.75" customHeight="1">
      <c r="R278" s="266"/>
      <c r="S278" s="266"/>
      <c r="T278" s="266"/>
    </row>
    <row r="279" ht="15.75" customHeight="1">
      <c r="R279" s="266"/>
      <c r="S279" s="266"/>
      <c r="T279" s="266"/>
    </row>
    <row r="280" ht="15.75" customHeight="1">
      <c r="R280" s="266"/>
      <c r="S280" s="266"/>
      <c r="T280" s="266"/>
    </row>
    <row r="281" ht="15.75" customHeight="1">
      <c r="R281" s="266"/>
      <c r="S281" s="266"/>
      <c r="T281" s="266"/>
    </row>
    <row r="282" ht="15.75" customHeight="1">
      <c r="R282" s="266"/>
      <c r="S282" s="266"/>
      <c r="T282" s="266"/>
    </row>
    <row r="283" ht="15.75" customHeight="1">
      <c r="R283" s="266"/>
      <c r="S283" s="266"/>
      <c r="T283" s="266"/>
    </row>
    <row r="284" ht="15.75" customHeight="1">
      <c r="R284" s="266"/>
      <c r="S284" s="266"/>
      <c r="T284" s="266"/>
    </row>
    <row r="285" ht="15.75" customHeight="1">
      <c r="R285" s="266"/>
      <c r="S285" s="266"/>
      <c r="T285" s="266"/>
    </row>
    <row r="286" ht="15.75" customHeight="1">
      <c r="R286" s="266"/>
      <c r="S286" s="266"/>
      <c r="T286" s="266"/>
    </row>
    <row r="287" ht="15.75" customHeight="1">
      <c r="R287" s="266"/>
      <c r="S287" s="266"/>
      <c r="T287" s="266"/>
    </row>
    <row r="288" ht="15.75" customHeight="1">
      <c r="R288" s="266"/>
      <c r="S288" s="266"/>
      <c r="T288" s="266"/>
    </row>
    <row r="289" ht="15.75" customHeight="1">
      <c r="R289" s="266"/>
      <c r="S289" s="266"/>
      <c r="T289" s="266"/>
    </row>
    <row r="290" ht="15.75" customHeight="1">
      <c r="R290" s="266"/>
      <c r="S290" s="266"/>
      <c r="T290" s="266"/>
    </row>
    <row r="291" ht="15.75" customHeight="1">
      <c r="R291" s="266"/>
      <c r="S291" s="266"/>
      <c r="T291" s="266"/>
    </row>
    <row r="292" ht="15.75" customHeight="1">
      <c r="R292" s="266"/>
      <c r="S292" s="266"/>
      <c r="T292" s="266"/>
    </row>
    <row r="293" ht="15.75" customHeight="1">
      <c r="R293" s="266"/>
      <c r="S293" s="266"/>
      <c r="T293" s="266"/>
    </row>
    <row r="294" ht="15.75" customHeight="1">
      <c r="R294" s="266"/>
      <c r="S294" s="266"/>
      <c r="T294" s="266"/>
    </row>
    <row r="295" ht="15.75" customHeight="1">
      <c r="R295" s="266"/>
      <c r="S295" s="266"/>
      <c r="T295" s="266"/>
    </row>
    <row r="296" ht="15.75" customHeight="1">
      <c r="R296" s="266"/>
      <c r="S296" s="266"/>
      <c r="T296" s="266"/>
    </row>
    <row r="297" ht="15.75" customHeight="1">
      <c r="R297" s="266"/>
      <c r="S297" s="266"/>
      <c r="T297" s="266"/>
    </row>
    <row r="298" ht="15.75" customHeight="1">
      <c r="R298" s="266"/>
      <c r="S298" s="266"/>
      <c r="T298" s="266"/>
    </row>
    <row r="299" ht="15.75" customHeight="1">
      <c r="R299" s="266"/>
      <c r="S299" s="266"/>
      <c r="T299" s="266"/>
    </row>
    <row r="300" ht="15.75" customHeight="1">
      <c r="R300" s="266"/>
      <c r="S300" s="266"/>
      <c r="T300" s="266"/>
    </row>
    <row r="301" ht="15.75" customHeight="1">
      <c r="R301" s="266"/>
      <c r="S301" s="266"/>
      <c r="T301" s="266"/>
    </row>
    <row r="302" ht="15.75" customHeight="1">
      <c r="R302" s="266"/>
      <c r="S302" s="266"/>
      <c r="T302" s="266"/>
    </row>
    <row r="303" ht="15.75" customHeight="1">
      <c r="R303" s="266"/>
      <c r="S303" s="266"/>
      <c r="T303" s="266"/>
    </row>
    <row r="304" ht="15.75" customHeight="1">
      <c r="R304" s="266"/>
      <c r="S304" s="266"/>
      <c r="T304" s="266"/>
    </row>
    <row r="305" ht="15.75" customHeight="1">
      <c r="R305" s="266"/>
      <c r="S305" s="266"/>
      <c r="T305" s="266"/>
    </row>
    <row r="306" ht="15.75" customHeight="1">
      <c r="R306" s="266"/>
      <c r="S306" s="266"/>
      <c r="T306" s="266"/>
    </row>
    <row r="307" ht="15.75" customHeight="1">
      <c r="R307" s="266"/>
      <c r="S307" s="266"/>
      <c r="T307" s="266"/>
    </row>
    <row r="308" ht="15.75" customHeight="1">
      <c r="R308" s="266"/>
      <c r="S308" s="266"/>
      <c r="T308" s="266"/>
    </row>
    <row r="309" ht="15.75" customHeight="1">
      <c r="R309" s="266"/>
      <c r="S309" s="266"/>
      <c r="T309" s="266"/>
    </row>
    <row r="310" ht="15.75" customHeight="1">
      <c r="R310" s="266"/>
      <c r="S310" s="266"/>
      <c r="T310" s="266"/>
    </row>
    <row r="311" ht="15.75" customHeight="1">
      <c r="R311" s="266"/>
      <c r="S311" s="266"/>
      <c r="T311" s="266"/>
    </row>
    <row r="312" ht="15.75" customHeight="1">
      <c r="R312" s="266"/>
      <c r="S312" s="266"/>
      <c r="T312" s="266"/>
    </row>
    <row r="313" ht="15.75" customHeight="1">
      <c r="R313" s="266"/>
      <c r="S313" s="266"/>
      <c r="T313" s="266"/>
    </row>
    <row r="314" ht="15.75" customHeight="1">
      <c r="R314" s="266"/>
      <c r="S314" s="266"/>
      <c r="T314" s="266"/>
    </row>
    <row r="315" ht="15.75" customHeight="1">
      <c r="R315" s="266"/>
      <c r="S315" s="266"/>
      <c r="T315" s="266"/>
    </row>
    <row r="316" ht="15.75" customHeight="1">
      <c r="R316" s="266"/>
      <c r="S316" s="266"/>
      <c r="T316" s="266"/>
    </row>
    <row r="317" ht="15.75" customHeight="1">
      <c r="R317" s="266"/>
      <c r="S317" s="266"/>
      <c r="T317" s="266"/>
    </row>
    <row r="318" ht="15.75" customHeight="1">
      <c r="R318" s="266"/>
      <c r="S318" s="266"/>
      <c r="T318" s="266"/>
    </row>
    <row r="319" ht="15.75" customHeight="1">
      <c r="R319" s="266"/>
      <c r="S319" s="266"/>
      <c r="T319" s="266"/>
    </row>
    <row r="320" ht="15.75" customHeight="1">
      <c r="R320" s="266"/>
      <c r="S320" s="266"/>
      <c r="T320" s="266"/>
    </row>
    <row r="321" ht="15.75" customHeight="1">
      <c r="R321" s="266"/>
      <c r="S321" s="266"/>
      <c r="T321" s="266"/>
    </row>
    <row r="322" ht="15.75" customHeight="1">
      <c r="R322" s="266"/>
      <c r="S322" s="266"/>
      <c r="T322" s="266"/>
    </row>
    <row r="323" ht="15.75" customHeight="1">
      <c r="R323" s="266"/>
      <c r="S323" s="266"/>
      <c r="T323" s="266"/>
    </row>
    <row r="324" ht="15.75" customHeight="1">
      <c r="R324" s="266"/>
      <c r="S324" s="266"/>
      <c r="T324" s="266"/>
    </row>
    <row r="325" ht="15.75" customHeight="1">
      <c r="R325" s="266"/>
      <c r="S325" s="266"/>
      <c r="T325" s="266"/>
    </row>
    <row r="326" ht="15.75" customHeight="1">
      <c r="R326" s="266"/>
      <c r="S326" s="266"/>
      <c r="T326" s="266"/>
    </row>
    <row r="327" ht="15.75" customHeight="1">
      <c r="R327" s="266"/>
      <c r="S327" s="266"/>
      <c r="T327" s="266"/>
    </row>
    <row r="328" ht="15.75" customHeight="1">
      <c r="R328" s="266"/>
      <c r="S328" s="266"/>
      <c r="T328" s="266"/>
    </row>
    <row r="329" ht="15.75" customHeight="1">
      <c r="R329" s="266"/>
      <c r="S329" s="266"/>
      <c r="T329" s="266"/>
    </row>
    <row r="330" ht="15.75" customHeight="1">
      <c r="R330" s="266"/>
      <c r="S330" s="266"/>
      <c r="T330" s="266"/>
    </row>
    <row r="331" ht="15.75" customHeight="1">
      <c r="R331" s="266"/>
      <c r="S331" s="266"/>
      <c r="T331" s="266"/>
    </row>
    <row r="332" ht="15.75" customHeight="1">
      <c r="R332" s="266"/>
      <c r="S332" s="266"/>
      <c r="T332" s="266"/>
    </row>
    <row r="333" ht="15.75" customHeight="1">
      <c r="R333" s="266"/>
      <c r="S333" s="266"/>
      <c r="T333" s="266"/>
    </row>
    <row r="334" ht="15.75" customHeight="1">
      <c r="R334" s="266"/>
      <c r="S334" s="266"/>
      <c r="T334" s="266"/>
    </row>
    <row r="335" ht="15.75" customHeight="1">
      <c r="R335" s="266"/>
      <c r="S335" s="266"/>
      <c r="T335" s="266"/>
    </row>
    <row r="336" ht="15.75" customHeight="1">
      <c r="R336" s="266"/>
      <c r="S336" s="266"/>
      <c r="T336" s="266"/>
    </row>
    <row r="337" ht="15.75" customHeight="1">
      <c r="R337" s="266"/>
      <c r="S337" s="266"/>
      <c r="T337" s="266"/>
    </row>
    <row r="338" ht="15.75" customHeight="1">
      <c r="R338" s="266"/>
      <c r="S338" s="266"/>
      <c r="T338" s="266"/>
    </row>
    <row r="339" ht="15.75" customHeight="1">
      <c r="R339" s="266"/>
      <c r="S339" s="266"/>
      <c r="T339" s="266"/>
    </row>
    <row r="340" ht="15.75" customHeight="1">
      <c r="R340" s="266"/>
      <c r="S340" s="266"/>
      <c r="T340" s="266"/>
    </row>
    <row r="341" ht="15.75" customHeight="1">
      <c r="R341" s="266"/>
      <c r="S341" s="266"/>
      <c r="T341" s="266"/>
    </row>
    <row r="342" ht="15.75" customHeight="1">
      <c r="R342" s="266"/>
      <c r="S342" s="266"/>
      <c r="T342" s="266"/>
    </row>
    <row r="343" ht="15.75" customHeight="1">
      <c r="R343" s="266"/>
      <c r="S343" s="266"/>
      <c r="T343" s="266"/>
    </row>
    <row r="344" ht="15.75" customHeight="1">
      <c r="R344" s="266"/>
      <c r="S344" s="266"/>
      <c r="T344" s="266"/>
    </row>
    <row r="345" ht="15.75" customHeight="1">
      <c r="R345" s="266"/>
      <c r="S345" s="266"/>
      <c r="T345" s="266"/>
    </row>
    <row r="346" ht="15.75" customHeight="1">
      <c r="R346" s="266"/>
      <c r="S346" s="266"/>
      <c r="T346" s="266"/>
    </row>
    <row r="347" ht="15.75" customHeight="1">
      <c r="R347" s="266"/>
      <c r="S347" s="266"/>
      <c r="T347" s="266"/>
    </row>
    <row r="348" ht="15.75" customHeight="1">
      <c r="R348" s="266"/>
      <c r="S348" s="266"/>
      <c r="T348" s="266"/>
    </row>
    <row r="349" ht="15.75" customHeight="1">
      <c r="R349" s="266"/>
      <c r="S349" s="266"/>
      <c r="T349" s="266"/>
    </row>
    <row r="350" ht="15.75" customHeight="1">
      <c r="R350" s="266"/>
      <c r="S350" s="266"/>
      <c r="T350" s="266"/>
    </row>
    <row r="351" ht="15.75" customHeight="1">
      <c r="R351" s="266"/>
      <c r="S351" s="266"/>
      <c r="T351" s="266"/>
    </row>
    <row r="352" ht="15.75" customHeight="1">
      <c r="R352" s="266"/>
      <c r="S352" s="266"/>
      <c r="T352" s="266"/>
    </row>
    <row r="353" ht="15.75" customHeight="1">
      <c r="R353" s="266"/>
      <c r="S353" s="266"/>
      <c r="T353" s="266"/>
    </row>
    <row r="354" ht="15.75" customHeight="1">
      <c r="R354" s="266"/>
      <c r="S354" s="266"/>
      <c r="T354" s="266"/>
    </row>
    <row r="355" ht="15.75" customHeight="1">
      <c r="R355" s="266"/>
      <c r="S355" s="266"/>
      <c r="T355" s="266"/>
    </row>
    <row r="356" ht="15.75" customHeight="1">
      <c r="R356" s="266"/>
      <c r="S356" s="266"/>
      <c r="T356" s="266"/>
    </row>
    <row r="357" ht="15.75" customHeight="1">
      <c r="R357" s="266"/>
      <c r="S357" s="266"/>
      <c r="T357" s="266"/>
    </row>
    <row r="358" ht="15.75" customHeight="1">
      <c r="R358" s="266"/>
      <c r="S358" s="266"/>
      <c r="T358" s="266"/>
    </row>
    <row r="359" ht="15.75" customHeight="1">
      <c r="R359" s="266"/>
      <c r="S359" s="266"/>
      <c r="T359" s="266"/>
    </row>
    <row r="360" ht="15.75" customHeight="1">
      <c r="R360" s="266"/>
      <c r="S360" s="266"/>
      <c r="T360" s="266"/>
    </row>
    <row r="361" ht="15.75" customHeight="1">
      <c r="R361" s="266"/>
      <c r="S361" s="266"/>
      <c r="T361" s="266"/>
    </row>
    <row r="362" ht="15.75" customHeight="1">
      <c r="R362" s="266"/>
      <c r="S362" s="266"/>
      <c r="T362" s="266"/>
    </row>
    <row r="363" ht="15.75" customHeight="1">
      <c r="R363" s="266"/>
      <c r="S363" s="266"/>
      <c r="T363" s="266"/>
    </row>
    <row r="364" ht="15.75" customHeight="1">
      <c r="R364" s="266"/>
      <c r="S364" s="266"/>
      <c r="T364" s="266"/>
    </row>
    <row r="365" ht="15.75" customHeight="1">
      <c r="R365" s="266"/>
      <c r="S365" s="266"/>
      <c r="T365" s="266"/>
    </row>
    <row r="366" ht="15.75" customHeight="1">
      <c r="R366" s="266"/>
      <c r="S366" s="266"/>
      <c r="T366" s="266"/>
    </row>
    <row r="367" ht="15.75" customHeight="1">
      <c r="R367" s="266"/>
      <c r="S367" s="266"/>
      <c r="T367" s="266"/>
    </row>
    <row r="368" ht="15.75" customHeight="1">
      <c r="R368" s="266"/>
      <c r="S368" s="266"/>
      <c r="T368" s="266"/>
    </row>
    <row r="369" ht="15.75" customHeight="1">
      <c r="R369" s="266"/>
      <c r="S369" s="266"/>
      <c r="T369" s="266"/>
    </row>
    <row r="370" ht="15.75" customHeight="1">
      <c r="R370" s="266"/>
      <c r="S370" s="266"/>
      <c r="T370" s="266"/>
    </row>
    <row r="371" ht="15.75" customHeight="1">
      <c r="R371" s="266"/>
      <c r="S371" s="266"/>
      <c r="T371" s="266"/>
    </row>
    <row r="372" ht="15.75" customHeight="1">
      <c r="R372" s="266"/>
      <c r="S372" s="266"/>
      <c r="T372" s="266"/>
    </row>
    <row r="373" ht="15.75" customHeight="1">
      <c r="R373" s="266"/>
      <c r="S373" s="266"/>
      <c r="T373" s="266"/>
    </row>
    <row r="374" ht="15.75" customHeight="1">
      <c r="R374" s="266"/>
      <c r="S374" s="266"/>
      <c r="T374" s="266"/>
    </row>
    <row r="375" ht="15.75" customHeight="1">
      <c r="R375" s="266"/>
      <c r="S375" s="266"/>
      <c r="T375" s="266"/>
    </row>
    <row r="376" ht="15.75" customHeight="1">
      <c r="R376" s="266"/>
      <c r="S376" s="266"/>
      <c r="T376" s="266"/>
    </row>
    <row r="377" ht="15.75" customHeight="1">
      <c r="R377" s="266"/>
      <c r="S377" s="266"/>
      <c r="T377" s="266"/>
    </row>
    <row r="378" ht="15.75" customHeight="1">
      <c r="R378" s="266"/>
      <c r="S378" s="266"/>
      <c r="T378" s="266"/>
    </row>
    <row r="379" ht="15.75" customHeight="1">
      <c r="R379" s="266"/>
      <c r="S379" s="266"/>
      <c r="T379" s="266"/>
    </row>
    <row r="380" ht="15.75" customHeight="1">
      <c r="R380" s="266"/>
      <c r="S380" s="266"/>
      <c r="T380" s="266"/>
    </row>
    <row r="381" ht="15.75" customHeight="1">
      <c r="R381" s="266"/>
      <c r="S381" s="266"/>
      <c r="T381" s="266"/>
    </row>
    <row r="382" ht="15.75" customHeight="1">
      <c r="R382" s="266"/>
      <c r="S382" s="266"/>
      <c r="T382" s="266"/>
    </row>
    <row r="383" ht="15.75" customHeight="1">
      <c r="R383" s="266"/>
      <c r="S383" s="266"/>
      <c r="T383" s="266"/>
    </row>
    <row r="384" ht="15.75" customHeight="1">
      <c r="R384" s="266"/>
      <c r="S384" s="266"/>
      <c r="T384" s="266"/>
    </row>
    <row r="385" ht="15.75" customHeight="1">
      <c r="R385" s="266"/>
      <c r="S385" s="266"/>
      <c r="T385" s="266"/>
    </row>
    <row r="386" ht="15.75" customHeight="1">
      <c r="R386" s="266"/>
      <c r="S386" s="266"/>
      <c r="T386" s="266"/>
    </row>
    <row r="387" ht="15.75" customHeight="1">
      <c r="R387" s="266"/>
      <c r="S387" s="266"/>
      <c r="T387" s="266"/>
    </row>
    <row r="388" ht="15.75" customHeight="1">
      <c r="R388" s="266"/>
      <c r="S388" s="266"/>
      <c r="T388" s="266"/>
    </row>
    <row r="389" ht="15.75" customHeight="1">
      <c r="R389" s="266"/>
      <c r="S389" s="266"/>
      <c r="T389" s="266"/>
    </row>
    <row r="390" ht="15.75" customHeight="1">
      <c r="R390" s="266"/>
      <c r="S390" s="266"/>
      <c r="T390" s="266"/>
    </row>
    <row r="391" ht="15.75" customHeight="1">
      <c r="R391" s="266"/>
      <c r="S391" s="266"/>
      <c r="T391" s="266"/>
    </row>
    <row r="392" ht="15.75" customHeight="1">
      <c r="R392" s="266"/>
      <c r="S392" s="266"/>
      <c r="T392" s="266"/>
    </row>
    <row r="393" ht="15.75" customHeight="1">
      <c r="R393" s="266"/>
      <c r="S393" s="266"/>
      <c r="T393" s="266"/>
    </row>
    <row r="394" ht="15.75" customHeight="1">
      <c r="R394" s="266"/>
      <c r="S394" s="266"/>
      <c r="T394" s="266"/>
    </row>
    <row r="395" ht="15.75" customHeight="1">
      <c r="R395" s="266"/>
      <c r="S395" s="266"/>
      <c r="T395" s="266"/>
    </row>
    <row r="396" ht="15.75" customHeight="1">
      <c r="R396" s="266"/>
      <c r="S396" s="266"/>
      <c r="T396" s="266"/>
    </row>
    <row r="397" ht="15.75" customHeight="1">
      <c r="R397" s="266"/>
      <c r="S397" s="266"/>
      <c r="T397" s="266"/>
    </row>
    <row r="398" ht="15.75" customHeight="1">
      <c r="R398" s="266"/>
      <c r="S398" s="266"/>
      <c r="T398" s="266"/>
    </row>
    <row r="399" ht="15.75" customHeight="1">
      <c r="R399" s="266"/>
      <c r="S399" s="266"/>
      <c r="T399" s="266"/>
    </row>
    <row r="400" ht="15.75" customHeight="1">
      <c r="R400" s="266"/>
      <c r="S400" s="266"/>
      <c r="T400" s="266"/>
    </row>
    <row r="401" ht="15.75" customHeight="1">
      <c r="R401" s="266"/>
      <c r="S401" s="266"/>
      <c r="T401" s="266"/>
    </row>
    <row r="402" ht="15.75" customHeight="1">
      <c r="R402" s="266"/>
      <c r="S402" s="266"/>
      <c r="T402" s="266"/>
    </row>
    <row r="403" ht="15.75" customHeight="1">
      <c r="R403" s="266"/>
      <c r="S403" s="266"/>
      <c r="T403" s="266"/>
    </row>
    <row r="404" ht="15.75" customHeight="1">
      <c r="R404" s="266"/>
      <c r="S404" s="266"/>
      <c r="T404" s="266"/>
    </row>
    <row r="405" ht="15.75" customHeight="1">
      <c r="R405" s="266"/>
      <c r="S405" s="266"/>
      <c r="T405" s="266"/>
    </row>
    <row r="406" ht="15.75" customHeight="1">
      <c r="R406" s="266"/>
      <c r="S406" s="266"/>
      <c r="T406" s="266"/>
    </row>
    <row r="407" ht="15.75" customHeight="1">
      <c r="R407" s="266"/>
      <c r="S407" s="266"/>
      <c r="T407" s="266"/>
    </row>
    <row r="408" ht="15.75" customHeight="1">
      <c r="R408" s="266"/>
      <c r="S408" s="266"/>
      <c r="T408" s="266"/>
    </row>
    <row r="409" ht="15.75" customHeight="1">
      <c r="R409" s="266"/>
      <c r="S409" s="266"/>
      <c r="T409" s="266"/>
    </row>
    <row r="410" ht="15.75" customHeight="1">
      <c r="R410" s="266"/>
      <c r="S410" s="266"/>
      <c r="T410" s="266"/>
    </row>
    <row r="411" ht="15.75" customHeight="1">
      <c r="R411" s="266"/>
      <c r="S411" s="266"/>
      <c r="T411" s="266"/>
    </row>
    <row r="412" ht="15.75" customHeight="1">
      <c r="R412" s="266"/>
      <c r="S412" s="266"/>
      <c r="T412" s="266"/>
    </row>
    <row r="413" ht="15.75" customHeight="1">
      <c r="R413" s="266"/>
      <c r="S413" s="266"/>
      <c r="T413" s="266"/>
    </row>
    <row r="414" ht="15.75" customHeight="1">
      <c r="R414" s="266"/>
      <c r="S414" s="266"/>
      <c r="T414" s="266"/>
    </row>
    <row r="415" ht="15.75" customHeight="1">
      <c r="R415" s="266"/>
      <c r="S415" s="266"/>
      <c r="T415" s="266"/>
    </row>
    <row r="416" ht="15.75" customHeight="1">
      <c r="R416" s="266"/>
      <c r="S416" s="266"/>
      <c r="T416" s="266"/>
    </row>
    <row r="417" ht="15.75" customHeight="1">
      <c r="R417" s="266"/>
      <c r="S417" s="266"/>
      <c r="T417" s="266"/>
    </row>
    <row r="418" ht="15.75" customHeight="1">
      <c r="R418" s="266"/>
      <c r="S418" s="266"/>
      <c r="T418" s="266"/>
    </row>
    <row r="419" ht="15.75" customHeight="1">
      <c r="R419" s="266"/>
      <c r="S419" s="266"/>
      <c r="T419" s="266"/>
    </row>
    <row r="420" ht="15.75" customHeight="1">
      <c r="R420" s="266"/>
      <c r="S420" s="266"/>
      <c r="T420" s="266"/>
    </row>
    <row r="421" ht="15.75" customHeight="1">
      <c r="R421" s="266"/>
      <c r="S421" s="266"/>
      <c r="T421" s="266"/>
    </row>
    <row r="422" ht="15.75" customHeight="1">
      <c r="R422" s="266"/>
      <c r="S422" s="266"/>
      <c r="T422" s="266"/>
    </row>
    <row r="423" ht="15.75" customHeight="1">
      <c r="R423" s="266"/>
      <c r="S423" s="266"/>
      <c r="T423" s="266"/>
    </row>
    <row r="424" ht="15.75" customHeight="1">
      <c r="R424" s="266"/>
      <c r="S424" s="266"/>
      <c r="T424" s="266"/>
    </row>
    <row r="425" ht="15.75" customHeight="1">
      <c r="R425" s="266"/>
      <c r="S425" s="266"/>
      <c r="T425" s="266"/>
    </row>
    <row r="426" ht="15.75" customHeight="1">
      <c r="R426" s="266"/>
      <c r="S426" s="266"/>
      <c r="T426" s="266"/>
    </row>
    <row r="427" ht="15.75" customHeight="1">
      <c r="R427" s="266"/>
      <c r="S427" s="266"/>
      <c r="T427" s="266"/>
    </row>
    <row r="428" ht="15.75" customHeight="1">
      <c r="R428" s="266"/>
      <c r="S428" s="266"/>
      <c r="T428" s="266"/>
    </row>
    <row r="429" ht="15.75" customHeight="1">
      <c r="R429" s="266"/>
      <c r="S429" s="266"/>
      <c r="T429" s="266"/>
    </row>
    <row r="430" ht="15.75" customHeight="1">
      <c r="R430" s="266"/>
      <c r="S430" s="266"/>
      <c r="T430" s="266"/>
    </row>
    <row r="431" ht="15.75" customHeight="1">
      <c r="R431" s="266"/>
      <c r="S431" s="266"/>
      <c r="T431" s="266"/>
    </row>
    <row r="432" ht="15.75" customHeight="1">
      <c r="R432" s="266"/>
      <c r="S432" s="266"/>
      <c r="T432" s="266"/>
    </row>
    <row r="433" ht="15.75" customHeight="1">
      <c r="R433" s="266"/>
      <c r="S433" s="266"/>
      <c r="T433" s="266"/>
    </row>
    <row r="434" ht="15.75" customHeight="1">
      <c r="R434" s="266"/>
      <c r="S434" s="266"/>
      <c r="T434" s="266"/>
    </row>
    <row r="435" ht="15.75" customHeight="1">
      <c r="R435" s="266"/>
      <c r="S435" s="266"/>
      <c r="T435" s="266"/>
    </row>
    <row r="436" ht="15.75" customHeight="1">
      <c r="R436" s="266"/>
      <c r="S436" s="266"/>
      <c r="T436" s="266"/>
    </row>
    <row r="437" ht="15.75" customHeight="1">
      <c r="R437" s="266"/>
      <c r="S437" s="266"/>
      <c r="T437" s="266"/>
    </row>
    <row r="438" ht="15.75" customHeight="1">
      <c r="R438" s="266"/>
      <c r="S438" s="266"/>
      <c r="T438" s="266"/>
    </row>
    <row r="439" ht="15.75" customHeight="1">
      <c r="R439" s="266"/>
      <c r="S439" s="266"/>
      <c r="T439" s="266"/>
    </row>
    <row r="440" ht="15.75" customHeight="1">
      <c r="R440" s="266"/>
      <c r="S440" s="266"/>
      <c r="T440" s="266"/>
    </row>
    <row r="441" ht="15.75" customHeight="1">
      <c r="R441" s="266"/>
      <c r="S441" s="266"/>
      <c r="T441" s="266"/>
    </row>
    <row r="442" ht="15.75" customHeight="1">
      <c r="R442" s="266"/>
      <c r="S442" s="266"/>
      <c r="T442" s="266"/>
    </row>
    <row r="443" ht="15.75" customHeight="1">
      <c r="R443" s="266"/>
      <c r="S443" s="266"/>
      <c r="T443" s="266"/>
    </row>
    <row r="444" ht="15.75" customHeight="1">
      <c r="R444" s="266"/>
      <c r="S444" s="266"/>
      <c r="T444" s="266"/>
    </row>
    <row r="445" ht="15.75" customHeight="1">
      <c r="R445" s="266"/>
      <c r="S445" s="266"/>
      <c r="T445" s="266"/>
    </row>
    <row r="446" ht="15.75" customHeight="1">
      <c r="R446" s="266"/>
      <c r="S446" s="266"/>
      <c r="T446" s="266"/>
    </row>
    <row r="447" ht="15.75" customHeight="1">
      <c r="R447" s="266"/>
      <c r="S447" s="266"/>
      <c r="T447" s="266"/>
    </row>
    <row r="448" ht="15.75" customHeight="1">
      <c r="R448" s="266"/>
      <c r="S448" s="266"/>
      <c r="T448" s="266"/>
    </row>
    <row r="449" ht="15.75" customHeight="1">
      <c r="R449" s="266"/>
      <c r="S449" s="266"/>
      <c r="T449" s="266"/>
    </row>
    <row r="450" ht="15.75" customHeight="1">
      <c r="R450" s="266"/>
      <c r="S450" s="266"/>
      <c r="T450" s="266"/>
    </row>
    <row r="451" ht="15.75" customHeight="1">
      <c r="R451" s="266"/>
      <c r="S451" s="266"/>
      <c r="T451" s="266"/>
    </row>
    <row r="452" ht="15.75" customHeight="1">
      <c r="R452" s="266"/>
      <c r="S452" s="266"/>
      <c r="T452" s="266"/>
    </row>
    <row r="453" ht="15.75" customHeight="1">
      <c r="R453" s="266"/>
      <c r="S453" s="266"/>
      <c r="T453" s="266"/>
    </row>
    <row r="454" ht="15.75" customHeight="1">
      <c r="R454" s="266"/>
      <c r="S454" s="266"/>
      <c r="T454" s="266"/>
    </row>
    <row r="455" ht="15.75" customHeight="1">
      <c r="R455" s="266"/>
      <c r="S455" s="266"/>
      <c r="T455" s="266"/>
    </row>
    <row r="456" ht="15.75" customHeight="1">
      <c r="R456" s="266"/>
      <c r="S456" s="266"/>
      <c r="T456" s="266"/>
    </row>
    <row r="457" ht="15.75" customHeight="1">
      <c r="R457" s="266"/>
      <c r="S457" s="266"/>
      <c r="T457" s="266"/>
    </row>
    <row r="458" ht="15.75" customHeight="1">
      <c r="R458" s="266"/>
      <c r="S458" s="266"/>
      <c r="T458" s="266"/>
    </row>
    <row r="459" ht="15.75" customHeight="1">
      <c r="R459" s="266"/>
      <c r="S459" s="266"/>
      <c r="T459" s="266"/>
    </row>
    <row r="460" ht="15.75" customHeight="1">
      <c r="R460" s="266"/>
      <c r="S460" s="266"/>
      <c r="T460" s="266"/>
    </row>
    <row r="461" ht="15.75" customHeight="1">
      <c r="R461" s="266"/>
      <c r="S461" s="266"/>
      <c r="T461" s="266"/>
    </row>
    <row r="462" ht="15.75" customHeight="1">
      <c r="R462" s="266"/>
      <c r="S462" s="266"/>
      <c r="T462" s="266"/>
    </row>
    <row r="463" ht="15.75" customHeight="1">
      <c r="R463" s="266"/>
      <c r="S463" s="266"/>
      <c r="T463" s="266"/>
    </row>
    <row r="464" ht="15.75" customHeight="1">
      <c r="R464" s="266"/>
      <c r="S464" s="266"/>
      <c r="T464" s="266"/>
    </row>
    <row r="465" ht="15.75" customHeight="1">
      <c r="R465" s="266"/>
      <c r="S465" s="266"/>
      <c r="T465" s="266"/>
    </row>
    <row r="466" ht="15.75" customHeight="1">
      <c r="R466" s="266"/>
      <c r="S466" s="266"/>
      <c r="T466" s="266"/>
    </row>
    <row r="467" ht="15.75" customHeight="1">
      <c r="R467" s="266"/>
      <c r="S467" s="266"/>
      <c r="T467" s="266"/>
    </row>
    <row r="468" ht="15.75" customHeight="1">
      <c r="R468" s="266"/>
      <c r="S468" s="266"/>
      <c r="T468" s="266"/>
    </row>
    <row r="469" ht="15.75" customHeight="1">
      <c r="R469" s="266"/>
      <c r="S469" s="266"/>
      <c r="T469" s="266"/>
    </row>
    <row r="470" ht="15.75" customHeight="1">
      <c r="R470" s="266"/>
      <c r="S470" s="266"/>
      <c r="T470" s="266"/>
    </row>
    <row r="471" ht="15.75" customHeight="1">
      <c r="R471" s="266"/>
      <c r="S471" s="266"/>
      <c r="T471" s="266"/>
    </row>
    <row r="472" ht="15.75" customHeight="1">
      <c r="R472" s="266"/>
      <c r="S472" s="266"/>
      <c r="T472" s="266"/>
    </row>
    <row r="473" ht="15.75" customHeight="1">
      <c r="R473" s="266"/>
      <c r="S473" s="266"/>
      <c r="T473" s="266"/>
    </row>
    <row r="474" ht="15.75" customHeight="1">
      <c r="R474" s="266"/>
      <c r="S474" s="266"/>
      <c r="T474" s="266"/>
    </row>
    <row r="475" ht="15.75" customHeight="1">
      <c r="R475" s="266"/>
      <c r="S475" s="266"/>
      <c r="T475" s="266"/>
    </row>
    <row r="476" ht="15.75" customHeight="1">
      <c r="R476" s="266"/>
      <c r="S476" s="266"/>
      <c r="T476" s="266"/>
    </row>
    <row r="477" ht="15.75" customHeight="1">
      <c r="R477" s="266"/>
      <c r="S477" s="266"/>
      <c r="T477" s="266"/>
    </row>
    <row r="478" ht="15.75" customHeight="1">
      <c r="R478" s="266"/>
      <c r="S478" s="266"/>
      <c r="T478" s="266"/>
    </row>
    <row r="479" ht="15.75" customHeight="1">
      <c r="R479" s="266"/>
      <c r="S479" s="266"/>
      <c r="T479" s="266"/>
    </row>
    <row r="480" ht="15.75" customHeight="1">
      <c r="R480" s="266"/>
      <c r="S480" s="266"/>
      <c r="T480" s="266"/>
    </row>
    <row r="481" ht="15.75" customHeight="1">
      <c r="R481" s="266"/>
      <c r="S481" s="266"/>
      <c r="T481" s="266"/>
    </row>
    <row r="482" ht="15.75" customHeight="1">
      <c r="R482" s="266"/>
      <c r="S482" s="266"/>
      <c r="T482" s="266"/>
    </row>
    <row r="483" ht="15.75" customHeight="1">
      <c r="R483" s="266"/>
      <c r="S483" s="266"/>
      <c r="T483" s="266"/>
    </row>
    <row r="484" ht="15.75" customHeight="1">
      <c r="R484" s="266"/>
      <c r="S484" s="266"/>
      <c r="T484" s="266"/>
    </row>
    <row r="485" ht="15.75" customHeight="1">
      <c r="R485" s="266"/>
      <c r="S485" s="266"/>
      <c r="T485" s="266"/>
    </row>
    <row r="486" ht="15.75" customHeight="1">
      <c r="R486" s="266"/>
      <c r="S486" s="266"/>
      <c r="T486" s="266"/>
    </row>
    <row r="487" ht="15.75" customHeight="1">
      <c r="R487" s="266"/>
      <c r="S487" s="266"/>
      <c r="T487" s="266"/>
    </row>
    <row r="488" ht="15.75" customHeight="1">
      <c r="R488" s="266"/>
      <c r="S488" s="266"/>
      <c r="T488" s="266"/>
    </row>
    <row r="489" ht="15.75" customHeight="1">
      <c r="R489" s="266"/>
      <c r="S489" s="266"/>
      <c r="T489" s="266"/>
    </row>
    <row r="490" ht="15.75" customHeight="1">
      <c r="R490" s="266"/>
      <c r="S490" s="266"/>
      <c r="T490" s="266"/>
    </row>
    <row r="491" ht="15.75" customHeight="1">
      <c r="R491" s="266"/>
      <c r="S491" s="266"/>
      <c r="T491" s="266"/>
    </row>
    <row r="492" ht="15.75" customHeight="1">
      <c r="R492" s="266"/>
      <c r="S492" s="266"/>
      <c r="T492" s="266"/>
    </row>
    <row r="493" ht="15.75" customHeight="1">
      <c r="R493" s="266"/>
      <c r="S493" s="266"/>
      <c r="T493" s="266"/>
    </row>
    <row r="494" ht="15.75" customHeight="1">
      <c r="R494" s="266"/>
      <c r="S494" s="266"/>
      <c r="T494" s="266"/>
    </row>
    <row r="495" ht="15.75" customHeight="1">
      <c r="R495" s="266"/>
      <c r="S495" s="266"/>
      <c r="T495" s="266"/>
    </row>
    <row r="496" ht="15.75" customHeight="1">
      <c r="R496" s="266"/>
      <c r="S496" s="266"/>
      <c r="T496" s="266"/>
    </row>
    <row r="497" ht="15.75" customHeight="1">
      <c r="R497" s="266"/>
      <c r="S497" s="266"/>
      <c r="T497" s="266"/>
    </row>
    <row r="498" ht="15.75" customHeight="1">
      <c r="R498" s="266"/>
      <c r="S498" s="266"/>
      <c r="T498" s="266"/>
    </row>
    <row r="499" ht="15.75" customHeight="1">
      <c r="R499" s="266"/>
      <c r="S499" s="266"/>
      <c r="T499" s="266"/>
    </row>
    <row r="500" ht="15.75" customHeight="1">
      <c r="R500" s="266"/>
      <c r="S500" s="266"/>
      <c r="T500" s="266"/>
    </row>
    <row r="501" ht="15.75" customHeight="1">
      <c r="R501" s="266"/>
      <c r="S501" s="266"/>
      <c r="T501" s="266"/>
    </row>
    <row r="502" ht="15.75" customHeight="1">
      <c r="R502" s="266"/>
      <c r="S502" s="266"/>
      <c r="T502" s="266"/>
    </row>
    <row r="503" ht="15.75" customHeight="1">
      <c r="R503" s="266"/>
      <c r="S503" s="266"/>
      <c r="T503" s="266"/>
    </row>
    <row r="504" ht="15.75" customHeight="1">
      <c r="R504" s="266"/>
      <c r="S504" s="266"/>
      <c r="T504" s="266"/>
    </row>
    <row r="505" ht="15.75" customHeight="1">
      <c r="R505" s="266"/>
      <c r="S505" s="266"/>
      <c r="T505" s="266"/>
    </row>
    <row r="506" ht="15.75" customHeight="1">
      <c r="R506" s="266"/>
      <c r="S506" s="266"/>
      <c r="T506" s="266"/>
    </row>
    <row r="507" ht="15.75" customHeight="1">
      <c r="R507" s="266"/>
      <c r="S507" s="266"/>
      <c r="T507" s="266"/>
    </row>
    <row r="508" ht="15.75" customHeight="1">
      <c r="R508" s="266"/>
      <c r="S508" s="266"/>
      <c r="T508" s="266"/>
    </row>
    <row r="509" ht="15.75" customHeight="1">
      <c r="R509" s="266"/>
      <c r="S509" s="266"/>
      <c r="T509" s="266"/>
    </row>
    <row r="510" ht="15.75" customHeight="1">
      <c r="R510" s="266"/>
      <c r="S510" s="266"/>
      <c r="T510" s="266"/>
    </row>
    <row r="511" ht="15.75" customHeight="1">
      <c r="R511" s="266"/>
      <c r="S511" s="266"/>
      <c r="T511" s="266"/>
    </row>
    <row r="512" ht="15.75" customHeight="1">
      <c r="R512" s="266"/>
      <c r="S512" s="266"/>
      <c r="T512" s="266"/>
    </row>
    <row r="513" ht="15.75" customHeight="1">
      <c r="R513" s="266"/>
      <c r="S513" s="266"/>
      <c r="T513" s="266"/>
    </row>
    <row r="514" ht="15.75" customHeight="1">
      <c r="R514" s="266"/>
      <c r="S514" s="266"/>
      <c r="T514" s="266"/>
    </row>
    <row r="515" ht="15.75" customHeight="1">
      <c r="R515" s="266"/>
      <c r="S515" s="266"/>
      <c r="T515" s="266"/>
    </row>
    <row r="516" ht="15.75" customHeight="1">
      <c r="R516" s="266"/>
      <c r="S516" s="266"/>
      <c r="T516" s="266"/>
    </row>
    <row r="517" ht="15.75" customHeight="1">
      <c r="R517" s="266"/>
      <c r="S517" s="266"/>
      <c r="T517" s="266"/>
    </row>
    <row r="518" ht="15.75" customHeight="1">
      <c r="R518" s="266"/>
      <c r="S518" s="266"/>
      <c r="T518" s="266"/>
    </row>
    <row r="519" ht="15.75" customHeight="1">
      <c r="R519" s="266"/>
      <c r="S519" s="266"/>
      <c r="T519" s="266"/>
    </row>
    <row r="520" ht="15.75" customHeight="1">
      <c r="R520" s="266"/>
      <c r="S520" s="266"/>
      <c r="T520" s="266"/>
    </row>
    <row r="521" ht="15.75" customHeight="1">
      <c r="R521" s="266"/>
      <c r="S521" s="266"/>
      <c r="T521" s="266"/>
    </row>
    <row r="522" ht="15.75" customHeight="1">
      <c r="R522" s="266"/>
      <c r="S522" s="266"/>
      <c r="T522" s="266"/>
    </row>
    <row r="523" ht="15.75" customHeight="1">
      <c r="R523" s="266"/>
      <c r="S523" s="266"/>
      <c r="T523" s="266"/>
    </row>
    <row r="524" ht="15.75" customHeight="1">
      <c r="R524" s="266"/>
      <c r="S524" s="266"/>
      <c r="T524" s="266"/>
    </row>
    <row r="525" ht="15.75" customHeight="1">
      <c r="R525" s="266"/>
      <c r="S525" s="266"/>
      <c r="T525" s="266"/>
    </row>
    <row r="526" ht="15.75" customHeight="1">
      <c r="R526" s="266"/>
      <c r="S526" s="266"/>
      <c r="T526" s="266"/>
    </row>
    <row r="527" ht="15.75" customHeight="1">
      <c r="R527" s="266"/>
      <c r="S527" s="266"/>
      <c r="T527" s="266"/>
    </row>
    <row r="528" ht="15.75" customHeight="1">
      <c r="R528" s="266"/>
      <c r="S528" s="266"/>
      <c r="T528" s="266"/>
    </row>
    <row r="529" ht="15.75" customHeight="1">
      <c r="R529" s="266"/>
      <c r="S529" s="266"/>
      <c r="T529" s="266"/>
    </row>
    <row r="530" ht="15.75" customHeight="1">
      <c r="R530" s="266"/>
      <c r="S530" s="266"/>
      <c r="T530" s="266"/>
    </row>
    <row r="531" ht="15.75" customHeight="1">
      <c r="R531" s="266"/>
      <c r="S531" s="266"/>
      <c r="T531" s="266"/>
    </row>
    <row r="532" ht="15.75" customHeight="1">
      <c r="R532" s="266"/>
      <c r="S532" s="266"/>
      <c r="T532" s="266"/>
    </row>
    <row r="533" ht="15.75" customHeight="1">
      <c r="R533" s="266"/>
      <c r="S533" s="266"/>
      <c r="T533" s="266"/>
    </row>
    <row r="534" ht="15.75" customHeight="1">
      <c r="R534" s="266"/>
      <c r="S534" s="266"/>
      <c r="T534" s="266"/>
    </row>
    <row r="535" ht="15.75" customHeight="1">
      <c r="R535" s="266"/>
      <c r="S535" s="266"/>
      <c r="T535" s="266"/>
    </row>
    <row r="536" ht="15.75" customHeight="1">
      <c r="R536" s="266"/>
      <c r="S536" s="266"/>
      <c r="T536" s="266"/>
    </row>
    <row r="537" ht="15.75" customHeight="1">
      <c r="R537" s="266"/>
      <c r="S537" s="266"/>
      <c r="T537" s="266"/>
    </row>
    <row r="538" ht="15.75" customHeight="1">
      <c r="R538" s="266"/>
      <c r="S538" s="266"/>
      <c r="T538" s="266"/>
    </row>
    <row r="539" ht="15.75" customHeight="1">
      <c r="R539" s="266"/>
      <c r="S539" s="266"/>
      <c r="T539" s="266"/>
    </row>
    <row r="540" ht="15.75" customHeight="1">
      <c r="R540" s="266"/>
      <c r="S540" s="266"/>
      <c r="T540" s="266"/>
    </row>
    <row r="541" ht="15.75" customHeight="1">
      <c r="R541" s="266"/>
      <c r="S541" s="266"/>
      <c r="T541" s="266"/>
    </row>
    <row r="542" ht="15.75" customHeight="1">
      <c r="R542" s="266"/>
      <c r="S542" s="266"/>
      <c r="T542" s="266"/>
    </row>
    <row r="543" ht="15.75" customHeight="1">
      <c r="R543" s="266"/>
      <c r="S543" s="266"/>
      <c r="T543" s="266"/>
    </row>
    <row r="544" ht="15.75" customHeight="1">
      <c r="R544" s="266"/>
      <c r="S544" s="266"/>
      <c r="T544" s="266"/>
    </row>
    <row r="545" ht="15.75" customHeight="1">
      <c r="R545" s="266"/>
      <c r="S545" s="266"/>
      <c r="T545" s="266"/>
    </row>
    <row r="546" ht="15.75" customHeight="1">
      <c r="R546" s="266"/>
      <c r="S546" s="266"/>
      <c r="T546" s="266"/>
    </row>
    <row r="547" ht="15.75" customHeight="1">
      <c r="R547" s="266"/>
      <c r="S547" s="266"/>
      <c r="T547" s="266"/>
    </row>
    <row r="548" ht="15.75" customHeight="1">
      <c r="R548" s="266"/>
      <c r="S548" s="266"/>
      <c r="T548" s="266"/>
    </row>
    <row r="549" ht="15.75" customHeight="1">
      <c r="R549" s="266"/>
      <c r="S549" s="266"/>
      <c r="T549" s="266"/>
    </row>
    <row r="550" ht="15.75" customHeight="1">
      <c r="R550" s="266"/>
      <c r="S550" s="266"/>
      <c r="T550" s="266"/>
    </row>
    <row r="551" ht="15.75" customHeight="1">
      <c r="R551" s="266"/>
      <c r="S551" s="266"/>
      <c r="T551" s="266"/>
    </row>
    <row r="552" ht="15.75" customHeight="1">
      <c r="R552" s="266"/>
      <c r="S552" s="266"/>
      <c r="T552" s="266"/>
    </row>
    <row r="553" ht="15.75" customHeight="1">
      <c r="R553" s="266"/>
      <c r="S553" s="266"/>
      <c r="T553" s="266"/>
    </row>
    <row r="554" ht="15.75" customHeight="1">
      <c r="R554" s="266"/>
      <c r="S554" s="266"/>
      <c r="T554" s="266"/>
    </row>
    <row r="555" ht="15.75" customHeight="1">
      <c r="R555" s="266"/>
      <c r="S555" s="266"/>
      <c r="T555" s="266"/>
    </row>
    <row r="556" ht="15.75" customHeight="1">
      <c r="R556" s="266"/>
      <c r="S556" s="266"/>
      <c r="T556" s="266"/>
    </row>
    <row r="557" ht="15.75" customHeight="1">
      <c r="R557" s="266"/>
      <c r="S557" s="266"/>
      <c r="T557" s="266"/>
    </row>
    <row r="558" ht="15.75" customHeight="1">
      <c r="R558" s="266"/>
      <c r="S558" s="266"/>
      <c r="T558" s="266"/>
    </row>
    <row r="559" ht="15.75" customHeight="1">
      <c r="R559" s="266"/>
      <c r="S559" s="266"/>
      <c r="T559" s="266"/>
    </row>
    <row r="560" ht="15.75" customHeight="1">
      <c r="R560" s="266"/>
      <c r="S560" s="266"/>
      <c r="T560" s="266"/>
    </row>
    <row r="561" ht="15.75" customHeight="1">
      <c r="R561" s="266"/>
      <c r="S561" s="266"/>
      <c r="T561" s="266"/>
    </row>
    <row r="562" ht="15.75" customHeight="1">
      <c r="R562" s="266"/>
      <c r="S562" s="266"/>
      <c r="T562" s="266"/>
    </row>
    <row r="563" ht="15.75" customHeight="1">
      <c r="R563" s="266"/>
      <c r="S563" s="266"/>
      <c r="T563" s="266"/>
    </row>
    <row r="564" ht="15.75" customHeight="1">
      <c r="R564" s="266"/>
      <c r="S564" s="266"/>
      <c r="T564" s="266"/>
    </row>
    <row r="565" ht="15.75" customHeight="1">
      <c r="R565" s="266"/>
      <c r="S565" s="266"/>
      <c r="T565" s="266"/>
    </row>
    <row r="566" ht="15.75" customHeight="1">
      <c r="R566" s="266"/>
      <c r="S566" s="266"/>
      <c r="T566" s="266"/>
    </row>
    <row r="567" ht="15.75" customHeight="1">
      <c r="R567" s="266"/>
      <c r="S567" s="266"/>
      <c r="T567" s="266"/>
    </row>
    <row r="568" ht="15.75" customHeight="1">
      <c r="R568" s="266"/>
      <c r="S568" s="266"/>
      <c r="T568" s="266"/>
    </row>
    <row r="569" ht="15.75" customHeight="1">
      <c r="R569" s="266"/>
      <c r="S569" s="266"/>
      <c r="T569" s="266"/>
    </row>
    <row r="570" ht="15.75" customHeight="1">
      <c r="R570" s="266"/>
      <c r="S570" s="266"/>
      <c r="T570" s="266"/>
    </row>
    <row r="571" ht="15.75" customHeight="1">
      <c r="R571" s="266"/>
      <c r="S571" s="266"/>
      <c r="T571" s="266"/>
    </row>
    <row r="572" ht="15.75" customHeight="1">
      <c r="R572" s="266"/>
      <c r="S572" s="266"/>
      <c r="T572" s="266"/>
    </row>
    <row r="573" ht="15.75" customHeight="1">
      <c r="R573" s="266"/>
      <c r="S573" s="266"/>
      <c r="T573" s="266"/>
    </row>
    <row r="574" ht="15.75" customHeight="1">
      <c r="R574" s="266"/>
      <c r="S574" s="266"/>
      <c r="T574" s="266"/>
    </row>
    <row r="575" ht="15.75" customHeight="1">
      <c r="R575" s="266"/>
      <c r="S575" s="266"/>
      <c r="T575" s="266"/>
    </row>
    <row r="576" ht="15.75" customHeight="1">
      <c r="R576" s="266"/>
      <c r="S576" s="266"/>
      <c r="T576" s="266"/>
    </row>
    <row r="577" ht="15.75" customHeight="1">
      <c r="R577" s="266"/>
      <c r="S577" s="266"/>
      <c r="T577" s="266"/>
    </row>
    <row r="578" ht="15.75" customHeight="1">
      <c r="R578" s="266"/>
      <c r="S578" s="266"/>
      <c r="T578" s="266"/>
    </row>
    <row r="579" ht="15.75" customHeight="1">
      <c r="R579" s="266"/>
      <c r="S579" s="266"/>
      <c r="T579" s="266"/>
    </row>
    <row r="580" ht="15.75" customHeight="1">
      <c r="R580" s="266"/>
      <c r="S580" s="266"/>
      <c r="T580" s="266"/>
    </row>
    <row r="581" ht="15.75" customHeight="1">
      <c r="R581" s="266"/>
      <c r="S581" s="266"/>
      <c r="T581" s="266"/>
    </row>
    <row r="582" ht="15.75" customHeight="1">
      <c r="R582" s="266"/>
      <c r="S582" s="266"/>
      <c r="T582" s="266"/>
    </row>
    <row r="583" ht="15.75" customHeight="1">
      <c r="R583" s="266"/>
      <c r="S583" s="266"/>
      <c r="T583" s="266"/>
    </row>
    <row r="584" ht="15.75" customHeight="1">
      <c r="R584" s="266"/>
      <c r="S584" s="266"/>
      <c r="T584" s="266"/>
    </row>
    <row r="585" ht="15.75" customHeight="1">
      <c r="R585" s="266"/>
      <c r="S585" s="266"/>
      <c r="T585" s="266"/>
    </row>
    <row r="586" ht="15.75" customHeight="1">
      <c r="R586" s="266"/>
      <c r="S586" s="266"/>
      <c r="T586" s="266"/>
    </row>
    <row r="587" ht="15.75" customHeight="1">
      <c r="R587" s="266"/>
      <c r="S587" s="266"/>
      <c r="T587" s="266"/>
    </row>
    <row r="588" ht="15.75" customHeight="1">
      <c r="R588" s="266"/>
      <c r="S588" s="266"/>
      <c r="T588" s="266"/>
    </row>
    <row r="589" ht="15.75" customHeight="1">
      <c r="R589" s="266"/>
      <c r="S589" s="266"/>
      <c r="T589" s="266"/>
    </row>
    <row r="590" ht="15.75" customHeight="1">
      <c r="R590" s="266"/>
      <c r="S590" s="266"/>
      <c r="T590" s="266"/>
    </row>
    <row r="591" ht="15.75" customHeight="1">
      <c r="R591" s="266"/>
      <c r="S591" s="266"/>
      <c r="T591" s="266"/>
    </row>
    <row r="592" ht="15.75" customHeight="1">
      <c r="R592" s="266"/>
      <c r="S592" s="266"/>
      <c r="T592" s="266"/>
    </row>
    <row r="593" ht="15.75" customHeight="1">
      <c r="R593" s="266"/>
      <c r="S593" s="266"/>
      <c r="T593" s="266"/>
    </row>
    <row r="594" ht="15.75" customHeight="1">
      <c r="R594" s="266"/>
      <c r="S594" s="266"/>
      <c r="T594" s="266"/>
    </row>
    <row r="595" ht="15.75" customHeight="1">
      <c r="R595" s="266"/>
      <c r="S595" s="266"/>
      <c r="T595" s="266"/>
    </row>
    <row r="596" ht="15.75" customHeight="1">
      <c r="R596" s="266"/>
      <c r="S596" s="266"/>
      <c r="T596" s="266"/>
    </row>
    <row r="597" ht="15.75" customHeight="1">
      <c r="R597" s="266"/>
      <c r="S597" s="266"/>
      <c r="T597" s="266"/>
    </row>
    <row r="598" ht="15.75" customHeight="1">
      <c r="R598" s="266"/>
      <c r="S598" s="266"/>
      <c r="T598" s="266"/>
    </row>
    <row r="599" ht="15.75" customHeight="1">
      <c r="R599" s="266"/>
      <c r="S599" s="266"/>
      <c r="T599" s="266"/>
    </row>
    <row r="600" ht="15.75" customHeight="1">
      <c r="R600" s="266"/>
      <c r="S600" s="266"/>
      <c r="T600" s="266"/>
    </row>
    <row r="601" ht="15.75" customHeight="1">
      <c r="R601" s="266"/>
      <c r="S601" s="266"/>
      <c r="T601" s="266"/>
    </row>
    <row r="602" ht="15.75" customHeight="1">
      <c r="R602" s="266"/>
      <c r="S602" s="266"/>
      <c r="T602" s="266"/>
    </row>
    <row r="603" ht="15.75" customHeight="1">
      <c r="R603" s="266"/>
      <c r="S603" s="266"/>
      <c r="T603" s="266"/>
    </row>
    <row r="604" ht="15.75" customHeight="1">
      <c r="R604" s="266"/>
      <c r="S604" s="266"/>
      <c r="T604" s="266"/>
    </row>
    <row r="605" ht="15.75" customHeight="1">
      <c r="R605" s="266"/>
      <c r="S605" s="266"/>
      <c r="T605" s="266"/>
    </row>
    <row r="606" ht="15.75" customHeight="1">
      <c r="R606" s="266"/>
      <c r="S606" s="266"/>
      <c r="T606" s="266"/>
    </row>
    <row r="607" ht="15.75" customHeight="1">
      <c r="R607" s="266"/>
      <c r="S607" s="266"/>
      <c r="T607" s="266"/>
    </row>
    <row r="608" ht="15.75" customHeight="1">
      <c r="R608" s="266"/>
      <c r="S608" s="266"/>
      <c r="T608" s="266"/>
    </row>
    <row r="609" ht="15.75" customHeight="1">
      <c r="R609" s="266"/>
      <c r="S609" s="266"/>
      <c r="T609" s="266"/>
    </row>
    <row r="610" ht="15.75" customHeight="1">
      <c r="R610" s="266"/>
      <c r="S610" s="266"/>
      <c r="T610" s="266"/>
    </row>
    <row r="611" ht="15.75" customHeight="1">
      <c r="R611" s="266"/>
      <c r="S611" s="266"/>
      <c r="T611" s="266"/>
    </row>
    <row r="612" ht="15.75" customHeight="1">
      <c r="R612" s="266"/>
      <c r="S612" s="266"/>
      <c r="T612" s="266"/>
    </row>
    <row r="613" ht="15.75" customHeight="1">
      <c r="R613" s="266"/>
      <c r="S613" s="266"/>
      <c r="T613" s="266"/>
    </row>
    <row r="614" ht="15.75" customHeight="1">
      <c r="R614" s="266"/>
      <c r="S614" s="266"/>
      <c r="T614" s="266"/>
    </row>
    <row r="615" ht="15.75" customHeight="1">
      <c r="R615" s="266"/>
      <c r="S615" s="266"/>
      <c r="T615" s="266"/>
    </row>
    <row r="616" ht="15.75" customHeight="1">
      <c r="R616" s="266"/>
      <c r="S616" s="266"/>
      <c r="T616" s="266"/>
    </row>
    <row r="617" ht="15.75" customHeight="1">
      <c r="R617" s="266"/>
      <c r="S617" s="266"/>
      <c r="T617" s="266"/>
    </row>
    <row r="618" ht="15.75" customHeight="1">
      <c r="R618" s="266"/>
      <c r="S618" s="266"/>
      <c r="T618" s="266"/>
    </row>
    <row r="619" ht="15.75" customHeight="1">
      <c r="R619" s="266"/>
      <c r="S619" s="266"/>
      <c r="T619" s="266"/>
    </row>
    <row r="620" ht="15.75" customHeight="1">
      <c r="R620" s="266"/>
      <c r="S620" s="266"/>
      <c r="T620" s="266"/>
    </row>
    <row r="621" ht="15.75" customHeight="1">
      <c r="R621" s="266"/>
      <c r="S621" s="266"/>
      <c r="T621" s="266"/>
    </row>
    <row r="622" ht="15.75" customHeight="1">
      <c r="R622" s="266"/>
      <c r="S622" s="266"/>
      <c r="T622" s="266"/>
    </row>
    <row r="623" ht="15.75" customHeight="1">
      <c r="R623" s="266"/>
      <c r="S623" s="266"/>
      <c r="T623" s="266"/>
    </row>
    <row r="624" ht="15.75" customHeight="1">
      <c r="R624" s="266"/>
      <c r="S624" s="266"/>
      <c r="T624" s="266"/>
    </row>
    <row r="625" ht="15.75" customHeight="1">
      <c r="R625" s="266"/>
      <c r="S625" s="266"/>
      <c r="T625" s="266"/>
    </row>
    <row r="626" ht="15.75" customHeight="1">
      <c r="R626" s="266"/>
      <c r="S626" s="266"/>
      <c r="T626" s="266"/>
    </row>
    <row r="627" ht="15.75" customHeight="1">
      <c r="R627" s="266"/>
      <c r="S627" s="266"/>
      <c r="T627" s="266"/>
    </row>
    <row r="628" ht="15.75" customHeight="1">
      <c r="R628" s="266"/>
      <c r="S628" s="266"/>
      <c r="T628" s="266"/>
    </row>
    <row r="629" ht="15.75" customHeight="1">
      <c r="R629" s="266"/>
      <c r="S629" s="266"/>
      <c r="T629" s="266"/>
    </row>
    <row r="630" ht="15.75" customHeight="1">
      <c r="R630" s="266"/>
      <c r="S630" s="266"/>
      <c r="T630" s="266"/>
    </row>
    <row r="631" ht="15.75" customHeight="1">
      <c r="R631" s="266"/>
      <c r="S631" s="266"/>
      <c r="T631" s="266"/>
    </row>
    <row r="632" ht="15.75" customHeight="1">
      <c r="R632" s="266"/>
      <c r="S632" s="266"/>
      <c r="T632" s="266"/>
    </row>
    <row r="633" ht="15.75" customHeight="1">
      <c r="R633" s="266"/>
      <c r="S633" s="266"/>
      <c r="T633" s="266"/>
    </row>
    <row r="634" ht="15.75" customHeight="1">
      <c r="R634" s="266"/>
      <c r="S634" s="266"/>
      <c r="T634" s="266"/>
    </row>
    <row r="635" ht="15.75" customHeight="1">
      <c r="R635" s="266"/>
      <c r="S635" s="266"/>
      <c r="T635" s="266"/>
    </row>
    <row r="636" ht="15.75" customHeight="1">
      <c r="R636" s="266"/>
      <c r="S636" s="266"/>
      <c r="T636" s="266"/>
    </row>
    <row r="637" ht="15.75" customHeight="1">
      <c r="R637" s="266"/>
      <c r="S637" s="266"/>
      <c r="T637" s="266"/>
    </row>
    <row r="638" ht="15.75" customHeight="1">
      <c r="R638" s="266"/>
      <c r="S638" s="266"/>
      <c r="T638" s="266"/>
    </row>
    <row r="639" ht="15.75" customHeight="1">
      <c r="R639" s="266"/>
      <c r="S639" s="266"/>
      <c r="T639" s="266"/>
    </row>
    <row r="640" ht="15.75" customHeight="1">
      <c r="R640" s="266"/>
      <c r="S640" s="266"/>
      <c r="T640" s="266"/>
    </row>
    <row r="641" ht="15.75" customHeight="1">
      <c r="R641" s="266"/>
      <c r="S641" s="266"/>
      <c r="T641" s="266"/>
    </row>
    <row r="642" ht="15.75" customHeight="1">
      <c r="R642" s="266"/>
      <c r="S642" s="266"/>
      <c r="T642" s="266"/>
    </row>
    <row r="643" ht="15.75" customHeight="1">
      <c r="R643" s="266"/>
      <c r="S643" s="266"/>
      <c r="T643" s="266"/>
    </row>
    <row r="644" ht="15.75" customHeight="1">
      <c r="R644" s="266"/>
      <c r="S644" s="266"/>
      <c r="T644" s="266"/>
    </row>
    <row r="645" ht="15.75" customHeight="1">
      <c r="R645" s="266"/>
      <c r="S645" s="266"/>
      <c r="T645" s="266"/>
    </row>
    <row r="646" ht="15.75" customHeight="1">
      <c r="R646" s="266"/>
      <c r="S646" s="266"/>
      <c r="T646" s="266"/>
    </row>
    <row r="647" ht="15.75" customHeight="1">
      <c r="R647" s="266"/>
      <c r="S647" s="266"/>
      <c r="T647" s="266"/>
    </row>
    <row r="648" ht="15.75" customHeight="1">
      <c r="R648" s="266"/>
      <c r="S648" s="266"/>
      <c r="T648" s="266"/>
    </row>
    <row r="649" ht="15.75" customHeight="1">
      <c r="R649" s="266"/>
      <c r="S649" s="266"/>
      <c r="T649" s="266"/>
    </row>
    <row r="650" ht="15.75" customHeight="1">
      <c r="R650" s="266"/>
      <c r="S650" s="266"/>
      <c r="T650" s="266"/>
    </row>
    <row r="651" ht="15.75" customHeight="1">
      <c r="R651" s="266"/>
      <c r="S651" s="266"/>
      <c r="T651" s="266"/>
    </row>
    <row r="652" ht="15.75" customHeight="1">
      <c r="R652" s="266"/>
      <c r="S652" s="266"/>
      <c r="T652" s="266"/>
    </row>
    <row r="653" ht="15.75" customHeight="1">
      <c r="R653" s="266"/>
      <c r="S653" s="266"/>
      <c r="T653" s="266"/>
    </row>
    <row r="654" ht="15.75" customHeight="1">
      <c r="R654" s="266"/>
      <c r="S654" s="266"/>
      <c r="T654" s="266"/>
    </row>
    <row r="655" ht="15.75" customHeight="1">
      <c r="R655" s="266"/>
      <c r="S655" s="266"/>
      <c r="T655" s="266"/>
    </row>
    <row r="656" ht="15.75" customHeight="1">
      <c r="R656" s="266"/>
      <c r="S656" s="266"/>
      <c r="T656" s="266"/>
    </row>
    <row r="657" ht="15.75" customHeight="1">
      <c r="R657" s="266"/>
      <c r="S657" s="266"/>
      <c r="T657" s="266"/>
    </row>
    <row r="658" ht="15.75" customHeight="1">
      <c r="R658" s="266"/>
      <c r="S658" s="266"/>
      <c r="T658" s="266"/>
    </row>
    <row r="659" ht="15.75" customHeight="1">
      <c r="R659" s="266"/>
      <c r="S659" s="266"/>
      <c r="T659" s="266"/>
    </row>
    <row r="660" ht="15.75" customHeight="1">
      <c r="R660" s="266"/>
      <c r="S660" s="266"/>
      <c r="T660" s="266"/>
    </row>
    <row r="661" ht="15.75" customHeight="1">
      <c r="R661" s="266"/>
      <c r="S661" s="266"/>
      <c r="T661" s="266"/>
    </row>
    <row r="662" ht="15.75" customHeight="1">
      <c r="R662" s="266"/>
      <c r="S662" s="266"/>
      <c r="T662" s="266"/>
    </row>
    <row r="663" ht="15.75" customHeight="1">
      <c r="R663" s="266"/>
      <c r="S663" s="266"/>
      <c r="T663" s="266"/>
    </row>
    <row r="664" ht="15.75" customHeight="1">
      <c r="R664" s="266"/>
      <c r="S664" s="266"/>
      <c r="T664" s="266"/>
    </row>
    <row r="665" ht="15.75" customHeight="1">
      <c r="R665" s="266"/>
      <c r="S665" s="266"/>
      <c r="T665" s="266"/>
    </row>
    <row r="666" ht="15.75" customHeight="1">
      <c r="R666" s="266"/>
      <c r="S666" s="266"/>
      <c r="T666" s="266"/>
    </row>
    <row r="667" ht="15.75" customHeight="1">
      <c r="R667" s="266"/>
      <c r="S667" s="266"/>
      <c r="T667" s="266"/>
    </row>
    <row r="668" ht="15.75" customHeight="1">
      <c r="R668" s="266"/>
      <c r="S668" s="266"/>
      <c r="T668" s="266"/>
    </row>
    <row r="669" ht="15.75" customHeight="1">
      <c r="R669" s="266"/>
      <c r="S669" s="266"/>
      <c r="T669" s="266"/>
    </row>
    <row r="670" ht="15.75" customHeight="1">
      <c r="R670" s="266"/>
      <c r="S670" s="266"/>
      <c r="T670" s="266"/>
    </row>
    <row r="671" ht="15.75" customHeight="1">
      <c r="R671" s="266"/>
      <c r="S671" s="266"/>
      <c r="T671" s="266"/>
    </row>
    <row r="672" ht="15.75" customHeight="1">
      <c r="R672" s="266"/>
      <c r="S672" s="266"/>
      <c r="T672" s="266"/>
    </row>
    <row r="673" ht="15.75" customHeight="1">
      <c r="R673" s="266"/>
      <c r="S673" s="266"/>
      <c r="T673" s="266"/>
    </row>
    <row r="674" ht="15.75" customHeight="1">
      <c r="R674" s="266"/>
      <c r="S674" s="266"/>
      <c r="T674" s="266"/>
    </row>
    <row r="675" ht="15.75" customHeight="1">
      <c r="R675" s="266"/>
      <c r="S675" s="266"/>
      <c r="T675" s="266"/>
    </row>
    <row r="676" ht="15.75" customHeight="1">
      <c r="R676" s="266"/>
      <c r="S676" s="266"/>
      <c r="T676" s="266"/>
    </row>
    <row r="677" ht="15.75" customHeight="1">
      <c r="R677" s="266"/>
      <c r="S677" s="266"/>
      <c r="T677" s="266"/>
    </row>
    <row r="678" ht="15.75" customHeight="1">
      <c r="R678" s="266"/>
      <c r="S678" s="266"/>
      <c r="T678" s="266"/>
    </row>
    <row r="679" ht="15.75" customHeight="1">
      <c r="R679" s="266"/>
      <c r="S679" s="266"/>
      <c r="T679" s="266"/>
    </row>
    <row r="680" ht="15.75" customHeight="1">
      <c r="R680" s="266"/>
      <c r="S680" s="266"/>
      <c r="T680" s="266"/>
    </row>
    <row r="681" ht="15.75" customHeight="1">
      <c r="R681" s="266"/>
      <c r="S681" s="266"/>
      <c r="T681" s="266"/>
    </row>
    <row r="682" ht="15.75" customHeight="1">
      <c r="R682" s="266"/>
      <c r="S682" s="266"/>
      <c r="T682" s="266"/>
    </row>
    <row r="683" ht="15.75" customHeight="1">
      <c r="R683" s="266"/>
      <c r="S683" s="266"/>
      <c r="T683" s="266"/>
    </row>
    <row r="684" ht="15.75" customHeight="1">
      <c r="R684" s="266"/>
      <c r="S684" s="266"/>
      <c r="T684" s="266"/>
    </row>
    <row r="685" ht="15.75" customHeight="1">
      <c r="R685" s="266"/>
      <c r="S685" s="266"/>
      <c r="T685" s="266"/>
    </row>
    <row r="686" ht="15.75" customHeight="1">
      <c r="R686" s="266"/>
      <c r="S686" s="266"/>
      <c r="T686" s="266"/>
    </row>
    <row r="687" ht="15.75" customHeight="1">
      <c r="R687" s="266"/>
      <c r="S687" s="266"/>
      <c r="T687" s="266"/>
    </row>
    <row r="688" ht="15.75" customHeight="1">
      <c r="R688" s="266"/>
      <c r="S688" s="266"/>
      <c r="T688" s="266"/>
    </row>
    <row r="689" ht="15.75" customHeight="1">
      <c r="R689" s="266"/>
      <c r="S689" s="266"/>
      <c r="T689" s="266"/>
    </row>
    <row r="690" ht="15.75" customHeight="1">
      <c r="R690" s="266"/>
      <c r="S690" s="266"/>
      <c r="T690" s="266"/>
    </row>
    <row r="691" ht="15.75" customHeight="1">
      <c r="R691" s="266"/>
      <c r="S691" s="266"/>
      <c r="T691" s="266"/>
    </row>
    <row r="692" ht="15.75" customHeight="1">
      <c r="R692" s="266"/>
      <c r="S692" s="266"/>
      <c r="T692" s="266"/>
    </row>
    <row r="693" ht="15.75" customHeight="1">
      <c r="R693" s="266"/>
      <c r="S693" s="266"/>
      <c r="T693" s="266"/>
    </row>
    <row r="694" ht="15.75" customHeight="1">
      <c r="R694" s="266"/>
      <c r="S694" s="266"/>
      <c r="T694" s="266"/>
    </row>
    <row r="695" ht="15.75" customHeight="1">
      <c r="R695" s="266"/>
      <c r="S695" s="266"/>
      <c r="T695" s="266"/>
    </row>
    <row r="696" ht="15.75" customHeight="1">
      <c r="R696" s="266"/>
      <c r="S696" s="266"/>
      <c r="T696" s="266"/>
    </row>
    <row r="697" ht="15.75" customHeight="1">
      <c r="R697" s="266"/>
      <c r="S697" s="266"/>
      <c r="T697" s="266"/>
    </row>
    <row r="698" ht="15.75" customHeight="1">
      <c r="R698" s="266"/>
      <c r="S698" s="266"/>
      <c r="T698" s="266"/>
    </row>
    <row r="699" ht="15.75" customHeight="1">
      <c r="R699" s="266"/>
      <c r="S699" s="266"/>
      <c r="T699" s="266"/>
    </row>
    <row r="700" ht="15.75" customHeight="1">
      <c r="R700" s="266"/>
      <c r="S700" s="266"/>
      <c r="T700" s="266"/>
    </row>
    <row r="701" ht="15.75" customHeight="1">
      <c r="R701" s="266"/>
      <c r="S701" s="266"/>
      <c r="T701" s="266"/>
    </row>
    <row r="702" ht="15.75" customHeight="1">
      <c r="R702" s="266"/>
      <c r="S702" s="266"/>
      <c r="T702" s="266"/>
    </row>
    <row r="703" ht="15.75" customHeight="1">
      <c r="R703" s="266"/>
      <c r="S703" s="266"/>
      <c r="T703" s="266"/>
    </row>
    <row r="704" ht="15.75" customHeight="1">
      <c r="R704" s="266"/>
      <c r="S704" s="266"/>
      <c r="T704" s="266"/>
    </row>
    <row r="705" ht="15.75" customHeight="1">
      <c r="R705" s="266"/>
      <c r="S705" s="266"/>
      <c r="T705" s="266"/>
    </row>
    <row r="706" ht="15.75" customHeight="1">
      <c r="R706" s="266"/>
      <c r="S706" s="266"/>
      <c r="T706" s="266"/>
    </row>
    <row r="707" ht="15.75" customHeight="1">
      <c r="R707" s="266"/>
      <c r="S707" s="266"/>
      <c r="T707" s="266"/>
    </row>
    <row r="708" ht="15.75" customHeight="1">
      <c r="R708" s="266"/>
      <c r="S708" s="266"/>
      <c r="T708" s="266"/>
    </row>
    <row r="709" ht="15.75" customHeight="1">
      <c r="R709" s="266"/>
      <c r="S709" s="266"/>
      <c r="T709" s="266"/>
    </row>
    <row r="710" ht="15.75" customHeight="1">
      <c r="R710" s="266"/>
      <c r="S710" s="266"/>
      <c r="T710" s="266"/>
    </row>
    <row r="711" ht="15.75" customHeight="1">
      <c r="R711" s="266"/>
      <c r="S711" s="266"/>
      <c r="T711" s="266"/>
    </row>
    <row r="712" ht="15.75" customHeight="1">
      <c r="R712" s="266"/>
      <c r="S712" s="266"/>
      <c r="T712" s="266"/>
    </row>
    <row r="713" ht="15.75" customHeight="1">
      <c r="R713" s="266"/>
      <c r="S713" s="266"/>
      <c r="T713" s="266"/>
    </row>
    <row r="714" ht="15.75" customHeight="1">
      <c r="R714" s="266"/>
      <c r="S714" s="266"/>
      <c r="T714" s="266"/>
    </row>
    <row r="715" ht="15.75" customHeight="1">
      <c r="R715" s="266"/>
      <c r="S715" s="266"/>
      <c r="T715" s="266"/>
    </row>
    <row r="716" ht="15.75" customHeight="1">
      <c r="R716" s="266"/>
      <c r="S716" s="266"/>
      <c r="T716" s="266"/>
    </row>
    <row r="717" ht="15.75" customHeight="1">
      <c r="R717" s="266"/>
      <c r="S717" s="266"/>
      <c r="T717" s="266"/>
    </row>
    <row r="718" ht="15.75" customHeight="1">
      <c r="R718" s="266"/>
      <c r="S718" s="266"/>
      <c r="T718" s="266"/>
    </row>
    <row r="719" ht="15.75" customHeight="1">
      <c r="R719" s="266"/>
      <c r="S719" s="266"/>
      <c r="T719" s="266"/>
    </row>
    <row r="720" ht="15.75" customHeight="1">
      <c r="R720" s="266"/>
      <c r="S720" s="266"/>
      <c r="T720" s="266"/>
    </row>
    <row r="721" ht="15.75" customHeight="1">
      <c r="R721" s="266"/>
      <c r="S721" s="266"/>
      <c r="T721" s="266"/>
    </row>
    <row r="722" ht="15.75" customHeight="1">
      <c r="R722" s="266"/>
      <c r="S722" s="266"/>
      <c r="T722" s="266"/>
    </row>
    <row r="723" ht="15.75" customHeight="1">
      <c r="R723" s="266"/>
      <c r="S723" s="266"/>
      <c r="T723" s="266"/>
    </row>
    <row r="724" ht="15.75" customHeight="1">
      <c r="R724" s="266"/>
      <c r="S724" s="266"/>
      <c r="T724" s="266"/>
    </row>
    <row r="725" ht="15.75" customHeight="1">
      <c r="R725" s="266"/>
      <c r="S725" s="266"/>
      <c r="T725" s="266"/>
    </row>
    <row r="726" ht="15.75" customHeight="1">
      <c r="R726" s="266"/>
      <c r="S726" s="266"/>
      <c r="T726" s="266"/>
    </row>
    <row r="727" ht="15.75" customHeight="1">
      <c r="R727" s="266"/>
      <c r="S727" s="266"/>
      <c r="T727" s="266"/>
    </row>
    <row r="728" ht="15.75" customHeight="1">
      <c r="R728" s="266"/>
      <c r="S728" s="266"/>
      <c r="T728" s="266"/>
    </row>
    <row r="729" ht="15.75" customHeight="1">
      <c r="R729" s="266"/>
      <c r="S729" s="266"/>
      <c r="T729" s="266"/>
    </row>
    <row r="730" ht="15.75" customHeight="1">
      <c r="R730" s="266"/>
      <c r="S730" s="266"/>
      <c r="T730" s="266"/>
    </row>
    <row r="731" ht="15.75" customHeight="1">
      <c r="R731" s="266"/>
      <c r="S731" s="266"/>
      <c r="T731" s="266"/>
    </row>
    <row r="732" ht="15.75" customHeight="1">
      <c r="R732" s="266"/>
      <c r="S732" s="266"/>
      <c r="T732" s="266"/>
    </row>
    <row r="733" ht="15.75" customHeight="1">
      <c r="R733" s="266"/>
      <c r="S733" s="266"/>
      <c r="T733" s="266"/>
    </row>
    <row r="734" ht="15.75" customHeight="1">
      <c r="R734" s="266"/>
      <c r="S734" s="266"/>
      <c r="T734" s="266"/>
    </row>
    <row r="735" ht="15.75" customHeight="1">
      <c r="R735" s="266"/>
      <c r="S735" s="266"/>
      <c r="T735" s="266"/>
    </row>
    <row r="736" ht="15.75" customHeight="1">
      <c r="R736" s="266"/>
      <c r="S736" s="266"/>
      <c r="T736" s="266"/>
    </row>
    <row r="737" ht="15.75" customHeight="1">
      <c r="R737" s="266"/>
      <c r="S737" s="266"/>
      <c r="T737" s="266"/>
    </row>
    <row r="738" ht="15.75" customHeight="1">
      <c r="R738" s="266"/>
      <c r="S738" s="266"/>
      <c r="T738" s="266"/>
    </row>
    <row r="739" ht="15.75" customHeight="1">
      <c r="R739" s="266"/>
      <c r="S739" s="266"/>
      <c r="T739" s="266"/>
    </row>
    <row r="740" ht="15.75" customHeight="1">
      <c r="R740" s="266"/>
      <c r="S740" s="266"/>
      <c r="T740" s="266"/>
    </row>
    <row r="741" ht="15.75" customHeight="1">
      <c r="R741" s="266"/>
      <c r="S741" s="266"/>
      <c r="T741" s="266"/>
    </row>
    <row r="742" ht="15.75" customHeight="1">
      <c r="R742" s="266"/>
      <c r="S742" s="266"/>
      <c r="T742" s="266"/>
    </row>
    <row r="743" ht="15.75" customHeight="1">
      <c r="R743" s="266"/>
      <c r="S743" s="266"/>
      <c r="T743" s="266"/>
    </row>
    <row r="744" ht="15.75" customHeight="1">
      <c r="R744" s="266"/>
      <c r="S744" s="266"/>
      <c r="T744" s="266"/>
    </row>
    <row r="745" ht="15.75" customHeight="1">
      <c r="R745" s="266"/>
      <c r="S745" s="266"/>
      <c r="T745" s="266"/>
    </row>
    <row r="746" ht="15.75" customHeight="1">
      <c r="R746" s="266"/>
      <c r="S746" s="266"/>
      <c r="T746" s="266"/>
    </row>
    <row r="747" ht="15.75" customHeight="1">
      <c r="R747" s="266"/>
      <c r="S747" s="266"/>
      <c r="T747" s="266"/>
    </row>
    <row r="748" ht="15.75" customHeight="1">
      <c r="R748" s="266"/>
      <c r="S748" s="266"/>
      <c r="T748" s="266"/>
    </row>
    <row r="749" ht="15.75" customHeight="1">
      <c r="R749" s="266"/>
      <c r="S749" s="266"/>
      <c r="T749" s="266"/>
    </row>
    <row r="750" ht="15.75" customHeight="1">
      <c r="R750" s="266"/>
      <c r="S750" s="266"/>
      <c r="T750" s="266"/>
    </row>
    <row r="751" ht="15.75" customHeight="1">
      <c r="R751" s="266"/>
      <c r="S751" s="266"/>
      <c r="T751" s="266"/>
    </row>
    <row r="752" ht="15.75" customHeight="1">
      <c r="R752" s="266"/>
      <c r="S752" s="266"/>
      <c r="T752" s="266"/>
    </row>
    <row r="753" ht="15.75" customHeight="1">
      <c r="R753" s="266"/>
      <c r="S753" s="266"/>
      <c r="T753" s="266"/>
    </row>
    <row r="754" ht="15.75" customHeight="1">
      <c r="R754" s="266"/>
      <c r="S754" s="266"/>
      <c r="T754" s="266"/>
    </row>
    <row r="755" ht="15.75" customHeight="1">
      <c r="R755" s="266"/>
      <c r="S755" s="266"/>
      <c r="T755" s="266"/>
    </row>
    <row r="756" ht="15.75" customHeight="1">
      <c r="R756" s="266"/>
      <c r="S756" s="266"/>
      <c r="T756" s="266"/>
    </row>
    <row r="757" ht="15.75" customHeight="1">
      <c r="R757" s="266"/>
      <c r="S757" s="266"/>
      <c r="T757" s="266"/>
    </row>
    <row r="758" ht="15.75" customHeight="1">
      <c r="R758" s="266"/>
      <c r="S758" s="266"/>
      <c r="T758" s="266"/>
    </row>
    <row r="759" ht="15.75" customHeight="1">
      <c r="R759" s="266"/>
      <c r="S759" s="266"/>
      <c r="T759" s="266"/>
    </row>
    <row r="760" ht="15.75" customHeight="1">
      <c r="R760" s="266"/>
      <c r="S760" s="266"/>
      <c r="T760" s="266"/>
    </row>
    <row r="761" ht="15.75" customHeight="1">
      <c r="R761" s="266"/>
      <c r="S761" s="266"/>
      <c r="T761" s="266"/>
    </row>
    <row r="762" ht="15.75" customHeight="1">
      <c r="R762" s="266"/>
      <c r="S762" s="266"/>
      <c r="T762" s="266"/>
    </row>
    <row r="763" ht="15.75" customHeight="1">
      <c r="R763" s="266"/>
      <c r="S763" s="266"/>
      <c r="T763" s="266"/>
    </row>
    <row r="764" ht="15.75" customHeight="1">
      <c r="R764" s="266"/>
      <c r="S764" s="266"/>
      <c r="T764" s="266"/>
    </row>
    <row r="765" ht="15.75" customHeight="1">
      <c r="R765" s="266"/>
      <c r="S765" s="266"/>
      <c r="T765" s="266"/>
    </row>
    <row r="766" ht="15.75" customHeight="1">
      <c r="R766" s="266"/>
      <c r="S766" s="266"/>
      <c r="T766" s="266"/>
    </row>
    <row r="767" ht="15.75" customHeight="1">
      <c r="R767" s="266"/>
      <c r="S767" s="266"/>
      <c r="T767" s="266"/>
    </row>
    <row r="768" ht="15.75" customHeight="1">
      <c r="R768" s="266"/>
      <c r="S768" s="266"/>
      <c r="T768" s="266"/>
    </row>
    <row r="769" ht="15.75" customHeight="1">
      <c r="R769" s="266"/>
      <c r="S769" s="266"/>
      <c r="T769" s="266"/>
    </row>
    <row r="770" ht="15.75" customHeight="1">
      <c r="R770" s="266"/>
      <c r="S770" s="266"/>
      <c r="T770" s="266"/>
    </row>
    <row r="771" ht="15.75" customHeight="1">
      <c r="R771" s="266"/>
      <c r="S771" s="266"/>
      <c r="T771" s="266"/>
    </row>
    <row r="772" ht="15.75" customHeight="1">
      <c r="R772" s="266"/>
      <c r="S772" s="266"/>
      <c r="T772" s="266"/>
    </row>
    <row r="773" ht="15.75" customHeight="1">
      <c r="R773" s="266"/>
      <c r="S773" s="266"/>
      <c r="T773" s="266"/>
    </row>
    <row r="774" ht="15.75" customHeight="1">
      <c r="R774" s="266"/>
      <c r="S774" s="266"/>
      <c r="T774" s="266"/>
    </row>
    <row r="775" ht="15.75" customHeight="1">
      <c r="R775" s="266"/>
      <c r="S775" s="266"/>
      <c r="T775" s="266"/>
    </row>
    <row r="776" ht="15.75" customHeight="1">
      <c r="R776" s="266"/>
      <c r="S776" s="266"/>
      <c r="T776" s="266"/>
    </row>
    <row r="777" ht="15.75" customHeight="1">
      <c r="R777" s="266"/>
      <c r="S777" s="266"/>
      <c r="T777" s="266"/>
    </row>
    <row r="778" ht="15.75" customHeight="1">
      <c r="R778" s="266"/>
      <c r="S778" s="266"/>
      <c r="T778" s="266"/>
    </row>
    <row r="779" ht="15.75" customHeight="1">
      <c r="R779" s="266"/>
      <c r="S779" s="266"/>
      <c r="T779" s="266"/>
    </row>
    <row r="780" ht="15.75" customHeight="1">
      <c r="R780" s="266"/>
      <c r="S780" s="266"/>
      <c r="T780" s="266"/>
    </row>
    <row r="781" ht="15.75" customHeight="1">
      <c r="R781" s="266"/>
      <c r="S781" s="266"/>
      <c r="T781" s="266"/>
    </row>
    <row r="782" ht="15.75" customHeight="1">
      <c r="R782" s="266"/>
      <c r="S782" s="266"/>
      <c r="T782" s="266"/>
    </row>
    <row r="783" ht="15.75" customHeight="1">
      <c r="R783" s="266"/>
      <c r="S783" s="266"/>
      <c r="T783" s="266"/>
    </row>
    <row r="784" ht="15.75" customHeight="1">
      <c r="R784" s="266"/>
      <c r="S784" s="266"/>
      <c r="T784" s="266"/>
    </row>
    <row r="785" ht="15.75" customHeight="1">
      <c r="R785" s="266"/>
      <c r="S785" s="266"/>
      <c r="T785" s="266"/>
    </row>
    <row r="786" ht="15.75" customHeight="1">
      <c r="R786" s="266"/>
      <c r="S786" s="266"/>
      <c r="T786" s="266"/>
    </row>
    <row r="787" ht="15.75" customHeight="1">
      <c r="R787" s="266"/>
      <c r="S787" s="266"/>
      <c r="T787" s="266"/>
    </row>
    <row r="788" ht="15.75" customHeight="1">
      <c r="R788" s="266"/>
      <c r="S788" s="266"/>
      <c r="T788" s="266"/>
    </row>
    <row r="789" ht="15.75" customHeight="1">
      <c r="R789" s="266"/>
      <c r="S789" s="266"/>
      <c r="T789" s="266"/>
    </row>
    <row r="790" ht="15.75" customHeight="1">
      <c r="R790" s="266"/>
      <c r="S790" s="266"/>
      <c r="T790" s="266"/>
    </row>
    <row r="791" ht="15.75" customHeight="1">
      <c r="R791" s="266"/>
      <c r="S791" s="266"/>
      <c r="T791" s="266"/>
    </row>
    <row r="792" ht="15.75" customHeight="1">
      <c r="R792" s="266"/>
      <c r="S792" s="266"/>
      <c r="T792" s="266"/>
    </row>
    <row r="793" ht="15.75" customHeight="1">
      <c r="R793" s="266"/>
      <c r="S793" s="266"/>
      <c r="T793" s="266"/>
    </row>
    <row r="794" ht="15.75" customHeight="1">
      <c r="R794" s="266"/>
      <c r="S794" s="266"/>
      <c r="T794" s="266"/>
    </row>
    <row r="795" ht="15.75" customHeight="1">
      <c r="R795" s="266"/>
      <c r="S795" s="266"/>
      <c r="T795" s="266"/>
    </row>
    <row r="796" ht="15.75" customHeight="1">
      <c r="R796" s="266"/>
      <c r="S796" s="266"/>
      <c r="T796" s="266"/>
    </row>
    <row r="797" ht="15.75" customHeight="1">
      <c r="R797" s="266"/>
      <c r="S797" s="266"/>
      <c r="T797" s="266"/>
    </row>
    <row r="798" ht="15.75" customHeight="1">
      <c r="R798" s="266"/>
      <c r="S798" s="266"/>
      <c r="T798" s="266"/>
    </row>
    <row r="799" ht="15.75" customHeight="1">
      <c r="R799" s="266"/>
      <c r="S799" s="266"/>
      <c r="T799" s="266"/>
    </row>
    <row r="800" ht="15.75" customHeight="1">
      <c r="R800" s="266"/>
      <c r="S800" s="266"/>
      <c r="T800" s="266"/>
    </row>
    <row r="801" ht="15.75" customHeight="1">
      <c r="R801" s="266"/>
      <c r="S801" s="266"/>
      <c r="T801" s="266"/>
    </row>
    <row r="802" ht="15.75" customHeight="1">
      <c r="R802" s="266"/>
      <c r="S802" s="266"/>
      <c r="T802" s="266"/>
    </row>
    <row r="803" ht="15.75" customHeight="1">
      <c r="R803" s="266"/>
      <c r="S803" s="266"/>
      <c r="T803" s="266"/>
    </row>
    <row r="804" ht="15.75" customHeight="1">
      <c r="R804" s="266"/>
      <c r="S804" s="266"/>
      <c r="T804" s="266"/>
    </row>
    <row r="805" ht="15.75" customHeight="1">
      <c r="R805" s="266"/>
      <c r="S805" s="266"/>
      <c r="T805" s="266"/>
    </row>
    <row r="806" ht="15.75" customHeight="1">
      <c r="R806" s="266"/>
      <c r="S806" s="266"/>
      <c r="T806" s="266"/>
    </row>
    <row r="807" ht="15.75" customHeight="1">
      <c r="R807" s="266"/>
      <c r="S807" s="266"/>
      <c r="T807" s="266"/>
    </row>
    <row r="808" ht="15.75" customHeight="1">
      <c r="R808" s="266"/>
      <c r="S808" s="266"/>
      <c r="T808" s="266"/>
    </row>
    <row r="809" ht="15.75" customHeight="1">
      <c r="R809" s="266"/>
      <c r="S809" s="266"/>
      <c r="T809" s="266"/>
    </row>
    <row r="810" ht="15.75" customHeight="1">
      <c r="R810" s="266"/>
      <c r="S810" s="266"/>
      <c r="T810" s="266"/>
    </row>
    <row r="811" ht="15.75" customHeight="1">
      <c r="R811" s="266"/>
      <c r="S811" s="266"/>
      <c r="T811" s="266"/>
    </row>
    <row r="812" ht="15.75" customHeight="1">
      <c r="R812" s="266"/>
      <c r="S812" s="266"/>
      <c r="T812" s="266"/>
    </row>
    <row r="813" ht="15.75" customHeight="1">
      <c r="R813" s="266"/>
      <c r="S813" s="266"/>
      <c r="T813" s="266"/>
    </row>
    <row r="814" ht="15.75" customHeight="1">
      <c r="R814" s="266"/>
      <c r="S814" s="266"/>
      <c r="T814" s="266"/>
    </row>
    <row r="815" ht="15.75" customHeight="1">
      <c r="R815" s="266"/>
      <c r="S815" s="266"/>
      <c r="T815" s="266"/>
    </row>
    <row r="816" ht="15.75" customHeight="1">
      <c r="R816" s="266"/>
      <c r="S816" s="266"/>
      <c r="T816" s="266"/>
    </row>
    <row r="817" ht="15.75" customHeight="1">
      <c r="R817" s="266"/>
      <c r="S817" s="266"/>
      <c r="T817" s="266"/>
    </row>
    <row r="818" ht="15.75" customHeight="1">
      <c r="R818" s="266"/>
      <c r="S818" s="266"/>
      <c r="T818" s="266"/>
    </row>
    <row r="819" ht="15.75" customHeight="1">
      <c r="R819" s="266"/>
      <c r="S819" s="266"/>
      <c r="T819" s="266"/>
    </row>
    <row r="820" ht="15.75" customHeight="1">
      <c r="R820" s="266"/>
      <c r="S820" s="266"/>
      <c r="T820" s="266"/>
    </row>
    <row r="821" ht="15.75" customHeight="1">
      <c r="R821" s="266"/>
      <c r="S821" s="266"/>
      <c r="T821" s="266"/>
    </row>
    <row r="822" ht="15.75" customHeight="1">
      <c r="R822" s="266"/>
      <c r="S822" s="266"/>
      <c r="T822" s="266"/>
    </row>
    <row r="823" ht="15.75" customHeight="1">
      <c r="R823" s="266"/>
      <c r="S823" s="266"/>
      <c r="T823" s="266"/>
    </row>
    <row r="824" ht="15.75" customHeight="1">
      <c r="R824" s="266"/>
      <c r="S824" s="266"/>
      <c r="T824" s="266"/>
    </row>
    <row r="825" ht="15.75" customHeight="1">
      <c r="R825" s="266"/>
      <c r="S825" s="266"/>
      <c r="T825" s="266"/>
    </row>
    <row r="826" ht="15.75" customHeight="1">
      <c r="R826" s="266"/>
      <c r="S826" s="266"/>
      <c r="T826" s="266"/>
    </row>
    <row r="827" ht="15.75" customHeight="1">
      <c r="R827" s="266"/>
      <c r="S827" s="266"/>
      <c r="T827" s="266"/>
    </row>
    <row r="828" ht="15.75" customHeight="1">
      <c r="R828" s="266"/>
      <c r="S828" s="266"/>
      <c r="T828" s="266"/>
    </row>
    <row r="829" ht="15.75" customHeight="1">
      <c r="R829" s="266"/>
      <c r="S829" s="266"/>
      <c r="T829" s="266"/>
    </row>
    <row r="830" ht="15.75" customHeight="1">
      <c r="R830" s="266"/>
      <c r="S830" s="266"/>
      <c r="T830" s="266"/>
    </row>
    <row r="831" ht="15.75" customHeight="1">
      <c r="R831" s="266"/>
      <c r="S831" s="266"/>
      <c r="T831" s="266"/>
    </row>
    <row r="832" ht="15.75" customHeight="1">
      <c r="R832" s="266"/>
      <c r="S832" s="266"/>
      <c r="T832" s="266"/>
    </row>
    <row r="833" ht="15.75" customHeight="1">
      <c r="R833" s="266"/>
      <c r="S833" s="266"/>
      <c r="T833" s="266"/>
    </row>
    <row r="834" ht="15.75" customHeight="1">
      <c r="R834" s="266"/>
      <c r="S834" s="266"/>
      <c r="T834" s="266"/>
    </row>
    <row r="835" ht="15.75" customHeight="1">
      <c r="R835" s="266"/>
      <c r="S835" s="266"/>
      <c r="T835" s="266"/>
    </row>
    <row r="836" ht="15.75" customHeight="1">
      <c r="R836" s="266"/>
      <c r="S836" s="266"/>
      <c r="T836" s="266"/>
    </row>
    <row r="837" ht="15.75" customHeight="1">
      <c r="R837" s="266"/>
      <c r="S837" s="266"/>
      <c r="T837" s="266"/>
    </row>
    <row r="838" ht="15.75" customHeight="1">
      <c r="R838" s="266"/>
      <c r="S838" s="266"/>
      <c r="T838" s="266"/>
    </row>
    <row r="839" ht="15.75" customHeight="1">
      <c r="R839" s="266"/>
      <c r="S839" s="266"/>
      <c r="T839" s="266"/>
    </row>
    <row r="840" ht="15.75" customHeight="1">
      <c r="R840" s="266"/>
      <c r="S840" s="266"/>
      <c r="T840" s="266"/>
    </row>
    <row r="841" ht="15.75" customHeight="1">
      <c r="R841" s="266"/>
      <c r="S841" s="266"/>
      <c r="T841" s="266"/>
    </row>
    <row r="842" ht="15.75" customHeight="1">
      <c r="R842" s="266"/>
      <c r="S842" s="266"/>
      <c r="T842" s="266"/>
    </row>
    <row r="843" ht="15.75" customHeight="1">
      <c r="R843" s="266"/>
      <c r="S843" s="266"/>
      <c r="T843" s="266"/>
    </row>
    <row r="844" ht="15.75" customHeight="1">
      <c r="R844" s="266"/>
      <c r="S844" s="266"/>
      <c r="T844" s="266"/>
    </row>
    <row r="845" ht="15.75" customHeight="1">
      <c r="R845" s="266"/>
      <c r="S845" s="266"/>
      <c r="T845" s="266"/>
    </row>
    <row r="846" ht="15.75" customHeight="1">
      <c r="R846" s="266"/>
      <c r="S846" s="266"/>
      <c r="T846" s="266"/>
    </row>
    <row r="847" ht="15.75" customHeight="1">
      <c r="R847" s="266"/>
      <c r="S847" s="266"/>
      <c r="T847" s="266"/>
    </row>
    <row r="848" ht="15.75" customHeight="1">
      <c r="R848" s="266"/>
      <c r="S848" s="266"/>
      <c r="T848" s="266"/>
    </row>
    <row r="849" ht="15.75" customHeight="1">
      <c r="R849" s="266"/>
      <c r="S849" s="266"/>
      <c r="T849" s="266"/>
    </row>
    <row r="850" ht="15.75" customHeight="1">
      <c r="R850" s="266"/>
      <c r="S850" s="266"/>
      <c r="T850" s="266"/>
    </row>
    <row r="851" ht="15.75" customHeight="1">
      <c r="R851" s="266"/>
      <c r="S851" s="266"/>
      <c r="T851" s="266"/>
    </row>
    <row r="852" ht="15.75" customHeight="1">
      <c r="R852" s="266"/>
      <c r="S852" s="266"/>
      <c r="T852" s="266"/>
    </row>
    <row r="853" ht="15.75" customHeight="1">
      <c r="R853" s="266"/>
      <c r="S853" s="266"/>
      <c r="T853" s="266"/>
    </row>
    <row r="854" ht="15.75" customHeight="1">
      <c r="R854" s="266"/>
      <c r="S854" s="266"/>
      <c r="T854" s="266"/>
    </row>
    <row r="855" ht="15.75" customHeight="1">
      <c r="R855" s="266"/>
      <c r="S855" s="266"/>
      <c r="T855" s="266"/>
    </row>
    <row r="856" ht="15.75" customHeight="1">
      <c r="R856" s="266"/>
      <c r="S856" s="266"/>
      <c r="T856" s="266"/>
    </row>
    <row r="857" ht="15.75" customHeight="1">
      <c r="R857" s="266"/>
      <c r="S857" s="266"/>
      <c r="T857" s="266"/>
    </row>
    <row r="858" ht="15.75" customHeight="1">
      <c r="R858" s="266"/>
      <c r="S858" s="266"/>
      <c r="T858" s="266"/>
    </row>
    <row r="859" ht="15.75" customHeight="1">
      <c r="R859" s="266"/>
      <c r="S859" s="266"/>
      <c r="T859" s="266"/>
    </row>
    <row r="860" ht="15.75" customHeight="1">
      <c r="R860" s="266"/>
      <c r="S860" s="266"/>
      <c r="T860" s="266"/>
    </row>
    <row r="861" ht="15.75" customHeight="1">
      <c r="R861" s="266"/>
      <c r="S861" s="266"/>
      <c r="T861" s="266"/>
    </row>
    <row r="862" ht="15.75" customHeight="1">
      <c r="R862" s="266"/>
      <c r="S862" s="266"/>
      <c r="T862" s="266"/>
    </row>
    <row r="863" ht="15.75" customHeight="1">
      <c r="R863" s="266"/>
      <c r="S863" s="266"/>
      <c r="T863" s="266"/>
    </row>
    <row r="864" ht="15.75" customHeight="1">
      <c r="R864" s="266"/>
      <c r="S864" s="266"/>
      <c r="T864" s="266"/>
    </row>
    <row r="865" ht="15.75" customHeight="1">
      <c r="R865" s="266"/>
      <c r="S865" s="266"/>
      <c r="T865" s="266"/>
    </row>
    <row r="866" ht="15.75" customHeight="1">
      <c r="R866" s="266"/>
      <c r="S866" s="266"/>
      <c r="T866" s="266"/>
    </row>
    <row r="867" ht="15.75" customHeight="1">
      <c r="R867" s="266"/>
      <c r="S867" s="266"/>
      <c r="T867" s="266"/>
    </row>
    <row r="868" ht="15.75" customHeight="1">
      <c r="R868" s="266"/>
      <c r="S868" s="266"/>
      <c r="T868" s="266"/>
    </row>
    <row r="869" ht="15.75" customHeight="1">
      <c r="R869" s="266"/>
      <c r="S869" s="266"/>
      <c r="T869" s="266"/>
    </row>
    <row r="870" ht="15.75" customHeight="1">
      <c r="R870" s="266"/>
      <c r="S870" s="266"/>
      <c r="T870" s="266"/>
    </row>
    <row r="871" ht="15.75" customHeight="1">
      <c r="R871" s="266"/>
      <c r="S871" s="266"/>
      <c r="T871" s="266"/>
    </row>
    <row r="872" ht="15.75" customHeight="1">
      <c r="R872" s="266"/>
      <c r="S872" s="266"/>
      <c r="T872" s="266"/>
    </row>
    <row r="873" ht="15.75" customHeight="1">
      <c r="R873" s="266"/>
      <c r="S873" s="266"/>
      <c r="T873" s="266"/>
    </row>
    <row r="874" ht="15.75" customHeight="1">
      <c r="R874" s="266"/>
      <c r="S874" s="266"/>
      <c r="T874" s="266"/>
    </row>
    <row r="875" ht="15.75" customHeight="1">
      <c r="R875" s="266"/>
      <c r="S875" s="266"/>
      <c r="T875" s="266"/>
    </row>
    <row r="876" ht="15.75" customHeight="1">
      <c r="R876" s="266"/>
      <c r="S876" s="266"/>
      <c r="T876" s="266"/>
    </row>
    <row r="877" ht="15.75" customHeight="1">
      <c r="R877" s="266"/>
      <c r="S877" s="266"/>
      <c r="T877" s="266"/>
    </row>
    <row r="878" ht="15.75" customHeight="1">
      <c r="R878" s="266"/>
      <c r="S878" s="266"/>
      <c r="T878" s="266"/>
    </row>
    <row r="879" ht="15.75" customHeight="1">
      <c r="R879" s="266"/>
      <c r="S879" s="266"/>
      <c r="T879" s="266"/>
    </row>
    <row r="880" ht="15.75" customHeight="1">
      <c r="R880" s="266"/>
      <c r="S880" s="266"/>
      <c r="T880" s="266"/>
    </row>
    <row r="881" ht="15.75" customHeight="1">
      <c r="R881" s="266"/>
      <c r="S881" s="266"/>
      <c r="T881" s="266"/>
    </row>
    <row r="882" ht="15.75" customHeight="1">
      <c r="R882" s="266"/>
      <c r="S882" s="266"/>
      <c r="T882" s="266"/>
    </row>
    <row r="883" ht="15.75" customHeight="1">
      <c r="R883" s="266"/>
      <c r="S883" s="266"/>
      <c r="T883" s="266"/>
    </row>
    <row r="884" ht="15.75" customHeight="1">
      <c r="R884" s="266"/>
      <c r="S884" s="266"/>
      <c r="T884" s="266"/>
    </row>
    <row r="885" ht="15.75" customHeight="1">
      <c r="R885" s="266"/>
      <c r="S885" s="266"/>
      <c r="T885" s="266"/>
    </row>
    <row r="886" ht="15.75" customHeight="1">
      <c r="R886" s="266"/>
      <c r="S886" s="266"/>
      <c r="T886" s="266"/>
    </row>
    <row r="887" ht="15.75" customHeight="1">
      <c r="R887" s="266"/>
      <c r="S887" s="266"/>
      <c r="T887" s="266"/>
    </row>
    <row r="888" ht="15.75" customHeight="1">
      <c r="R888" s="266"/>
      <c r="S888" s="266"/>
      <c r="T888" s="266"/>
    </row>
    <row r="889" ht="15.75" customHeight="1">
      <c r="R889" s="266"/>
      <c r="S889" s="266"/>
      <c r="T889" s="266"/>
    </row>
    <row r="890" ht="15.75" customHeight="1">
      <c r="R890" s="266"/>
      <c r="S890" s="266"/>
      <c r="T890" s="266"/>
    </row>
    <row r="891" ht="15.75" customHeight="1">
      <c r="R891" s="266"/>
      <c r="S891" s="266"/>
      <c r="T891" s="266"/>
    </row>
    <row r="892" ht="15.75" customHeight="1">
      <c r="R892" s="266"/>
      <c r="S892" s="266"/>
      <c r="T892" s="266"/>
    </row>
    <row r="893" ht="15.75" customHeight="1">
      <c r="R893" s="266"/>
      <c r="S893" s="266"/>
      <c r="T893" s="266"/>
    </row>
    <row r="894" ht="15.75" customHeight="1">
      <c r="R894" s="266"/>
      <c r="S894" s="266"/>
      <c r="T894" s="266"/>
    </row>
    <row r="895" ht="15.75" customHeight="1">
      <c r="R895" s="266"/>
      <c r="S895" s="266"/>
      <c r="T895" s="266"/>
    </row>
    <row r="896" ht="15.75" customHeight="1">
      <c r="R896" s="266"/>
      <c r="S896" s="266"/>
      <c r="T896" s="266"/>
    </row>
    <row r="897" ht="15.75" customHeight="1">
      <c r="R897" s="266"/>
      <c r="S897" s="266"/>
      <c r="T897" s="266"/>
    </row>
    <row r="898" ht="15.75" customHeight="1">
      <c r="R898" s="266"/>
      <c r="S898" s="266"/>
      <c r="T898" s="266"/>
    </row>
    <row r="899" ht="15.75" customHeight="1">
      <c r="R899" s="266"/>
      <c r="S899" s="266"/>
      <c r="T899" s="266"/>
    </row>
    <row r="900" ht="15.75" customHeight="1">
      <c r="R900" s="266"/>
      <c r="S900" s="266"/>
      <c r="T900" s="266"/>
    </row>
    <row r="901" ht="15.75" customHeight="1">
      <c r="R901" s="266"/>
      <c r="S901" s="266"/>
      <c r="T901" s="266"/>
    </row>
    <row r="902" ht="15.75" customHeight="1">
      <c r="R902" s="266"/>
      <c r="S902" s="266"/>
      <c r="T902" s="266"/>
    </row>
    <row r="903" ht="15.75" customHeight="1">
      <c r="R903" s="266"/>
      <c r="S903" s="266"/>
      <c r="T903" s="266"/>
    </row>
    <row r="904" ht="15.75" customHeight="1">
      <c r="R904" s="266"/>
      <c r="S904" s="266"/>
      <c r="T904" s="266"/>
    </row>
    <row r="905" ht="15.75" customHeight="1">
      <c r="R905" s="266"/>
      <c r="S905" s="266"/>
      <c r="T905" s="266"/>
    </row>
    <row r="906" ht="15.75" customHeight="1">
      <c r="R906" s="266"/>
      <c r="S906" s="266"/>
      <c r="T906" s="266"/>
    </row>
    <row r="907" ht="15.75" customHeight="1">
      <c r="R907" s="266"/>
      <c r="S907" s="266"/>
      <c r="T907" s="266"/>
    </row>
    <row r="908" ht="15.75" customHeight="1">
      <c r="R908" s="266"/>
      <c r="S908" s="266"/>
      <c r="T908" s="266"/>
    </row>
    <row r="909" ht="15.75" customHeight="1">
      <c r="R909" s="266"/>
      <c r="S909" s="266"/>
      <c r="T909" s="266"/>
    </row>
    <row r="910" ht="15.75" customHeight="1">
      <c r="R910" s="266"/>
      <c r="S910" s="266"/>
      <c r="T910" s="266"/>
    </row>
    <row r="911" ht="15.75" customHeight="1">
      <c r="R911" s="266"/>
      <c r="S911" s="266"/>
      <c r="T911" s="266"/>
    </row>
    <row r="912" ht="15.75" customHeight="1">
      <c r="R912" s="266"/>
      <c r="S912" s="266"/>
      <c r="T912" s="266"/>
    </row>
    <row r="913" ht="15.75" customHeight="1">
      <c r="R913" s="266"/>
      <c r="S913" s="266"/>
      <c r="T913" s="266"/>
    </row>
    <row r="914" ht="15.75" customHeight="1">
      <c r="R914" s="266"/>
      <c r="S914" s="266"/>
      <c r="T914" s="266"/>
    </row>
    <row r="915" ht="15.75" customHeight="1">
      <c r="R915" s="266"/>
      <c r="S915" s="266"/>
      <c r="T915" s="266"/>
    </row>
    <row r="916" ht="15.75" customHeight="1">
      <c r="R916" s="266"/>
      <c r="S916" s="266"/>
      <c r="T916" s="266"/>
    </row>
    <row r="917" ht="15.75" customHeight="1">
      <c r="R917" s="266"/>
      <c r="S917" s="266"/>
      <c r="T917" s="266"/>
    </row>
    <row r="918" ht="15.75" customHeight="1">
      <c r="R918" s="266"/>
      <c r="S918" s="266"/>
      <c r="T918" s="266"/>
    </row>
    <row r="919" ht="15.75" customHeight="1">
      <c r="R919" s="266"/>
      <c r="S919" s="266"/>
      <c r="T919" s="266"/>
    </row>
    <row r="920" ht="15.75" customHeight="1">
      <c r="R920" s="266"/>
      <c r="S920" s="266"/>
      <c r="T920" s="266"/>
    </row>
    <row r="921" ht="15.75" customHeight="1">
      <c r="R921" s="266"/>
      <c r="S921" s="266"/>
      <c r="T921" s="266"/>
    </row>
    <row r="922" ht="15.75" customHeight="1">
      <c r="R922" s="266"/>
      <c r="S922" s="266"/>
      <c r="T922" s="266"/>
    </row>
    <row r="923" ht="15.75" customHeight="1">
      <c r="R923" s="266"/>
      <c r="S923" s="266"/>
      <c r="T923" s="266"/>
    </row>
    <row r="924" ht="15.75" customHeight="1">
      <c r="R924" s="266"/>
      <c r="S924" s="266"/>
      <c r="T924" s="266"/>
    </row>
    <row r="925" ht="15.75" customHeight="1">
      <c r="R925" s="266"/>
      <c r="S925" s="266"/>
      <c r="T925" s="266"/>
    </row>
    <row r="926" ht="15.75" customHeight="1">
      <c r="R926" s="266"/>
      <c r="S926" s="266"/>
      <c r="T926" s="266"/>
    </row>
    <row r="927" ht="15.75" customHeight="1">
      <c r="R927" s="266"/>
      <c r="S927" s="266"/>
      <c r="T927" s="266"/>
    </row>
    <row r="928" ht="15.75" customHeight="1">
      <c r="R928" s="266"/>
      <c r="S928" s="266"/>
      <c r="T928" s="266"/>
    </row>
    <row r="929" ht="15.75" customHeight="1">
      <c r="R929" s="266"/>
      <c r="S929" s="266"/>
      <c r="T929" s="266"/>
    </row>
    <row r="930" ht="15.75" customHeight="1">
      <c r="R930" s="266"/>
      <c r="S930" s="266"/>
      <c r="T930" s="266"/>
    </row>
    <row r="931" ht="15.75" customHeight="1">
      <c r="R931" s="266"/>
      <c r="S931" s="266"/>
      <c r="T931" s="266"/>
    </row>
    <row r="932" ht="15.75" customHeight="1">
      <c r="R932" s="266"/>
      <c r="S932" s="266"/>
      <c r="T932" s="266"/>
    </row>
    <row r="933" ht="15.75" customHeight="1">
      <c r="R933" s="266"/>
      <c r="S933" s="266"/>
      <c r="T933" s="266"/>
    </row>
    <row r="934" ht="15.75" customHeight="1">
      <c r="R934" s="266"/>
      <c r="S934" s="266"/>
      <c r="T934" s="266"/>
    </row>
    <row r="935" ht="15.75" customHeight="1">
      <c r="R935" s="266"/>
      <c r="S935" s="266"/>
      <c r="T935" s="266"/>
    </row>
    <row r="936" ht="15.75" customHeight="1">
      <c r="R936" s="266"/>
      <c r="S936" s="266"/>
      <c r="T936" s="266"/>
    </row>
    <row r="937" ht="15.75" customHeight="1">
      <c r="R937" s="266"/>
      <c r="S937" s="266"/>
      <c r="T937" s="266"/>
    </row>
    <row r="938" ht="15.75" customHeight="1">
      <c r="R938" s="266"/>
      <c r="S938" s="266"/>
      <c r="T938" s="266"/>
    </row>
    <row r="939" ht="15.75" customHeight="1">
      <c r="R939" s="266"/>
      <c r="S939" s="266"/>
      <c r="T939" s="266"/>
    </row>
    <row r="940" ht="15.75" customHeight="1">
      <c r="R940" s="266"/>
      <c r="S940" s="266"/>
      <c r="T940" s="266"/>
    </row>
    <row r="941" ht="15.75" customHeight="1">
      <c r="R941" s="266"/>
      <c r="S941" s="266"/>
      <c r="T941" s="266"/>
    </row>
    <row r="942" ht="15.75" customHeight="1">
      <c r="R942" s="266"/>
      <c r="S942" s="266"/>
      <c r="T942" s="266"/>
    </row>
    <row r="943" ht="15.75" customHeight="1">
      <c r="R943" s="266"/>
      <c r="S943" s="266"/>
      <c r="T943" s="266"/>
    </row>
    <row r="944" ht="15.75" customHeight="1">
      <c r="R944" s="266"/>
      <c r="S944" s="266"/>
      <c r="T944" s="266"/>
    </row>
    <row r="945" ht="15.75" customHeight="1">
      <c r="R945" s="266"/>
      <c r="S945" s="266"/>
      <c r="T945" s="266"/>
    </row>
    <row r="946" ht="15.75" customHeight="1">
      <c r="R946" s="266"/>
      <c r="S946" s="266"/>
      <c r="T946" s="266"/>
    </row>
    <row r="947" ht="15.75" customHeight="1">
      <c r="R947" s="266"/>
      <c r="S947" s="266"/>
      <c r="T947" s="266"/>
    </row>
    <row r="948" ht="15.75" customHeight="1">
      <c r="R948" s="266"/>
      <c r="S948" s="266"/>
      <c r="T948" s="266"/>
    </row>
    <row r="949" ht="15.75" customHeight="1">
      <c r="R949" s="266"/>
      <c r="S949" s="266"/>
      <c r="T949" s="266"/>
    </row>
    <row r="950" ht="15.75" customHeight="1">
      <c r="R950" s="266"/>
      <c r="S950" s="266"/>
      <c r="T950" s="266"/>
    </row>
    <row r="951" ht="15.75" customHeight="1">
      <c r="R951" s="266"/>
      <c r="S951" s="266"/>
      <c r="T951" s="266"/>
    </row>
    <row r="952" ht="15.75" customHeight="1">
      <c r="R952" s="266"/>
      <c r="S952" s="266"/>
      <c r="T952" s="266"/>
    </row>
    <row r="953" ht="15.75" customHeight="1">
      <c r="R953" s="266"/>
      <c r="S953" s="266"/>
      <c r="T953" s="266"/>
    </row>
    <row r="954" ht="15.75" customHeight="1">
      <c r="R954" s="266"/>
      <c r="S954" s="266"/>
      <c r="T954" s="266"/>
    </row>
    <row r="955" ht="15.75" customHeight="1">
      <c r="R955" s="266"/>
      <c r="S955" s="266"/>
      <c r="T955" s="266"/>
    </row>
    <row r="956" ht="15.75" customHeight="1">
      <c r="R956" s="266"/>
      <c r="S956" s="266"/>
      <c r="T956" s="266"/>
    </row>
    <row r="957" ht="15.75" customHeight="1">
      <c r="R957" s="266"/>
      <c r="S957" s="266"/>
      <c r="T957" s="266"/>
    </row>
    <row r="958" ht="15.75" customHeight="1">
      <c r="R958" s="266"/>
      <c r="S958" s="266"/>
      <c r="T958" s="266"/>
    </row>
    <row r="959" ht="15.75" customHeight="1">
      <c r="R959" s="266"/>
      <c r="S959" s="266"/>
      <c r="T959" s="266"/>
    </row>
    <row r="960" ht="15.75" customHeight="1">
      <c r="R960" s="266"/>
      <c r="S960" s="266"/>
      <c r="T960" s="266"/>
    </row>
    <row r="961" ht="15.75" customHeight="1">
      <c r="R961" s="266"/>
      <c r="S961" s="266"/>
      <c r="T961" s="266"/>
    </row>
    <row r="962" ht="15.75" customHeight="1">
      <c r="R962" s="266"/>
      <c r="S962" s="266"/>
      <c r="T962" s="266"/>
    </row>
    <row r="963" ht="15.75" customHeight="1">
      <c r="R963" s="266"/>
      <c r="S963" s="266"/>
      <c r="T963" s="266"/>
    </row>
    <row r="964" ht="15.75" customHeight="1">
      <c r="R964" s="266"/>
      <c r="S964" s="266"/>
      <c r="T964" s="266"/>
    </row>
    <row r="965" ht="15.75" customHeight="1">
      <c r="R965" s="266"/>
      <c r="S965" s="266"/>
      <c r="T965" s="266"/>
    </row>
    <row r="966" ht="15.75" customHeight="1">
      <c r="R966" s="266"/>
      <c r="S966" s="266"/>
      <c r="T966" s="266"/>
    </row>
    <row r="967" ht="15.75" customHeight="1">
      <c r="R967" s="266"/>
      <c r="S967" s="266"/>
      <c r="T967" s="266"/>
    </row>
    <row r="968" ht="15.75" customHeight="1">
      <c r="R968" s="266"/>
      <c r="S968" s="266"/>
      <c r="T968" s="266"/>
    </row>
    <row r="969" ht="15.75" customHeight="1">
      <c r="R969" s="266"/>
      <c r="S969" s="266"/>
      <c r="T969" s="266"/>
    </row>
    <row r="970" ht="15.75" customHeight="1">
      <c r="R970" s="266"/>
      <c r="S970" s="266"/>
      <c r="T970" s="266"/>
    </row>
    <row r="971" ht="15.75" customHeight="1">
      <c r="R971" s="266"/>
      <c r="S971" s="266"/>
      <c r="T971" s="266"/>
    </row>
    <row r="972" ht="15.75" customHeight="1">
      <c r="R972" s="266"/>
      <c r="S972" s="266"/>
      <c r="T972" s="266"/>
    </row>
    <row r="973" ht="15.75" customHeight="1">
      <c r="R973" s="266"/>
      <c r="S973" s="266"/>
      <c r="T973" s="266"/>
    </row>
    <row r="974" ht="15.75" customHeight="1">
      <c r="R974" s="266"/>
      <c r="S974" s="266"/>
      <c r="T974" s="266"/>
    </row>
    <row r="975" ht="15.75" customHeight="1">
      <c r="R975" s="266"/>
      <c r="S975" s="266"/>
      <c r="T975" s="266"/>
    </row>
    <row r="976" ht="15.75" customHeight="1">
      <c r="R976" s="266"/>
      <c r="S976" s="266"/>
      <c r="T976" s="266"/>
    </row>
    <row r="977" ht="15.75" customHeight="1">
      <c r="R977" s="266"/>
      <c r="S977" s="266"/>
      <c r="T977" s="266"/>
    </row>
    <row r="978" ht="15.75" customHeight="1">
      <c r="R978" s="266"/>
      <c r="S978" s="266"/>
      <c r="T978" s="266"/>
    </row>
    <row r="979" ht="15.75" customHeight="1">
      <c r="R979" s="266"/>
      <c r="S979" s="266"/>
      <c r="T979" s="266"/>
    </row>
    <row r="980" ht="15.75" customHeight="1">
      <c r="R980" s="266"/>
      <c r="S980" s="266"/>
      <c r="T980" s="266"/>
    </row>
    <row r="981" ht="15.75" customHeight="1">
      <c r="R981" s="266"/>
      <c r="S981" s="266"/>
      <c r="T981" s="266"/>
    </row>
    <row r="982" ht="15.75" customHeight="1">
      <c r="R982" s="266"/>
      <c r="S982" s="266"/>
      <c r="T982" s="266"/>
    </row>
    <row r="983" ht="15.75" customHeight="1">
      <c r="R983" s="266"/>
      <c r="S983" s="266"/>
      <c r="T983" s="266"/>
    </row>
    <row r="984" ht="15.75" customHeight="1">
      <c r="R984" s="266"/>
      <c r="S984" s="266"/>
      <c r="T984" s="266"/>
    </row>
  </sheetData>
  <mergeCells count="5">
    <mergeCell ref="G1:P1"/>
    <mergeCell ref="Q1:Q2"/>
    <mergeCell ref="V1:AI1"/>
    <mergeCell ref="U3:AI3"/>
    <mergeCell ref="U10:AI10"/>
  </mergeCells>
  <printOptions/>
  <pageMargins bottom="0.787401575" footer="0.0" header="0.0" left="0.511811024" right="0.511811024" top="0.7874015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57"/>
    <col customWidth="1" min="2" max="2" width="13.71"/>
    <col customWidth="1" min="3" max="12" width="13.29"/>
    <col customWidth="1" min="13" max="13" width="34.14"/>
    <col customWidth="1" min="14" max="14" width="30.71"/>
    <col customWidth="1" min="15" max="26" width="8.71"/>
  </cols>
  <sheetData>
    <row r="1" ht="120.0" customHeight="1">
      <c r="A1" s="1" t="s">
        <v>388</v>
      </c>
      <c r="L1" s="1"/>
      <c r="M1" s="1"/>
      <c r="N1" s="1"/>
    </row>
    <row r="2">
      <c r="A2" s="58"/>
      <c r="B2" s="1"/>
      <c r="C2" s="1"/>
      <c r="D2" s="1"/>
      <c r="E2" s="1"/>
      <c r="F2" s="1"/>
      <c r="G2" s="1"/>
      <c r="H2" s="1"/>
      <c r="I2" s="1"/>
      <c r="J2" s="1"/>
      <c r="K2" s="1"/>
      <c r="L2" s="1"/>
      <c r="M2" s="1"/>
      <c r="N2" s="1"/>
    </row>
    <row r="3">
      <c r="A3" s="59" t="s">
        <v>389</v>
      </c>
      <c r="B3" s="1"/>
      <c r="C3" s="1"/>
      <c r="D3" s="1"/>
      <c r="E3" s="1"/>
      <c r="F3" s="1"/>
      <c r="G3" s="1"/>
      <c r="H3" s="1"/>
      <c r="I3" s="1"/>
      <c r="J3" s="1"/>
      <c r="K3" s="1"/>
      <c r="L3" s="1"/>
      <c r="M3" s="1"/>
      <c r="N3" s="1"/>
    </row>
    <row r="4">
      <c r="A4" s="58"/>
      <c r="B4" s="60"/>
      <c r="C4" s="61"/>
      <c r="D4" s="61"/>
      <c r="E4" s="61"/>
      <c r="F4" s="61"/>
      <c r="G4" s="1"/>
      <c r="H4" s="1"/>
      <c r="I4" s="1"/>
      <c r="J4" s="1"/>
      <c r="K4" s="1"/>
      <c r="L4" s="1"/>
      <c r="M4" s="1"/>
      <c r="N4" s="1"/>
    </row>
    <row r="5" ht="15.0" customHeight="1">
      <c r="A5" s="62" t="s">
        <v>390</v>
      </c>
      <c r="B5" s="6" t="s">
        <v>2</v>
      </c>
      <c r="C5" s="6" t="s">
        <v>3</v>
      </c>
      <c r="D5" s="6" t="s">
        <v>4</v>
      </c>
      <c r="E5" s="6" t="s">
        <v>5</v>
      </c>
      <c r="F5" s="6" t="s">
        <v>6</v>
      </c>
      <c r="G5" s="6" t="s">
        <v>7</v>
      </c>
      <c r="H5" s="6" t="s">
        <v>8</v>
      </c>
      <c r="I5" s="6" t="s">
        <v>9</v>
      </c>
      <c r="J5" s="6" t="s">
        <v>10</v>
      </c>
      <c r="K5" s="6" t="s">
        <v>11</v>
      </c>
      <c r="L5" s="7" t="s">
        <v>12</v>
      </c>
      <c r="M5" s="7" t="s">
        <v>13</v>
      </c>
      <c r="N5" s="7" t="s">
        <v>14</v>
      </c>
    </row>
    <row r="6" ht="15.0" customHeight="1">
      <c r="A6" s="63" t="s">
        <v>15</v>
      </c>
      <c r="B6" s="25" t="s">
        <v>391</v>
      </c>
      <c r="C6" s="8" t="s">
        <v>392</v>
      </c>
      <c r="D6" s="8" t="s">
        <v>393</v>
      </c>
      <c r="E6" s="8" t="s">
        <v>394</v>
      </c>
      <c r="F6" s="8" t="s">
        <v>395</v>
      </c>
      <c r="G6" s="8" t="s">
        <v>396</v>
      </c>
      <c r="H6" s="8" t="s">
        <v>397</v>
      </c>
      <c r="I6" s="8" t="s">
        <v>398</v>
      </c>
      <c r="J6" s="8" t="s">
        <v>399</v>
      </c>
      <c r="K6" s="8"/>
      <c r="L6" s="11"/>
      <c r="M6" s="11"/>
      <c r="N6" s="11"/>
    </row>
    <row r="7" ht="15.0" customHeight="1">
      <c r="A7" s="63" t="s">
        <v>21</v>
      </c>
      <c r="B7" s="26" t="s">
        <v>77</v>
      </c>
      <c r="C7" s="12" t="s">
        <v>400</v>
      </c>
      <c r="D7" s="8" t="s">
        <v>401</v>
      </c>
      <c r="E7" s="8" t="s">
        <v>402</v>
      </c>
      <c r="F7" s="8" t="s">
        <v>403</v>
      </c>
      <c r="G7" s="12" t="s">
        <v>404</v>
      </c>
      <c r="H7" s="12" t="s">
        <v>405</v>
      </c>
      <c r="I7" s="8" t="s">
        <v>406</v>
      </c>
      <c r="J7" s="27" t="s">
        <v>407</v>
      </c>
      <c r="K7" s="27"/>
      <c r="L7" s="11"/>
      <c r="M7" s="11"/>
      <c r="N7" s="11"/>
    </row>
    <row r="8" ht="15.0" customHeight="1">
      <c r="A8" s="63" t="s">
        <v>408</v>
      </c>
      <c r="B8" s="9"/>
      <c r="C8" s="9"/>
      <c r="D8" s="64"/>
      <c r="E8" s="9"/>
      <c r="F8" s="9"/>
      <c r="G8" s="8" t="s">
        <v>409</v>
      </c>
      <c r="H8" s="8" t="s">
        <v>390</v>
      </c>
      <c r="I8" s="9"/>
      <c r="J8" s="9"/>
      <c r="K8" s="9"/>
      <c r="L8" s="65"/>
      <c r="M8" s="65"/>
      <c r="N8" s="65"/>
    </row>
    <row r="9" ht="15.0" customHeight="1">
      <c r="A9" s="66" t="s">
        <v>390</v>
      </c>
      <c r="B9" s="67">
        <v>12.1445</v>
      </c>
      <c r="C9" s="67">
        <v>10.8269</v>
      </c>
      <c r="D9" s="67">
        <v>11.63</v>
      </c>
      <c r="E9" s="67">
        <v>4.5</v>
      </c>
      <c r="F9" s="67">
        <v>8.0</v>
      </c>
      <c r="G9" s="67">
        <v>10.9</v>
      </c>
      <c r="H9" s="67">
        <v>5.175</v>
      </c>
      <c r="I9" s="67">
        <v>3.6</v>
      </c>
      <c r="J9" s="67" t="s">
        <v>36</v>
      </c>
      <c r="K9" s="67"/>
      <c r="L9" s="68">
        <f>IFERROR(MEDIAN($B9:$K9),"-")</f>
        <v>9.41345</v>
      </c>
      <c r="M9" s="68">
        <f>IFERROR(L9*(1-50%),"-")</f>
        <v>4.706725</v>
      </c>
      <c r="N9" s="68">
        <f>IFERROR(L9*(1+50%),"-")</f>
        <v>14.120175</v>
      </c>
    </row>
    <row r="10" ht="15.0" customHeight="1">
      <c r="A10" s="63" t="s">
        <v>24</v>
      </c>
      <c r="B10" s="69">
        <f t="shared" ref="B10:K10" si="1">IFERROR(IF(B9&gt;$N9,"Não válido",IF(B9&lt;$M9,"Não válido",B9)),"-")</f>
        <v>12.1445</v>
      </c>
      <c r="C10" s="69">
        <f t="shared" si="1"/>
        <v>10.8269</v>
      </c>
      <c r="D10" s="69">
        <f t="shared" si="1"/>
        <v>11.63</v>
      </c>
      <c r="E10" s="69" t="str">
        <f t="shared" si="1"/>
        <v>Não válido</v>
      </c>
      <c r="F10" s="69">
        <f t="shared" si="1"/>
        <v>8</v>
      </c>
      <c r="G10" s="69">
        <f t="shared" si="1"/>
        <v>10.9</v>
      </c>
      <c r="H10" s="69">
        <f t="shared" si="1"/>
        <v>5.175</v>
      </c>
      <c r="I10" s="69" t="str">
        <f t="shared" si="1"/>
        <v>Não válido</v>
      </c>
      <c r="J10" s="69" t="str">
        <f t="shared" si="1"/>
        <v>Não válido</v>
      </c>
      <c r="K10" s="69" t="str">
        <f t="shared" si="1"/>
        <v>Não válido</v>
      </c>
      <c r="L10" s="1"/>
      <c r="M10" s="1"/>
      <c r="N10" s="1"/>
    </row>
    <row r="11" ht="15.0" customHeight="1">
      <c r="A11" s="70" t="s">
        <v>25</v>
      </c>
      <c r="B11" s="68">
        <f>IFERROR(MIN(B10:K10),"-")</f>
        <v>5.175</v>
      </c>
      <c r="C11" s="71"/>
      <c r="D11" s="71"/>
      <c r="E11" s="1"/>
      <c r="F11" s="1"/>
      <c r="G11" s="1"/>
      <c r="H11" s="1"/>
      <c r="I11" s="1"/>
      <c r="J11" s="1"/>
      <c r="K11" s="1"/>
      <c r="L11" s="1"/>
      <c r="M11" s="1"/>
      <c r="N11" s="1"/>
    </row>
    <row r="12" ht="15.0" customHeight="1">
      <c r="A12" s="70" t="s">
        <v>26</v>
      </c>
      <c r="B12" s="68">
        <f>IFERROR(MEDIAN(B10:K10),"-")</f>
        <v>10.86345</v>
      </c>
      <c r="C12" s="71"/>
      <c r="D12" s="71"/>
      <c r="E12" s="1"/>
      <c r="F12" s="1"/>
      <c r="G12" s="1"/>
      <c r="H12" s="1"/>
      <c r="I12" s="1"/>
      <c r="J12" s="1"/>
      <c r="K12" s="1"/>
      <c r="L12" s="1"/>
      <c r="M12" s="1"/>
      <c r="N12" s="1"/>
    </row>
    <row r="13" ht="15.0" customHeight="1">
      <c r="A13" s="70" t="s">
        <v>27</v>
      </c>
      <c r="B13" s="68">
        <f>IFERROR(AVERAGE(B10:K10),"-")</f>
        <v>9.7794</v>
      </c>
      <c r="C13" s="71"/>
      <c r="D13" s="71"/>
      <c r="E13" s="1"/>
      <c r="F13" s="1"/>
      <c r="G13" s="1"/>
      <c r="H13" s="1"/>
      <c r="I13" s="1"/>
      <c r="J13" s="1"/>
      <c r="K13" s="1"/>
      <c r="L13" s="1"/>
      <c r="M13" s="1"/>
      <c r="N13" s="1"/>
    </row>
    <row r="14" ht="15.0" customHeight="1">
      <c r="A14" s="70" t="s">
        <v>28</v>
      </c>
      <c r="B14" s="68">
        <f>IFERROR(MAX(B10:K10),"-")</f>
        <v>12.1445</v>
      </c>
      <c r="C14" s="71"/>
      <c r="D14" s="71"/>
      <c r="E14" s="1"/>
      <c r="F14" s="1"/>
      <c r="G14" s="1"/>
      <c r="H14" s="1"/>
      <c r="I14" s="1"/>
      <c r="J14" s="1"/>
      <c r="K14" s="1"/>
      <c r="L14" s="1"/>
      <c r="M14" s="1"/>
      <c r="N14" s="1"/>
    </row>
    <row r="15" ht="15.0" customHeight="1">
      <c r="A15" s="58"/>
      <c r="B15" s="1"/>
      <c r="C15" s="1"/>
      <c r="D15" s="1"/>
      <c r="E15" s="1"/>
      <c r="F15" s="1"/>
      <c r="G15" s="1"/>
      <c r="H15" s="1"/>
      <c r="I15" s="1"/>
      <c r="J15" s="1"/>
      <c r="K15" s="1"/>
      <c r="L15" s="1"/>
      <c r="M15" s="1"/>
      <c r="N15" s="1"/>
    </row>
    <row r="16" ht="15.0" customHeight="1">
      <c r="A16" s="62" t="s">
        <v>410</v>
      </c>
      <c r="B16" s="6" t="s">
        <v>2</v>
      </c>
      <c r="C16" s="6" t="s">
        <v>3</v>
      </c>
      <c r="D16" s="6" t="s">
        <v>4</v>
      </c>
      <c r="E16" s="6" t="s">
        <v>5</v>
      </c>
      <c r="F16" s="6" t="s">
        <v>6</v>
      </c>
      <c r="G16" s="6" t="s">
        <v>7</v>
      </c>
      <c r="H16" s="6" t="s">
        <v>8</v>
      </c>
      <c r="I16" s="6" t="s">
        <v>9</v>
      </c>
      <c r="J16" s="6" t="s">
        <v>10</v>
      </c>
      <c r="K16" s="6" t="s">
        <v>11</v>
      </c>
      <c r="L16" s="7" t="s">
        <v>12</v>
      </c>
      <c r="M16" s="7" t="s">
        <v>13</v>
      </c>
      <c r="N16" s="7" t="s">
        <v>14</v>
      </c>
    </row>
    <row r="17" ht="15.0" customHeight="1">
      <c r="A17" s="63" t="s">
        <v>15</v>
      </c>
      <c r="B17" s="25" t="s">
        <v>411</v>
      </c>
      <c r="C17" s="8" t="s">
        <v>412</v>
      </c>
      <c r="D17" s="8" t="s">
        <v>413</v>
      </c>
      <c r="E17" s="8" t="s">
        <v>414</v>
      </c>
      <c r="F17" s="8" t="s">
        <v>415</v>
      </c>
      <c r="G17" s="8" t="s">
        <v>416</v>
      </c>
      <c r="H17" s="8" t="s">
        <v>417</v>
      </c>
      <c r="I17" s="8" t="s">
        <v>418</v>
      </c>
      <c r="J17" s="8" t="s">
        <v>419</v>
      </c>
      <c r="K17" s="9"/>
      <c r="L17" s="11"/>
      <c r="M17" s="11"/>
      <c r="N17" s="11"/>
    </row>
    <row r="18" ht="15.0" customHeight="1">
      <c r="A18" s="63" t="s">
        <v>21</v>
      </c>
      <c r="B18" s="26" t="s">
        <v>77</v>
      </c>
      <c r="C18" s="12" t="s">
        <v>400</v>
      </c>
      <c r="D18" s="8" t="s">
        <v>420</v>
      </c>
      <c r="E18" s="8" t="s">
        <v>421</v>
      </c>
      <c r="F18" s="8" t="s">
        <v>422</v>
      </c>
      <c r="G18" s="12" t="s">
        <v>404</v>
      </c>
      <c r="H18" s="12" t="s">
        <v>405</v>
      </c>
      <c r="I18" s="8"/>
      <c r="J18" s="27" t="s">
        <v>407</v>
      </c>
      <c r="K18" s="9"/>
      <c r="L18" s="11"/>
      <c r="M18" s="11"/>
      <c r="N18" s="11"/>
    </row>
    <row r="19" ht="15.0" customHeight="1">
      <c r="A19" s="63" t="s">
        <v>408</v>
      </c>
      <c r="B19" s="9"/>
      <c r="C19" s="72"/>
      <c r="D19" s="9"/>
      <c r="E19" s="9"/>
      <c r="F19" s="9"/>
      <c r="G19" s="8" t="s">
        <v>423</v>
      </c>
      <c r="H19" s="8" t="s">
        <v>424</v>
      </c>
      <c r="I19" s="9"/>
      <c r="J19" s="9"/>
      <c r="K19" s="9"/>
      <c r="L19" s="65"/>
      <c r="M19" s="65"/>
      <c r="N19" s="65"/>
    </row>
    <row r="20" ht="15.0" customHeight="1">
      <c r="A20" s="66" t="s">
        <v>410</v>
      </c>
      <c r="B20" s="67">
        <v>6.0884</v>
      </c>
      <c r="C20" s="67" t="s">
        <v>36</v>
      </c>
      <c r="D20" s="67">
        <v>8.47</v>
      </c>
      <c r="E20" s="67">
        <v>4.0</v>
      </c>
      <c r="F20" s="67">
        <v>8.0</v>
      </c>
      <c r="G20" s="67">
        <v>5.14</v>
      </c>
      <c r="H20" s="67">
        <v>4.6</v>
      </c>
      <c r="I20" s="67" t="s">
        <v>36</v>
      </c>
      <c r="J20" s="67" t="s">
        <v>36</v>
      </c>
      <c r="K20" s="67"/>
      <c r="L20" s="68">
        <f>IFERROR(MEDIAN($B20:$K20),"-")</f>
        <v>5.6142</v>
      </c>
      <c r="M20" s="68">
        <f>IFERROR(L20*(1-50%),"-")</f>
        <v>2.8071</v>
      </c>
      <c r="N20" s="68">
        <f>IFERROR(L20*(1+50%),"-")</f>
        <v>8.4213</v>
      </c>
    </row>
    <row r="21" ht="15.0" customHeight="1">
      <c r="A21" s="63" t="s">
        <v>24</v>
      </c>
      <c r="B21" s="69">
        <f t="shared" ref="B21:K21" si="2">IFERROR(IF(B20&gt;$N20,"Não válido",IF(B20&lt;$M20,"Não válido",B20)),"-")</f>
        <v>6.0884</v>
      </c>
      <c r="C21" s="69" t="str">
        <f t="shared" si="2"/>
        <v>Não válido</v>
      </c>
      <c r="D21" s="69" t="str">
        <f t="shared" si="2"/>
        <v>Não válido</v>
      </c>
      <c r="E21" s="69">
        <f t="shared" si="2"/>
        <v>4</v>
      </c>
      <c r="F21" s="69">
        <f t="shared" si="2"/>
        <v>8</v>
      </c>
      <c r="G21" s="69">
        <f t="shared" si="2"/>
        <v>5.14</v>
      </c>
      <c r="H21" s="69">
        <f t="shared" si="2"/>
        <v>4.6</v>
      </c>
      <c r="I21" s="69" t="str">
        <f t="shared" si="2"/>
        <v>Não válido</v>
      </c>
      <c r="J21" s="69" t="str">
        <f t="shared" si="2"/>
        <v>Não válido</v>
      </c>
      <c r="K21" s="69" t="str">
        <f t="shared" si="2"/>
        <v>Não válido</v>
      </c>
      <c r="L21" s="1"/>
      <c r="M21" s="1"/>
      <c r="N21" s="1"/>
    </row>
    <row r="22" ht="15.0" customHeight="1">
      <c r="A22" s="70" t="s">
        <v>25</v>
      </c>
      <c r="B22" s="68">
        <f>IFERROR(MIN(B21:K21),"-")</f>
        <v>4</v>
      </c>
      <c r="C22" s="71"/>
      <c r="D22" s="71"/>
      <c r="E22" s="1"/>
      <c r="F22" s="1"/>
      <c r="G22" s="1"/>
      <c r="H22" s="1"/>
      <c r="I22" s="1"/>
      <c r="J22" s="1"/>
      <c r="K22" s="1"/>
      <c r="L22" s="1"/>
      <c r="M22" s="1"/>
      <c r="N22" s="1"/>
    </row>
    <row r="23" ht="15.0" customHeight="1">
      <c r="A23" s="70" t="s">
        <v>26</v>
      </c>
      <c r="B23" s="68">
        <f>IFERROR(MEDIAN(B21:K21),"-")</f>
        <v>5.14</v>
      </c>
      <c r="C23" s="71"/>
      <c r="D23" s="71"/>
      <c r="E23" s="1"/>
      <c r="F23" s="1"/>
      <c r="G23" s="1"/>
      <c r="H23" s="1"/>
      <c r="I23" s="1"/>
      <c r="J23" s="1"/>
      <c r="K23" s="1"/>
      <c r="L23" s="1"/>
      <c r="M23" s="1"/>
      <c r="N23" s="1"/>
    </row>
    <row r="24" ht="15.0" customHeight="1">
      <c r="A24" s="70" t="s">
        <v>27</v>
      </c>
      <c r="B24" s="68">
        <f>IFERROR(AVERAGE(B21:K21),"-")</f>
        <v>5.56568</v>
      </c>
      <c r="C24" s="71"/>
      <c r="D24" s="71"/>
      <c r="E24" s="1"/>
      <c r="F24" s="1"/>
      <c r="G24" s="1"/>
      <c r="H24" s="1"/>
      <c r="I24" s="1"/>
      <c r="J24" s="1"/>
      <c r="K24" s="1"/>
      <c r="L24" s="1"/>
      <c r="M24" s="1"/>
      <c r="N24" s="1"/>
    </row>
    <row r="25" ht="15.0" customHeight="1">
      <c r="A25" s="70" t="s">
        <v>28</v>
      </c>
      <c r="B25" s="68">
        <f>IFERROR(MAX(B21:K21),"-")</f>
        <v>8</v>
      </c>
      <c r="C25" s="71"/>
      <c r="D25" s="71"/>
      <c r="E25" s="1"/>
      <c r="F25" s="1"/>
      <c r="G25" s="1"/>
      <c r="H25" s="1"/>
      <c r="I25" s="1"/>
      <c r="J25" s="1"/>
      <c r="K25" s="1"/>
      <c r="L25" s="1"/>
      <c r="M25" s="1"/>
      <c r="N25" s="1"/>
    </row>
    <row r="26" ht="15.0" customHeight="1">
      <c r="A26" s="58"/>
      <c r="B26" s="1"/>
      <c r="C26" s="1"/>
      <c r="D26" s="1"/>
      <c r="E26" s="1"/>
      <c r="F26" s="1"/>
      <c r="G26" s="1"/>
      <c r="H26" s="1"/>
      <c r="I26" s="1"/>
      <c r="J26" s="1"/>
      <c r="K26" s="1"/>
      <c r="L26" s="1"/>
      <c r="M26" s="1"/>
      <c r="N26" s="1"/>
    </row>
    <row r="27" ht="15.0" customHeight="1">
      <c r="A27" s="62" t="s">
        <v>425</v>
      </c>
      <c r="B27" s="6" t="s">
        <v>2</v>
      </c>
      <c r="C27" s="6" t="s">
        <v>3</v>
      </c>
      <c r="D27" s="6" t="s">
        <v>4</v>
      </c>
      <c r="E27" s="6" t="s">
        <v>5</v>
      </c>
      <c r="F27" s="6" t="s">
        <v>6</v>
      </c>
      <c r="G27" s="6" t="s">
        <v>7</v>
      </c>
      <c r="H27" s="6" t="s">
        <v>8</v>
      </c>
      <c r="I27" s="6" t="s">
        <v>9</v>
      </c>
      <c r="J27" s="6" t="s">
        <v>10</v>
      </c>
      <c r="K27" s="6" t="s">
        <v>11</v>
      </c>
      <c r="L27" s="7" t="s">
        <v>12</v>
      </c>
      <c r="M27" s="7" t="s">
        <v>13</v>
      </c>
      <c r="N27" s="7" t="s">
        <v>14</v>
      </c>
    </row>
    <row r="28" ht="15.0" customHeight="1">
      <c r="A28" s="63" t="s">
        <v>15</v>
      </c>
      <c r="B28" s="25" t="s">
        <v>426</v>
      </c>
      <c r="C28" s="8" t="s">
        <v>427</v>
      </c>
      <c r="D28" s="8" t="s">
        <v>428</v>
      </c>
      <c r="E28" s="8" t="s">
        <v>429</v>
      </c>
      <c r="F28" s="8" t="s">
        <v>430</v>
      </c>
      <c r="G28" s="8" t="s">
        <v>431</v>
      </c>
      <c r="H28" s="8" t="s">
        <v>432</v>
      </c>
      <c r="I28" s="8" t="s">
        <v>433</v>
      </c>
      <c r="J28" s="8" t="s">
        <v>434</v>
      </c>
      <c r="K28" s="9"/>
      <c r="L28" s="11"/>
      <c r="M28" s="11"/>
      <c r="N28" s="11"/>
    </row>
    <row r="29" ht="15.0" customHeight="1">
      <c r="A29" s="63" t="s">
        <v>21</v>
      </c>
      <c r="B29" s="26" t="s">
        <v>77</v>
      </c>
      <c r="C29" s="12" t="s">
        <v>400</v>
      </c>
      <c r="D29" s="8" t="s">
        <v>435</v>
      </c>
      <c r="E29" s="8" t="s">
        <v>436</v>
      </c>
      <c r="F29" s="8" t="s">
        <v>437</v>
      </c>
      <c r="G29" s="12" t="s">
        <v>404</v>
      </c>
      <c r="H29" s="12" t="s">
        <v>405</v>
      </c>
      <c r="I29" s="27" t="s">
        <v>438</v>
      </c>
      <c r="J29" s="9"/>
      <c r="K29" s="9"/>
      <c r="L29" s="11"/>
      <c r="M29" s="11"/>
      <c r="N29" s="11"/>
    </row>
    <row r="30" ht="15.0" customHeight="1">
      <c r="A30" s="63" t="s">
        <v>408</v>
      </c>
      <c r="B30" s="9"/>
      <c r="C30" s="72"/>
      <c r="D30" s="64"/>
      <c r="E30" s="9"/>
      <c r="F30" s="8"/>
      <c r="G30" s="8" t="s">
        <v>439</v>
      </c>
      <c r="H30" s="8" t="s">
        <v>425</v>
      </c>
      <c r="I30" s="9"/>
      <c r="J30" s="9"/>
      <c r="K30" s="9"/>
      <c r="L30" s="65"/>
      <c r="M30" s="65"/>
      <c r="N30" s="65"/>
    </row>
    <row r="31" ht="15.0" customHeight="1">
      <c r="A31" s="66" t="s">
        <v>425</v>
      </c>
      <c r="B31" s="67">
        <v>24.8152</v>
      </c>
      <c r="C31" s="67">
        <v>21.7231</v>
      </c>
      <c r="D31" s="67">
        <v>26.25</v>
      </c>
      <c r="E31" s="67">
        <v>18.65</v>
      </c>
      <c r="F31" s="67">
        <v>25.0</v>
      </c>
      <c r="G31" s="67">
        <v>16.8</v>
      </c>
      <c r="H31" s="67">
        <v>12.65</v>
      </c>
      <c r="I31" s="67">
        <v>11.28</v>
      </c>
      <c r="J31" s="67">
        <v>12.9</v>
      </c>
      <c r="K31" s="67"/>
      <c r="L31" s="68">
        <f>IFERROR(MEDIAN($B31:$K31),"-")</f>
        <v>18.65</v>
      </c>
      <c r="M31" s="68">
        <f>IFERROR(L31*(1-50%),"-")</f>
        <v>9.325</v>
      </c>
      <c r="N31" s="68">
        <f>IFERROR(L31*(1+50%),"-")</f>
        <v>27.975</v>
      </c>
    </row>
    <row r="32" ht="15.0" customHeight="1">
      <c r="A32" s="63" t="s">
        <v>24</v>
      </c>
      <c r="B32" s="69">
        <f t="shared" ref="B32:K32" si="3">IFERROR(IF(B31&gt;$N31,"Não válido",IF(B31&lt;$M31,"Não válido",B31)),"-")</f>
        <v>24.8152</v>
      </c>
      <c r="C32" s="69">
        <f t="shared" si="3"/>
        <v>21.7231</v>
      </c>
      <c r="D32" s="69">
        <f t="shared" si="3"/>
        <v>26.25</v>
      </c>
      <c r="E32" s="69">
        <f t="shared" si="3"/>
        <v>18.65</v>
      </c>
      <c r="F32" s="69">
        <f t="shared" si="3"/>
        <v>25</v>
      </c>
      <c r="G32" s="69">
        <f t="shared" si="3"/>
        <v>16.8</v>
      </c>
      <c r="H32" s="69">
        <f t="shared" si="3"/>
        <v>12.65</v>
      </c>
      <c r="I32" s="69">
        <f t="shared" si="3"/>
        <v>11.28</v>
      </c>
      <c r="J32" s="69">
        <f t="shared" si="3"/>
        <v>12.9</v>
      </c>
      <c r="K32" s="69" t="str">
        <f t="shared" si="3"/>
        <v>Não válido</v>
      </c>
      <c r="L32" s="1"/>
      <c r="M32" s="1"/>
      <c r="N32" s="1"/>
    </row>
    <row r="33" ht="15.0" customHeight="1">
      <c r="A33" s="70" t="s">
        <v>25</v>
      </c>
      <c r="B33" s="68">
        <f>IFERROR(MIN(B32:K32),"-")</f>
        <v>11.28</v>
      </c>
      <c r="C33" s="71"/>
      <c r="D33" s="71"/>
      <c r="E33" s="1"/>
      <c r="F33" s="1"/>
      <c r="G33" s="1"/>
      <c r="H33" s="1"/>
      <c r="I33" s="1"/>
      <c r="J33" s="1"/>
      <c r="K33" s="1"/>
      <c r="L33" s="1"/>
      <c r="M33" s="1"/>
      <c r="N33" s="1"/>
    </row>
    <row r="34" ht="15.0" customHeight="1">
      <c r="A34" s="70" t="s">
        <v>26</v>
      </c>
      <c r="B34" s="68">
        <f>IFERROR(MEDIAN(B32:K32),"-")</f>
        <v>18.65</v>
      </c>
      <c r="C34" s="71"/>
      <c r="D34" s="71"/>
      <c r="E34" s="1"/>
      <c r="F34" s="1"/>
      <c r="G34" s="1"/>
      <c r="H34" s="1"/>
      <c r="I34" s="1"/>
      <c r="J34" s="1"/>
      <c r="K34" s="1"/>
      <c r="L34" s="1"/>
      <c r="M34" s="1"/>
      <c r="N34" s="1"/>
    </row>
    <row r="35" ht="15.0" customHeight="1">
      <c r="A35" s="70" t="s">
        <v>27</v>
      </c>
      <c r="B35" s="68">
        <f>IFERROR(AVERAGE(B32:K32),"-")</f>
        <v>18.89647778</v>
      </c>
      <c r="C35" s="71"/>
      <c r="D35" s="71"/>
      <c r="E35" s="1"/>
      <c r="F35" s="1"/>
      <c r="G35" s="1"/>
      <c r="H35" s="1"/>
      <c r="I35" s="1"/>
      <c r="J35" s="1"/>
      <c r="K35" s="1"/>
      <c r="L35" s="1"/>
      <c r="M35" s="1"/>
      <c r="N35" s="1"/>
    </row>
    <row r="36" ht="15.0" customHeight="1">
      <c r="A36" s="70" t="s">
        <v>28</v>
      </c>
      <c r="B36" s="68">
        <f>IFERROR(MAX(B32:K32),"-")</f>
        <v>26.25</v>
      </c>
      <c r="C36" s="71"/>
      <c r="D36" s="71"/>
      <c r="E36" s="1"/>
      <c r="F36" s="1"/>
      <c r="G36" s="1"/>
      <c r="H36" s="1"/>
      <c r="I36" s="1"/>
      <c r="J36" s="1"/>
      <c r="K36" s="1"/>
      <c r="L36" s="1"/>
      <c r="M36" s="1"/>
      <c r="N36" s="1"/>
    </row>
    <row r="37" ht="15.0" customHeight="1">
      <c r="A37" s="58"/>
      <c r="B37" s="1"/>
      <c r="C37" s="1"/>
      <c r="D37" s="1"/>
      <c r="E37" s="1"/>
      <c r="F37" s="1"/>
      <c r="G37" s="1"/>
      <c r="H37" s="1"/>
      <c r="I37" s="1"/>
      <c r="J37" s="1"/>
      <c r="K37" s="1"/>
      <c r="L37" s="1"/>
      <c r="M37" s="1"/>
      <c r="N37" s="1"/>
    </row>
    <row r="38" ht="15.0" customHeight="1">
      <c r="A38" s="62" t="s">
        <v>440</v>
      </c>
      <c r="B38" s="6" t="s">
        <v>2</v>
      </c>
      <c r="C38" s="6" t="s">
        <v>3</v>
      </c>
      <c r="D38" s="6" t="s">
        <v>4</v>
      </c>
      <c r="E38" s="6" t="s">
        <v>5</v>
      </c>
      <c r="F38" s="6" t="s">
        <v>6</v>
      </c>
      <c r="G38" s="6" t="s">
        <v>7</v>
      </c>
      <c r="H38" s="6" t="s">
        <v>8</v>
      </c>
      <c r="I38" s="6" t="s">
        <v>9</v>
      </c>
      <c r="J38" s="6" t="s">
        <v>10</v>
      </c>
      <c r="K38" s="6" t="s">
        <v>11</v>
      </c>
      <c r="L38" s="7" t="s">
        <v>12</v>
      </c>
      <c r="M38" s="7" t="s">
        <v>13</v>
      </c>
      <c r="N38" s="7" t="s">
        <v>14</v>
      </c>
    </row>
    <row r="39" ht="15.0" customHeight="1">
      <c r="A39" s="63" t="s">
        <v>15</v>
      </c>
      <c r="B39" s="25" t="s">
        <v>441</v>
      </c>
      <c r="C39" s="8" t="s">
        <v>442</v>
      </c>
      <c r="D39" s="8" t="s">
        <v>443</v>
      </c>
      <c r="E39" s="8" t="s">
        <v>444</v>
      </c>
      <c r="F39" s="8" t="s">
        <v>445</v>
      </c>
      <c r="G39" s="8" t="s">
        <v>446</v>
      </c>
      <c r="H39" s="8" t="s">
        <v>447</v>
      </c>
      <c r="I39" s="8" t="s">
        <v>448</v>
      </c>
      <c r="J39" s="8" t="s">
        <v>449</v>
      </c>
      <c r="K39" s="9"/>
      <c r="L39" s="11"/>
      <c r="M39" s="11"/>
      <c r="N39" s="11"/>
    </row>
    <row r="40" ht="15.0" customHeight="1">
      <c r="A40" s="63" t="s">
        <v>21</v>
      </c>
      <c r="B40" s="26" t="s">
        <v>77</v>
      </c>
      <c r="C40" s="12" t="s">
        <v>400</v>
      </c>
      <c r="D40" s="9"/>
      <c r="E40" s="8" t="s">
        <v>450</v>
      </c>
      <c r="F40" s="8" t="s">
        <v>451</v>
      </c>
      <c r="G40" s="12" t="s">
        <v>404</v>
      </c>
      <c r="H40" s="12" t="s">
        <v>405</v>
      </c>
      <c r="I40" s="27"/>
      <c r="J40" s="9"/>
      <c r="K40" s="9"/>
      <c r="L40" s="11"/>
      <c r="M40" s="11"/>
      <c r="N40" s="11"/>
    </row>
    <row r="41" ht="15.0" customHeight="1">
      <c r="A41" s="63" t="s">
        <v>408</v>
      </c>
      <c r="B41" s="9"/>
      <c r="C41" s="72"/>
      <c r="D41" s="64"/>
      <c r="E41" s="9"/>
      <c r="F41" s="9"/>
      <c r="G41" s="8" t="s">
        <v>452</v>
      </c>
      <c r="H41" s="8" t="s">
        <v>453</v>
      </c>
      <c r="I41" s="9"/>
      <c r="J41" s="9"/>
      <c r="K41" s="9"/>
      <c r="L41" s="65"/>
      <c r="M41" s="65"/>
      <c r="N41" s="65"/>
    </row>
    <row r="42" ht="15.0" customHeight="1">
      <c r="A42" s="66" t="s">
        <v>440</v>
      </c>
      <c r="B42" s="67">
        <v>8.236</v>
      </c>
      <c r="C42" s="67">
        <v>8.8972</v>
      </c>
      <c r="D42" s="67" t="s">
        <v>36</v>
      </c>
      <c r="E42" s="67">
        <v>4.5</v>
      </c>
      <c r="F42" s="67">
        <v>8.0</v>
      </c>
      <c r="G42" s="67">
        <v>5.58</v>
      </c>
      <c r="H42" s="67">
        <v>5.175</v>
      </c>
      <c r="I42" s="67" t="s">
        <v>36</v>
      </c>
      <c r="J42" s="67">
        <v>2.5</v>
      </c>
      <c r="K42" s="67"/>
      <c r="L42" s="68">
        <f>IFERROR(MEDIAN($B42:$K42),"-")</f>
        <v>5.58</v>
      </c>
      <c r="M42" s="68">
        <f>IFERROR(L42*(1-50%),"-")</f>
        <v>2.79</v>
      </c>
      <c r="N42" s="68">
        <f>IFERROR(L42*(1+50%),"-")</f>
        <v>8.37</v>
      </c>
    </row>
    <row r="43" ht="15.0" customHeight="1">
      <c r="A43" s="63" t="s">
        <v>24</v>
      </c>
      <c r="B43" s="69">
        <f t="shared" ref="B43:K43" si="4">IFERROR(IF(B42&gt;$N42,"Não válido",IF(B42&lt;$M42,"Não válido",B42)),"-")</f>
        <v>8.236</v>
      </c>
      <c r="C43" s="69" t="str">
        <f t="shared" si="4"/>
        <v>Não válido</v>
      </c>
      <c r="D43" s="69" t="str">
        <f t="shared" si="4"/>
        <v>Não válido</v>
      </c>
      <c r="E43" s="69">
        <f t="shared" si="4"/>
        <v>4.5</v>
      </c>
      <c r="F43" s="69">
        <f t="shared" si="4"/>
        <v>8</v>
      </c>
      <c r="G43" s="69">
        <f t="shared" si="4"/>
        <v>5.58</v>
      </c>
      <c r="H43" s="69">
        <f t="shared" si="4"/>
        <v>5.175</v>
      </c>
      <c r="I43" s="69" t="str">
        <f t="shared" si="4"/>
        <v>Não válido</v>
      </c>
      <c r="J43" s="69" t="str">
        <f t="shared" si="4"/>
        <v>Não válido</v>
      </c>
      <c r="K43" s="69" t="str">
        <f t="shared" si="4"/>
        <v>Não válido</v>
      </c>
      <c r="L43" s="1"/>
      <c r="M43" s="1"/>
      <c r="N43" s="1"/>
    </row>
    <row r="44" ht="15.0" customHeight="1">
      <c r="A44" s="70" t="s">
        <v>25</v>
      </c>
      <c r="B44" s="68">
        <f>IFERROR(MIN(B43:K43),"-")</f>
        <v>4.5</v>
      </c>
      <c r="C44" s="71"/>
      <c r="D44" s="71"/>
      <c r="E44" s="1"/>
      <c r="F44" s="1"/>
      <c r="G44" s="1"/>
      <c r="H44" s="1"/>
      <c r="I44" s="1"/>
      <c r="J44" s="1"/>
      <c r="K44" s="1"/>
      <c r="L44" s="1"/>
      <c r="M44" s="1"/>
      <c r="N44" s="1"/>
    </row>
    <row r="45" ht="15.0" customHeight="1">
      <c r="A45" s="70" t="s">
        <v>26</v>
      </c>
      <c r="B45" s="68">
        <f>IFERROR(MEDIAN(B43:K43),"-")</f>
        <v>5.58</v>
      </c>
      <c r="C45" s="71"/>
      <c r="D45" s="71"/>
      <c r="E45" s="1"/>
      <c r="F45" s="1"/>
      <c r="G45" s="1"/>
      <c r="H45" s="1"/>
      <c r="I45" s="1"/>
      <c r="J45" s="1"/>
      <c r="K45" s="1"/>
      <c r="L45" s="1"/>
      <c r="M45" s="1"/>
      <c r="N45" s="1"/>
    </row>
    <row r="46" ht="15.0" customHeight="1">
      <c r="A46" s="70" t="s">
        <v>27</v>
      </c>
      <c r="B46" s="68">
        <f>IFERROR(AVERAGE(B43:K43),"-")</f>
        <v>6.2982</v>
      </c>
      <c r="C46" s="71"/>
      <c r="D46" s="71"/>
      <c r="E46" s="1"/>
      <c r="F46" s="1"/>
      <c r="G46" s="1"/>
      <c r="H46" s="1"/>
      <c r="I46" s="1"/>
      <c r="J46" s="1"/>
      <c r="K46" s="1"/>
      <c r="L46" s="1"/>
      <c r="M46" s="1"/>
      <c r="N46" s="1"/>
    </row>
    <row r="47" ht="15.0" customHeight="1">
      <c r="A47" s="70" t="s">
        <v>28</v>
      </c>
      <c r="B47" s="68">
        <f>IFERROR(MAX(B43:K43),"-")</f>
        <v>8.236</v>
      </c>
      <c r="C47" s="71"/>
      <c r="D47" s="71"/>
      <c r="E47" s="1"/>
      <c r="F47" s="1"/>
      <c r="G47" s="1"/>
      <c r="H47" s="1"/>
      <c r="I47" s="1"/>
      <c r="J47" s="1"/>
      <c r="K47" s="1"/>
      <c r="L47" s="1"/>
      <c r="M47" s="1"/>
      <c r="N47" s="1"/>
    </row>
    <row r="48" ht="15.0" customHeight="1">
      <c r="A48" s="58"/>
      <c r="B48" s="1"/>
      <c r="C48" s="1"/>
      <c r="D48" s="1"/>
      <c r="E48" s="1"/>
      <c r="F48" s="1"/>
      <c r="G48" s="1"/>
      <c r="H48" s="1"/>
      <c r="I48" s="1"/>
      <c r="J48" s="1"/>
      <c r="K48" s="1"/>
      <c r="L48" s="1"/>
      <c r="M48" s="1"/>
      <c r="N48" s="1"/>
    </row>
    <row r="49" ht="15.0" customHeight="1">
      <c r="A49" s="62" t="s">
        <v>454</v>
      </c>
      <c r="B49" s="6" t="s">
        <v>2</v>
      </c>
      <c r="C49" s="6" t="s">
        <v>3</v>
      </c>
      <c r="D49" s="6" t="s">
        <v>4</v>
      </c>
      <c r="E49" s="6" t="s">
        <v>5</v>
      </c>
      <c r="F49" s="6" t="s">
        <v>6</v>
      </c>
      <c r="G49" s="6" t="s">
        <v>7</v>
      </c>
      <c r="H49" s="6" t="s">
        <v>8</v>
      </c>
      <c r="I49" s="6" t="s">
        <v>9</v>
      </c>
      <c r="J49" s="6" t="s">
        <v>10</v>
      </c>
      <c r="K49" s="6" t="s">
        <v>11</v>
      </c>
      <c r="L49" s="7" t="s">
        <v>12</v>
      </c>
      <c r="M49" s="7" t="s">
        <v>13</v>
      </c>
      <c r="N49" s="7" t="s">
        <v>14</v>
      </c>
    </row>
    <row r="50" ht="15.0" customHeight="1">
      <c r="A50" s="63" t="s">
        <v>15</v>
      </c>
      <c r="B50" s="25" t="s">
        <v>455</v>
      </c>
      <c r="C50" s="8" t="s">
        <v>456</v>
      </c>
      <c r="D50" s="8" t="s">
        <v>457</v>
      </c>
      <c r="E50" s="8" t="s">
        <v>458</v>
      </c>
      <c r="F50" s="8" t="s">
        <v>459</v>
      </c>
      <c r="G50" s="8" t="s">
        <v>460</v>
      </c>
      <c r="H50" s="8" t="s">
        <v>461</v>
      </c>
      <c r="I50" s="8" t="s">
        <v>462</v>
      </c>
      <c r="J50" s="8" t="s">
        <v>463</v>
      </c>
      <c r="K50" s="9"/>
      <c r="L50" s="11"/>
      <c r="M50" s="11"/>
      <c r="N50" s="11"/>
    </row>
    <row r="51" ht="15.0" customHeight="1">
      <c r="A51" s="63" t="s">
        <v>21</v>
      </c>
      <c r="B51" s="26" t="s">
        <v>77</v>
      </c>
      <c r="C51" s="12" t="s">
        <v>400</v>
      </c>
      <c r="D51" s="8" t="s">
        <v>464</v>
      </c>
      <c r="E51" s="8" t="s">
        <v>436</v>
      </c>
      <c r="F51" s="8" t="s">
        <v>465</v>
      </c>
      <c r="G51" s="12" t="s">
        <v>404</v>
      </c>
      <c r="H51" s="12" t="s">
        <v>405</v>
      </c>
      <c r="I51" s="27" t="s">
        <v>438</v>
      </c>
      <c r="J51" s="9"/>
      <c r="K51" s="9"/>
      <c r="L51" s="11"/>
      <c r="M51" s="11"/>
      <c r="N51" s="11"/>
    </row>
    <row r="52" ht="15.0" customHeight="1">
      <c r="A52" s="63" t="s">
        <v>408</v>
      </c>
      <c r="B52" s="9"/>
      <c r="C52" s="72"/>
      <c r="D52" s="64"/>
      <c r="E52" s="9"/>
      <c r="F52" s="9"/>
      <c r="G52" s="8" t="s">
        <v>439</v>
      </c>
      <c r="H52" s="8" t="s">
        <v>466</v>
      </c>
      <c r="I52" s="9"/>
      <c r="J52" s="9"/>
      <c r="K52" s="9"/>
      <c r="L52" s="65"/>
      <c r="M52" s="65"/>
      <c r="N52" s="65"/>
    </row>
    <row r="53" ht="15.0" customHeight="1">
      <c r="A53" s="66" t="s">
        <v>454</v>
      </c>
      <c r="B53" s="67">
        <v>24.8152</v>
      </c>
      <c r="C53" s="67">
        <v>21.7231</v>
      </c>
      <c r="D53" s="67">
        <v>26.25</v>
      </c>
      <c r="E53" s="67">
        <v>18.65</v>
      </c>
      <c r="F53" s="67">
        <v>25.0</v>
      </c>
      <c r="G53" s="67">
        <v>16.8</v>
      </c>
      <c r="H53" s="67">
        <v>12.65</v>
      </c>
      <c r="I53" s="67">
        <v>11.28</v>
      </c>
      <c r="J53" s="67">
        <v>12.9</v>
      </c>
      <c r="K53" s="67"/>
      <c r="L53" s="68">
        <f>IFERROR(MEDIAN($B53:$K53),"-")</f>
        <v>18.65</v>
      </c>
      <c r="M53" s="68">
        <f>IFERROR(L53*(1-50%),"-")</f>
        <v>9.325</v>
      </c>
      <c r="N53" s="68">
        <f>IFERROR(L53*(1+50%),"-")</f>
        <v>27.975</v>
      </c>
    </row>
    <row r="54" ht="15.0" customHeight="1">
      <c r="A54" s="63" t="s">
        <v>24</v>
      </c>
      <c r="B54" s="69">
        <f t="shared" ref="B54:K54" si="5">IFERROR(IF(B53&gt;$N53,"Não válido",IF(B53&lt;$M53,"Não válido",B53)),"-")</f>
        <v>24.8152</v>
      </c>
      <c r="C54" s="69">
        <f t="shared" si="5"/>
        <v>21.7231</v>
      </c>
      <c r="D54" s="69">
        <f t="shared" si="5"/>
        <v>26.25</v>
      </c>
      <c r="E54" s="69">
        <f t="shared" si="5"/>
        <v>18.65</v>
      </c>
      <c r="F54" s="69">
        <f t="shared" si="5"/>
        <v>25</v>
      </c>
      <c r="G54" s="69">
        <f t="shared" si="5"/>
        <v>16.8</v>
      </c>
      <c r="H54" s="69">
        <f t="shared" si="5"/>
        <v>12.65</v>
      </c>
      <c r="I54" s="69">
        <f t="shared" si="5"/>
        <v>11.28</v>
      </c>
      <c r="J54" s="69">
        <f t="shared" si="5"/>
        <v>12.9</v>
      </c>
      <c r="K54" s="69" t="str">
        <f t="shared" si="5"/>
        <v>Não válido</v>
      </c>
      <c r="L54" s="1"/>
      <c r="M54" s="1"/>
      <c r="N54" s="1"/>
    </row>
    <row r="55" ht="15.0" customHeight="1">
      <c r="A55" s="70" t="s">
        <v>25</v>
      </c>
      <c r="B55" s="68">
        <f>IFERROR(MIN(B54:K54),"-")</f>
        <v>11.28</v>
      </c>
      <c r="C55" s="71"/>
      <c r="D55" s="71"/>
      <c r="E55" s="1"/>
      <c r="F55" s="1"/>
      <c r="G55" s="1"/>
      <c r="H55" s="1"/>
      <c r="I55" s="1"/>
      <c r="J55" s="1"/>
      <c r="K55" s="1"/>
      <c r="L55" s="1"/>
      <c r="M55" s="1"/>
      <c r="N55" s="1"/>
    </row>
    <row r="56" ht="15.0" customHeight="1">
      <c r="A56" s="70" t="s">
        <v>26</v>
      </c>
      <c r="B56" s="68">
        <f>IFERROR(MEDIAN(B54:K54),"-")</f>
        <v>18.65</v>
      </c>
      <c r="C56" s="71"/>
      <c r="D56" s="71"/>
      <c r="E56" s="1"/>
      <c r="F56" s="1"/>
      <c r="G56" s="1"/>
      <c r="H56" s="1"/>
      <c r="I56" s="1"/>
      <c r="J56" s="1"/>
      <c r="K56" s="1"/>
      <c r="L56" s="1"/>
      <c r="M56" s="1"/>
      <c r="N56" s="1"/>
    </row>
    <row r="57" ht="15.0" customHeight="1">
      <c r="A57" s="70" t="s">
        <v>27</v>
      </c>
      <c r="B57" s="68">
        <f>IFERROR(AVERAGE(B54:K54),"-")</f>
        <v>18.89647778</v>
      </c>
      <c r="C57" s="71"/>
      <c r="D57" s="71"/>
      <c r="E57" s="1"/>
      <c r="F57" s="1"/>
      <c r="G57" s="1"/>
      <c r="H57" s="1"/>
      <c r="I57" s="1"/>
      <c r="J57" s="1"/>
      <c r="K57" s="1"/>
      <c r="L57" s="1"/>
      <c r="M57" s="1"/>
      <c r="N57" s="1"/>
    </row>
    <row r="58" ht="15.0" customHeight="1">
      <c r="A58" s="70" t="s">
        <v>28</v>
      </c>
      <c r="B58" s="68">
        <f>IFERROR(MAX(B54:K54),"-")</f>
        <v>26.25</v>
      </c>
      <c r="C58" s="71"/>
      <c r="D58" s="71"/>
      <c r="E58" s="1"/>
      <c r="F58" s="1"/>
      <c r="G58" s="1"/>
      <c r="H58" s="1"/>
      <c r="I58" s="1"/>
      <c r="J58" s="1"/>
      <c r="K58" s="1"/>
      <c r="L58" s="1"/>
      <c r="M58" s="1"/>
      <c r="N58" s="1"/>
    </row>
    <row r="59" ht="15.0" customHeight="1">
      <c r="A59" s="58"/>
      <c r="B59" s="1"/>
      <c r="C59" s="1"/>
      <c r="D59" s="1"/>
      <c r="E59" s="1"/>
      <c r="F59" s="1"/>
      <c r="G59" s="1"/>
      <c r="H59" s="1"/>
      <c r="I59" s="1"/>
      <c r="J59" s="1"/>
      <c r="K59" s="1"/>
      <c r="L59" s="1"/>
      <c r="M59" s="1"/>
      <c r="N59" s="1"/>
    </row>
    <row r="60" ht="15.0" customHeight="1">
      <c r="A60" s="62" t="s">
        <v>424</v>
      </c>
      <c r="B60" s="6" t="s">
        <v>2</v>
      </c>
      <c r="C60" s="6" t="s">
        <v>3</v>
      </c>
      <c r="D60" s="6" t="s">
        <v>4</v>
      </c>
      <c r="E60" s="6" t="s">
        <v>5</v>
      </c>
      <c r="F60" s="6" t="s">
        <v>6</v>
      </c>
      <c r="G60" s="6" t="s">
        <v>7</v>
      </c>
      <c r="H60" s="6" t="s">
        <v>8</v>
      </c>
      <c r="I60" s="6" t="s">
        <v>9</v>
      </c>
      <c r="J60" s="6" t="s">
        <v>10</v>
      </c>
      <c r="K60" s="6" t="s">
        <v>11</v>
      </c>
      <c r="L60" s="7" t="s">
        <v>12</v>
      </c>
      <c r="M60" s="7" t="s">
        <v>13</v>
      </c>
      <c r="N60" s="7" t="s">
        <v>14</v>
      </c>
    </row>
    <row r="61" ht="15.0" customHeight="1">
      <c r="A61" s="63" t="s">
        <v>15</v>
      </c>
      <c r="B61" s="25" t="s">
        <v>467</v>
      </c>
      <c r="C61" s="8" t="s">
        <v>468</v>
      </c>
      <c r="D61" s="8" t="s">
        <v>469</v>
      </c>
      <c r="E61" s="8" t="s">
        <v>470</v>
      </c>
      <c r="F61" s="8" t="s">
        <v>471</v>
      </c>
      <c r="G61" s="8" t="s">
        <v>472</v>
      </c>
      <c r="H61" s="8" t="s">
        <v>473</v>
      </c>
      <c r="I61" s="8" t="s">
        <v>474</v>
      </c>
      <c r="J61" s="8" t="s">
        <v>475</v>
      </c>
      <c r="K61" s="9"/>
      <c r="L61" s="11"/>
      <c r="M61" s="11"/>
      <c r="N61" s="11"/>
    </row>
    <row r="62" ht="15.0" customHeight="1">
      <c r="A62" s="63" t="s">
        <v>21</v>
      </c>
      <c r="B62" s="26" t="s">
        <v>77</v>
      </c>
      <c r="C62" s="12" t="s">
        <v>400</v>
      </c>
      <c r="D62" s="9"/>
      <c r="E62" s="8" t="s">
        <v>450</v>
      </c>
      <c r="F62" s="8" t="s">
        <v>451</v>
      </c>
      <c r="G62" s="12" t="s">
        <v>404</v>
      </c>
      <c r="H62" s="12" t="s">
        <v>405</v>
      </c>
      <c r="I62" s="27"/>
      <c r="J62" s="9"/>
      <c r="K62" s="9"/>
      <c r="L62" s="11"/>
      <c r="M62" s="11"/>
      <c r="N62" s="11"/>
    </row>
    <row r="63" ht="15.0" customHeight="1">
      <c r="A63" s="63" t="s">
        <v>408</v>
      </c>
      <c r="B63" s="9"/>
      <c r="C63" s="72"/>
      <c r="D63" s="64"/>
      <c r="E63" s="9"/>
      <c r="F63" s="9"/>
      <c r="G63" s="8" t="s">
        <v>452</v>
      </c>
      <c r="H63" s="8" t="s">
        <v>453</v>
      </c>
      <c r="I63" s="9"/>
      <c r="J63" s="9"/>
      <c r="K63" s="9"/>
      <c r="L63" s="65"/>
      <c r="M63" s="65"/>
      <c r="N63" s="65"/>
    </row>
    <row r="64" ht="15.0" customHeight="1">
      <c r="A64" s="66" t="s">
        <v>424</v>
      </c>
      <c r="B64" s="67">
        <v>9.299</v>
      </c>
      <c r="C64" s="67">
        <v>9.0243</v>
      </c>
      <c r="D64" s="67" t="s">
        <v>36</v>
      </c>
      <c r="E64" s="67">
        <v>4.5</v>
      </c>
      <c r="F64" s="67">
        <v>8.0</v>
      </c>
      <c r="G64" s="67">
        <v>5.58</v>
      </c>
      <c r="H64" s="67">
        <v>5.175</v>
      </c>
      <c r="I64" s="67" t="s">
        <v>36</v>
      </c>
      <c r="J64" s="67">
        <v>2.5</v>
      </c>
      <c r="K64" s="67"/>
      <c r="L64" s="68">
        <f>IFERROR(MEDIAN($B64:$K64),"-")</f>
        <v>5.58</v>
      </c>
      <c r="M64" s="68">
        <f>IFERROR(L64*(1-50%),"-")</f>
        <v>2.79</v>
      </c>
      <c r="N64" s="68">
        <f>IFERROR(L64*(1+50%),"-")</f>
        <v>8.37</v>
      </c>
    </row>
    <row r="65" ht="15.0" customHeight="1">
      <c r="A65" s="63" t="s">
        <v>24</v>
      </c>
      <c r="B65" s="69" t="str">
        <f t="shared" ref="B65:K65" si="6">IFERROR(IF(B64&gt;$N64,"Não válido",IF(B64&lt;$M64,"Não válido",B64)),"-")</f>
        <v>Não válido</v>
      </c>
      <c r="C65" s="69" t="str">
        <f t="shared" si="6"/>
        <v>Não válido</v>
      </c>
      <c r="D65" s="69" t="str">
        <f t="shared" si="6"/>
        <v>Não válido</v>
      </c>
      <c r="E65" s="69">
        <f t="shared" si="6"/>
        <v>4.5</v>
      </c>
      <c r="F65" s="69">
        <f t="shared" si="6"/>
        <v>8</v>
      </c>
      <c r="G65" s="69">
        <f t="shared" si="6"/>
        <v>5.58</v>
      </c>
      <c r="H65" s="69">
        <f t="shared" si="6"/>
        <v>5.175</v>
      </c>
      <c r="I65" s="69" t="str">
        <f t="shared" si="6"/>
        <v>Não válido</v>
      </c>
      <c r="J65" s="69" t="str">
        <f t="shared" si="6"/>
        <v>Não válido</v>
      </c>
      <c r="K65" s="69" t="str">
        <f t="shared" si="6"/>
        <v>Não válido</v>
      </c>
      <c r="L65" s="1"/>
      <c r="M65" s="1"/>
      <c r="N65" s="1"/>
    </row>
    <row r="66" ht="15.0" customHeight="1">
      <c r="A66" s="70" t="s">
        <v>25</v>
      </c>
      <c r="B66" s="68">
        <f>IFERROR(MIN(B65:K65),"-")</f>
        <v>4.5</v>
      </c>
      <c r="C66" s="71"/>
      <c r="D66" s="71"/>
      <c r="E66" s="1"/>
      <c r="F66" s="1"/>
      <c r="G66" s="1"/>
      <c r="H66" s="1"/>
      <c r="I66" s="1"/>
      <c r="J66" s="1"/>
      <c r="K66" s="1"/>
      <c r="L66" s="1"/>
      <c r="M66" s="1"/>
      <c r="N66" s="1"/>
    </row>
    <row r="67" ht="15.0" customHeight="1">
      <c r="A67" s="70" t="s">
        <v>26</v>
      </c>
      <c r="B67" s="68">
        <f>IFERROR(MEDIAN(B65:K65),"-")</f>
        <v>5.3775</v>
      </c>
      <c r="C67" s="71"/>
      <c r="D67" s="71"/>
      <c r="E67" s="1"/>
      <c r="F67" s="1"/>
      <c r="G67" s="1"/>
      <c r="H67" s="1"/>
      <c r="I67" s="1"/>
      <c r="J67" s="1"/>
      <c r="K67" s="1"/>
      <c r="L67" s="1"/>
      <c r="M67" s="1"/>
      <c r="N67" s="1"/>
    </row>
    <row r="68" ht="15.0" customHeight="1">
      <c r="A68" s="70" t="s">
        <v>27</v>
      </c>
      <c r="B68" s="68">
        <f>IFERROR(AVERAGE(B65:K65),"-")</f>
        <v>5.81375</v>
      </c>
      <c r="C68" s="71"/>
      <c r="D68" s="71"/>
      <c r="E68" s="1"/>
      <c r="F68" s="1"/>
      <c r="G68" s="1"/>
      <c r="H68" s="1"/>
      <c r="I68" s="1"/>
      <c r="J68" s="1"/>
      <c r="K68" s="1"/>
      <c r="L68" s="1"/>
      <c r="M68" s="1"/>
      <c r="N68" s="1"/>
    </row>
    <row r="69" ht="15.0" customHeight="1">
      <c r="A69" s="70" t="s">
        <v>28</v>
      </c>
      <c r="B69" s="68">
        <f>IFERROR(MAX(B65:K65),"-")</f>
        <v>8</v>
      </c>
      <c r="C69" s="71"/>
      <c r="D69" s="71"/>
      <c r="E69" s="1"/>
      <c r="F69" s="1"/>
      <c r="G69" s="1"/>
      <c r="H69" s="1"/>
      <c r="I69" s="1"/>
      <c r="J69" s="1"/>
      <c r="K69" s="1"/>
      <c r="L69" s="1"/>
      <c r="M69" s="1"/>
      <c r="N69" s="1"/>
    </row>
    <row r="70" ht="15.0" customHeight="1">
      <c r="A70" s="58"/>
      <c r="B70" s="1"/>
      <c r="C70" s="1"/>
      <c r="D70" s="1"/>
      <c r="E70" s="1"/>
      <c r="F70" s="1"/>
      <c r="G70" s="1"/>
      <c r="H70" s="1"/>
      <c r="I70" s="1"/>
      <c r="J70" s="1"/>
      <c r="K70" s="1"/>
      <c r="L70" s="1"/>
      <c r="M70" s="1"/>
      <c r="N70" s="1"/>
    </row>
    <row r="71">
      <c r="A71" s="59" t="s">
        <v>476</v>
      </c>
      <c r="B71" s="1"/>
      <c r="C71" s="1"/>
      <c r="D71" s="1"/>
      <c r="E71" s="1"/>
      <c r="F71" s="1"/>
      <c r="G71" s="1"/>
      <c r="H71" s="1"/>
      <c r="I71" s="1"/>
      <c r="J71" s="1"/>
      <c r="K71" s="1"/>
      <c r="L71" s="1"/>
      <c r="M71" s="1"/>
      <c r="N71" s="1"/>
    </row>
    <row r="72" ht="15.0" customHeight="1">
      <c r="A72" s="58"/>
      <c r="B72" s="1"/>
      <c r="C72" s="1"/>
      <c r="D72" s="1"/>
      <c r="E72" s="1"/>
      <c r="F72" s="1"/>
      <c r="G72" s="1"/>
      <c r="H72" s="1"/>
      <c r="I72" s="1"/>
      <c r="J72" s="1"/>
      <c r="K72" s="1"/>
      <c r="L72" s="1"/>
      <c r="M72" s="1"/>
      <c r="N72" s="1"/>
    </row>
    <row r="73" ht="15.0" customHeight="1">
      <c r="A73" s="62" t="s">
        <v>390</v>
      </c>
      <c r="B73" s="6" t="s">
        <v>2</v>
      </c>
      <c r="C73" s="6" t="s">
        <v>3</v>
      </c>
      <c r="D73" s="6" t="s">
        <v>4</v>
      </c>
      <c r="E73" s="6" t="s">
        <v>5</v>
      </c>
      <c r="F73" s="6" t="s">
        <v>6</v>
      </c>
      <c r="G73" s="6" t="s">
        <v>7</v>
      </c>
      <c r="H73" s="6" t="s">
        <v>8</v>
      </c>
      <c r="I73" s="6" t="s">
        <v>9</v>
      </c>
      <c r="J73" s="6" t="s">
        <v>10</v>
      </c>
      <c r="K73" s="6" t="s">
        <v>11</v>
      </c>
      <c r="L73" s="7" t="s">
        <v>12</v>
      </c>
      <c r="M73" s="7" t="s">
        <v>13</v>
      </c>
      <c r="N73" s="7" t="s">
        <v>14</v>
      </c>
    </row>
    <row r="74" ht="15.0" customHeight="1">
      <c r="A74" s="63" t="s">
        <v>15</v>
      </c>
      <c r="B74" s="25" t="s">
        <v>477</v>
      </c>
      <c r="C74" s="8" t="s">
        <v>478</v>
      </c>
      <c r="D74" s="8" t="s">
        <v>479</v>
      </c>
      <c r="E74" s="8" t="s">
        <v>480</v>
      </c>
      <c r="F74" s="8" t="s">
        <v>481</v>
      </c>
      <c r="G74" s="8" t="s">
        <v>482</v>
      </c>
      <c r="H74" s="8" t="s">
        <v>483</v>
      </c>
      <c r="I74" s="8" t="s">
        <v>484</v>
      </c>
      <c r="J74" s="8" t="s">
        <v>485</v>
      </c>
      <c r="K74" s="9"/>
      <c r="L74" s="11"/>
      <c r="M74" s="11"/>
      <c r="N74" s="11"/>
    </row>
    <row r="75" ht="15.0" customHeight="1">
      <c r="A75" s="63" t="s">
        <v>21</v>
      </c>
      <c r="B75" s="26" t="s">
        <v>77</v>
      </c>
      <c r="C75" s="12" t="s">
        <v>400</v>
      </c>
      <c r="D75" s="9"/>
      <c r="E75" s="9"/>
      <c r="F75" s="8" t="s">
        <v>486</v>
      </c>
      <c r="G75" s="12" t="s">
        <v>404</v>
      </c>
      <c r="H75" s="12" t="s">
        <v>405</v>
      </c>
      <c r="I75" s="27"/>
      <c r="J75" s="9"/>
      <c r="K75" s="9"/>
      <c r="L75" s="11"/>
      <c r="M75" s="11"/>
      <c r="N75" s="11"/>
    </row>
    <row r="76" ht="15.0" customHeight="1">
      <c r="A76" s="63" t="s">
        <v>408</v>
      </c>
      <c r="B76" s="9"/>
      <c r="C76" s="72"/>
      <c r="D76" s="9"/>
      <c r="E76" s="9"/>
      <c r="F76" s="9"/>
      <c r="G76" s="8" t="s">
        <v>487</v>
      </c>
      <c r="H76" s="9"/>
      <c r="I76" s="9"/>
      <c r="J76" s="9"/>
      <c r="K76" s="9"/>
      <c r="L76" s="65"/>
      <c r="M76" s="65"/>
      <c r="N76" s="65"/>
    </row>
    <row r="77" ht="15.0" customHeight="1">
      <c r="A77" s="66" t="s">
        <v>390</v>
      </c>
      <c r="B77" s="67" t="s">
        <v>36</v>
      </c>
      <c r="C77" s="67" t="s">
        <v>36</v>
      </c>
      <c r="D77" s="67" t="s">
        <v>36</v>
      </c>
      <c r="E77" s="67" t="s">
        <v>36</v>
      </c>
      <c r="F77" s="67">
        <v>11.0</v>
      </c>
      <c r="G77" s="67">
        <v>11.25</v>
      </c>
      <c r="H77" s="67" t="s">
        <v>36</v>
      </c>
      <c r="I77" s="67" t="s">
        <v>36</v>
      </c>
      <c r="J77" s="67">
        <v>12.9</v>
      </c>
      <c r="K77" s="67"/>
      <c r="L77" s="68">
        <f>IFERROR(MEDIAN($B77:$K77),"-")</f>
        <v>11.25</v>
      </c>
      <c r="M77" s="68">
        <f>IFERROR(L77*(1-50%),"-")</f>
        <v>5.625</v>
      </c>
      <c r="N77" s="68">
        <f>IFERROR(L77*(1+50%),"-")</f>
        <v>16.875</v>
      </c>
    </row>
    <row r="78" ht="15.0" customHeight="1">
      <c r="A78" s="63" t="s">
        <v>24</v>
      </c>
      <c r="B78" s="69" t="str">
        <f t="shared" ref="B78:K78" si="7">IFERROR(IF(B77&gt;$N77,"Não válido",IF(B77&lt;$M77,"Não válido",B77)),"-")</f>
        <v>Não válido</v>
      </c>
      <c r="C78" s="69" t="str">
        <f t="shared" si="7"/>
        <v>Não válido</v>
      </c>
      <c r="D78" s="69" t="str">
        <f t="shared" si="7"/>
        <v>Não válido</v>
      </c>
      <c r="E78" s="69" t="str">
        <f t="shared" si="7"/>
        <v>Não válido</v>
      </c>
      <c r="F78" s="69">
        <f t="shared" si="7"/>
        <v>11</v>
      </c>
      <c r="G78" s="69">
        <f t="shared" si="7"/>
        <v>11.25</v>
      </c>
      <c r="H78" s="69" t="str">
        <f t="shared" si="7"/>
        <v>Não válido</v>
      </c>
      <c r="I78" s="69" t="str">
        <f t="shared" si="7"/>
        <v>Não válido</v>
      </c>
      <c r="J78" s="69">
        <f t="shared" si="7"/>
        <v>12.9</v>
      </c>
      <c r="K78" s="69" t="str">
        <f t="shared" si="7"/>
        <v>Não válido</v>
      </c>
      <c r="L78" s="1"/>
      <c r="M78" s="1"/>
      <c r="N78" s="1"/>
    </row>
    <row r="79" ht="15.0" customHeight="1">
      <c r="A79" s="70" t="s">
        <v>25</v>
      </c>
      <c r="B79" s="68">
        <f>IFERROR(MIN(B78:K78),"-")</f>
        <v>11</v>
      </c>
      <c r="C79" s="71"/>
      <c r="D79" s="71"/>
      <c r="E79" s="1"/>
      <c r="F79" s="1"/>
      <c r="G79" s="1"/>
      <c r="H79" s="1"/>
      <c r="I79" s="1"/>
      <c r="J79" s="1"/>
      <c r="K79" s="1"/>
      <c r="L79" s="1"/>
      <c r="M79" s="1"/>
      <c r="N79" s="1"/>
    </row>
    <row r="80" ht="15.0" customHeight="1">
      <c r="A80" s="70" t="s">
        <v>26</v>
      </c>
      <c r="B80" s="68">
        <f>IFERROR(MEDIAN(B78:K78),"-")</f>
        <v>11.25</v>
      </c>
      <c r="C80" s="71"/>
      <c r="D80" s="71"/>
      <c r="E80" s="1"/>
      <c r="F80" s="1"/>
      <c r="G80" s="1"/>
      <c r="H80" s="1"/>
      <c r="I80" s="1"/>
      <c r="J80" s="1"/>
      <c r="K80" s="1"/>
      <c r="L80" s="1"/>
      <c r="M80" s="1"/>
      <c r="N80" s="1"/>
    </row>
    <row r="81" ht="15.0" customHeight="1">
      <c r="A81" s="70" t="s">
        <v>27</v>
      </c>
      <c r="B81" s="68">
        <f>IFERROR(AVERAGE(B78:K78),"-")</f>
        <v>11.71666667</v>
      </c>
      <c r="C81" s="71"/>
      <c r="D81" s="71"/>
      <c r="E81" s="1"/>
      <c r="F81" s="1"/>
      <c r="G81" s="1"/>
      <c r="H81" s="1"/>
      <c r="I81" s="1"/>
      <c r="J81" s="1"/>
      <c r="K81" s="1"/>
      <c r="L81" s="1"/>
      <c r="M81" s="1"/>
      <c r="N81" s="1"/>
    </row>
    <row r="82" ht="15.0" customHeight="1">
      <c r="A82" s="70" t="s">
        <v>28</v>
      </c>
      <c r="B82" s="68">
        <f>IFERROR(MAX(B78:K78),"-")</f>
        <v>12.9</v>
      </c>
      <c r="C82" s="71"/>
      <c r="D82" s="71"/>
      <c r="E82" s="1"/>
      <c r="F82" s="1"/>
      <c r="G82" s="1"/>
      <c r="H82" s="1"/>
      <c r="I82" s="1"/>
      <c r="J82" s="1"/>
      <c r="K82" s="1"/>
      <c r="L82" s="1"/>
      <c r="M82" s="1"/>
      <c r="N82" s="1"/>
    </row>
    <row r="83" ht="15.0" customHeight="1">
      <c r="A83" s="58"/>
      <c r="B83" s="1"/>
      <c r="C83" s="1"/>
      <c r="D83" s="1"/>
      <c r="E83" s="1"/>
      <c r="F83" s="1"/>
      <c r="G83" s="1"/>
      <c r="H83" s="1"/>
      <c r="I83" s="1"/>
      <c r="J83" s="1"/>
      <c r="K83" s="1"/>
      <c r="L83" s="1"/>
      <c r="M83" s="1"/>
      <c r="N83" s="1"/>
    </row>
    <row r="84" ht="15.0" customHeight="1">
      <c r="A84" s="62" t="s">
        <v>410</v>
      </c>
      <c r="B84" s="6" t="s">
        <v>2</v>
      </c>
      <c r="C84" s="6" t="s">
        <v>3</v>
      </c>
      <c r="D84" s="6" t="s">
        <v>4</v>
      </c>
      <c r="E84" s="6" t="s">
        <v>5</v>
      </c>
      <c r="F84" s="6" t="s">
        <v>6</v>
      </c>
      <c r="G84" s="6" t="s">
        <v>7</v>
      </c>
      <c r="H84" s="6" t="s">
        <v>8</v>
      </c>
      <c r="I84" s="6" t="s">
        <v>9</v>
      </c>
      <c r="J84" s="6" t="s">
        <v>10</v>
      </c>
      <c r="K84" s="6" t="s">
        <v>11</v>
      </c>
      <c r="L84" s="7" t="s">
        <v>12</v>
      </c>
      <c r="M84" s="7" t="s">
        <v>13</v>
      </c>
      <c r="N84" s="7" t="s">
        <v>14</v>
      </c>
    </row>
    <row r="85" ht="15.0" customHeight="1">
      <c r="A85" s="63" t="s">
        <v>15</v>
      </c>
      <c r="B85" s="25" t="s">
        <v>488</v>
      </c>
      <c r="C85" s="8" t="s">
        <v>489</v>
      </c>
      <c r="D85" s="8" t="s">
        <v>490</v>
      </c>
      <c r="E85" s="8" t="s">
        <v>491</v>
      </c>
      <c r="F85" s="8" t="s">
        <v>492</v>
      </c>
      <c r="G85" s="8" t="s">
        <v>493</v>
      </c>
      <c r="H85" s="8" t="s">
        <v>494</v>
      </c>
      <c r="I85" s="8" t="s">
        <v>495</v>
      </c>
      <c r="J85" s="8" t="s">
        <v>496</v>
      </c>
      <c r="K85" s="9"/>
      <c r="L85" s="11"/>
      <c r="M85" s="11"/>
      <c r="N85" s="11"/>
    </row>
    <row r="86" ht="15.0" customHeight="1">
      <c r="A86" s="63" t="s">
        <v>21</v>
      </c>
      <c r="B86" s="26" t="s">
        <v>77</v>
      </c>
      <c r="C86" s="12" t="s">
        <v>400</v>
      </c>
      <c r="D86" s="8" t="s">
        <v>497</v>
      </c>
      <c r="E86" s="9"/>
      <c r="F86" s="8" t="s">
        <v>498</v>
      </c>
      <c r="G86" s="12" t="s">
        <v>404</v>
      </c>
      <c r="H86" s="12" t="s">
        <v>405</v>
      </c>
      <c r="I86" s="27"/>
      <c r="J86" s="9"/>
      <c r="K86" s="9"/>
      <c r="L86" s="11"/>
      <c r="M86" s="11"/>
      <c r="N86" s="11"/>
    </row>
    <row r="87" ht="15.0" customHeight="1">
      <c r="A87" s="63" t="s">
        <v>408</v>
      </c>
      <c r="B87" s="9"/>
      <c r="C87" s="9"/>
      <c r="D87" s="9"/>
      <c r="E87" s="9"/>
      <c r="F87" s="9"/>
      <c r="G87" s="9"/>
      <c r="H87" s="9"/>
      <c r="I87" s="9"/>
      <c r="J87" s="9"/>
      <c r="K87" s="9"/>
      <c r="L87" s="65"/>
      <c r="M87" s="65"/>
      <c r="N87" s="65"/>
    </row>
    <row r="88" ht="15.0" customHeight="1">
      <c r="A88" s="66" t="s">
        <v>410</v>
      </c>
      <c r="B88" s="67" t="s">
        <v>36</v>
      </c>
      <c r="C88" s="67" t="s">
        <v>36</v>
      </c>
      <c r="D88" s="67">
        <v>6.94</v>
      </c>
      <c r="E88" s="67" t="s">
        <v>36</v>
      </c>
      <c r="F88" s="67">
        <v>8.0</v>
      </c>
      <c r="G88" s="67" t="s">
        <v>36</v>
      </c>
      <c r="H88" s="67" t="s">
        <v>36</v>
      </c>
      <c r="I88" s="67" t="s">
        <v>36</v>
      </c>
      <c r="J88" s="67">
        <v>9.49</v>
      </c>
      <c r="K88" s="67"/>
      <c r="L88" s="68">
        <f>IFERROR(MEDIAN($B88:$K88),"-")</f>
        <v>8</v>
      </c>
      <c r="M88" s="68">
        <f>IFERROR(L88*(1-50%),"-")</f>
        <v>4</v>
      </c>
      <c r="N88" s="68">
        <f>IFERROR(L88*(1+50%),"-")</f>
        <v>12</v>
      </c>
    </row>
    <row r="89" ht="15.0" customHeight="1">
      <c r="A89" s="63" t="s">
        <v>24</v>
      </c>
      <c r="B89" s="69" t="str">
        <f t="shared" ref="B89:K89" si="8">IFERROR(IF(B88&gt;$N88,"Não válido",IF(B88&lt;$M88,"Não válido",B88)),"-")</f>
        <v>Não válido</v>
      </c>
      <c r="C89" s="69" t="str">
        <f t="shared" si="8"/>
        <v>Não válido</v>
      </c>
      <c r="D89" s="69">
        <f t="shared" si="8"/>
        <v>6.94</v>
      </c>
      <c r="E89" s="69" t="str">
        <f t="shared" si="8"/>
        <v>Não válido</v>
      </c>
      <c r="F89" s="69">
        <f t="shared" si="8"/>
        <v>8</v>
      </c>
      <c r="G89" s="69" t="str">
        <f t="shared" si="8"/>
        <v>Não válido</v>
      </c>
      <c r="H89" s="69" t="str">
        <f t="shared" si="8"/>
        <v>Não válido</v>
      </c>
      <c r="I89" s="69" t="str">
        <f t="shared" si="8"/>
        <v>Não válido</v>
      </c>
      <c r="J89" s="69">
        <f t="shared" si="8"/>
        <v>9.49</v>
      </c>
      <c r="K89" s="69" t="str">
        <f t="shared" si="8"/>
        <v>Não válido</v>
      </c>
      <c r="L89" s="1"/>
      <c r="M89" s="1"/>
      <c r="N89" s="1"/>
    </row>
    <row r="90" ht="15.0" customHeight="1">
      <c r="A90" s="70" t="s">
        <v>25</v>
      </c>
      <c r="B90" s="68">
        <f>IFERROR(MIN(B89:K89),"-")</f>
        <v>6.94</v>
      </c>
      <c r="C90" s="71"/>
      <c r="D90" s="71"/>
      <c r="E90" s="1"/>
      <c r="F90" s="1"/>
      <c r="G90" s="1"/>
      <c r="H90" s="1"/>
      <c r="I90" s="1"/>
      <c r="J90" s="1"/>
      <c r="K90" s="1"/>
      <c r="L90" s="1"/>
      <c r="M90" s="1"/>
      <c r="N90" s="1"/>
    </row>
    <row r="91" ht="15.0" customHeight="1">
      <c r="A91" s="70" t="s">
        <v>26</v>
      </c>
      <c r="B91" s="68">
        <f>IFERROR(MEDIAN(B89:K89),"-")</f>
        <v>8</v>
      </c>
      <c r="C91" s="71"/>
      <c r="D91" s="71"/>
      <c r="E91" s="1"/>
      <c r="F91" s="1"/>
      <c r="G91" s="1"/>
      <c r="H91" s="1"/>
      <c r="I91" s="1"/>
      <c r="J91" s="1"/>
      <c r="K91" s="1"/>
      <c r="L91" s="1"/>
      <c r="M91" s="1"/>
      <c r="N91" s="1"/>
    </row>
    <row r="92" ht="15.0" customHeight="1">
      <c r="A92" s="70" t="s">
        <v>27</v>
      </c>
      <c r="B92" s="68">
        <f>IFERROR(AVERAGE(B89:K89),"-")</f>
        <v>8.143333333</v>
      </c>
      <c r="C92" s="71"/>
      <c r="D92" s="71"/>
      <c r="E92" s="1"/>
      <c r="F92" s="1"/>
      <c r="G92" s="1"/>
      <c r="H92" s="1"/>
      <c r="I92" s="1"/>
      <c r="J92" s="1"/>
      <c r="K92" s="1"/>
      <c r="L92" s="1"/>
      <c r="M92" s="1"/>
      <c r="N92" s="1"/>
    </row>
    <row r="93" ht="15.0" customHeight="1">
      <c r="A93" s="70" t="s">
        <v>28</v>
      </c>
      <c r="B93" s="68">
        <f>IFERROR(MAX(B89:K89),"-")</f>
        <v>9.49</v>
      </c>
      <c r="C93" s="71"/>
      <c r="D93" s="71"/>
      <c r="E93" s="1"/>
      <c r="F93" s="1"/>
      <c r="G93" s="1"/>
      <c r="H93" s="1"/>
      <c r="I93" s="1"/>
      <c r="J93" s="1"/>
      <c r="K93" s="1"/>
      <c r="L93" s="1"/>
      <c r="M93" s="1"/>
      <c r="N93" s="1"/>
    </row>
    <row r="94" ht="15.0" customHeight="1">
      <c r="A94" s="58"/>
      <c r="B94" s="1"/>
      <c r="C94" s="1"/>
      <c r="D94" s="1"/>
      <c r="E94" s="1"/>
      <c r="F94" s="1"/>
      <c r="G94" s="1"/>
      <c r="H94" s="1"/>
      <c r="I94" s="1"/>
      <c r="J94" s="1"/>
      <c r="K94" s="1"/>
      <c r="L94" s="1"/>
      <c r="M94" s="1"/>
      <c r="N94" s="1"/>
    </row>
    <row r="95" ht="15.0" customHeight="1">
      <c r="A95" s="62" t="s">
        <v>425</v>
      </c>
      <c r="B95" s="6" t="s">
        <v>2</v>
      </c>
      <c r="C95" s="6" t="s">
        <v>3</v>
      </c>
      <c r="D95" s="6" t="s">
        <v>4</v>
      </c>
      <c r="E95" s="6" t="s">
        <v>5</v>
      </c>
      <c r="F95" s="6" t="s">
        <v>6</v>
      </c>
      <c r="G95" s="6" t="s">
        <v>7</v>
      </c>
      <c r="H95" s="6" t="s">
        <v>8</v>
      </c>
      <c r="I95" s="6" t="s">
        <v>9</v>
      </c>
      <c r="J95" s="6" t="s">
        <v>10</v>
      </c>
      <c r="K95" s="6" t="s">
        <v>11</v>
      </c>
      <c r="L95" s="7" t="s">
        <v>12</v>
      </c>
      <c r="M95" s="7" t="s">
        <v>13</v>
      </c>
      <c r="N95" s="7" t="s">
        <v>14</v>
      </c>
    </row>
    <row r="96" ht="15.0" customHeight="1">
      <c r="A96" s="63" t="s">
        <v>15</v>
      </c>
      <c r="B96" s="25" t="s">
        <v>499</v>
      </c>
      <c r="C96" s="8" t="s">
        <v>500</v>
      </c>
      <c r="D96" s="8" t="s">
        <v>501</v>
      </c>
      <c r="E96" s="8" t="s">
        <v>502</v>
      </c>
      <c r="F96" s="8" t="s">
        <v>503</v>
      </c>
      <c r="G96" s="8" t="s">
        <v>504</v>
      </c>
      <c r="H96" s="8" t="s">
        <v>505</v>
      </c>
      <c r="I96" s="8" t="s">
        <v>506</v>
      </c>
      <c r="J96" s="8" t="s">
        <v>507</v>
      </c>
      <c r="K96" s="9"/>
      <c r="L96" s="11"/>
      <c r="M96" s="11"/>
      <c r="N96" s="11"/>
    </row>
    <row r="97" ht="15.0" customHeight="1">
      <c r="A97" s="63" t="s">
        <v>21</v>
      </c>
      <c r="B97" s="26" t="s">
        <v>77</v>
      </c>
      <c r="C97" s="12" t="s">
        <v>400</v>
      </c>
      <c r="D97" s="8" t="s">
        <v>435</v>
      </c>
      <c r="E97" s="8" t="s">
        <v>436</v>
      </c>
      <c r="F97" s="8" t="s">
        <v>437</v>
      </c>
      <c r="G97" s="12" t="s">
        <v>404</v>
      </c>
      <c r="H97" s="12" t="s">
        <v>405</v>
      </c>
      <c r="I97" s="27" t="s">
        <v>438</v>
      </c>
      <c r="J97" s="9"/>
      <c r="K97" s="9"/>
      <c r="L97" s="11"/>
      <c r="M97" s="11"/>
      <c r="N97" s="11"/>
    </row>
    <row r="98" ht="15.0" customHeight="1">
      <c r="A98" s="63" t="s">
        <v>408</v>
      </c>
      <c r="B98" s="9"/>
      <c r="C98" s="9"/>
      <c r="D98" s="9"/>
      <c r="E98" s="9"/>
      <c r="F98" s="9"/>
      <c r="G98" s="8" t="s">
        <v>508</v>
      </c>
      <c r="H98" s="8" t="s">
        <v>425</v>
      </c>
      <c r="I98" s="9"/>
      <c r="J98" s="9"/>
      <c r="K98" s="9"/>
      <c r="L98" s="65"/>
      <c r="M98" s="65"/>
      <c r="N98" s="65"/>
    </row>
    <row r="99" ht="15.0" customHeight="1">
      <c r="A99" s="66" t="s">
        <v>425</v>
      </c>
      <c r="B99" s="67" t="s">
        <v>36</v>
      </c>
      <c r="C99" s="67" t="s">
        <v>36</v>
      </c>
      <c r="D99" s="67">
        <v>26.25</v>
      </c>
      <c r="E99" s="67">
        <v>18.65</v>
      </c>
      <c r="F99" s="67">
        <v>25.0</v>
      </c>
      <c r="G99" s="67">
        <v>16.8</v>
      </c>
      <c r="H99" s="67">
        <v>12.65</v>
      </c>
      <c r="I99" s="67">
        <v>11.28</v>
      </c>
      <c r="J99" s="67">
        <v>12.9</v>
      </c>
      <c r="K99" s="67"/>
      <c r="L99" s="68">
        <f>IFERROR(MEDIAN($B99:$K99),"-")</f>
        <v>16.8</v>
      </c>
      <c r="M99" s="68">
        <f>IFERROR(L99*(1-50%),"-")</f>
        <v>8.4</v>
      </c>
      <c r="N99" s="68">
        <f>IFERROR(L99*(1+50%),"-")</f>
        <v>25.2</v>
      </c>
    </row>
    <row r="100" ht="15.0" customHeight="1">
      <c r="A100" s="63" t="s">
        <v>24</v>
      </c>
      <c r="B100" s="69" t="str">
        <f t="shared" ref="B100:K100" si="9">IFERROR(IF(B99&gt;$N99,"Não válido",IF(B99&lt;$M99,"Não válido",B99)),"-")</f>
        <v>Não válido</v>
      </c>
      <c r="C100" s="69" t="str">
        <f t="shared" si="9"/>
        <v>Não válido</v>
      </c>
      <c r="D100" s="69" t="str">
        <f t="shared" si="9"/>
        <v>Não válido</v>
      </c>
      <c r="E100" s="69">
        <f t="shared" si="9"/>
        <v>18.65</v>
      </c>
      <c r="F100" s="69">
        <f t="shared" si="9"/>
        <v>25</v>
      </c>
      <c r="G100" s="69">
        <f t="shared" si="9"/>
        <v>16.8</v>
      </c>
      <c r="H100" s="69">
        <f t="shared" si="9"/>
        <v>12.65</v>
      </c>
      <c r="I100" s="69">
        <f t="shared" si="9"/>
        <v>11.28</v>
      </c>
      <c r="J100" s="69">
        <f t="shared" si="9"/>
        <v>12.9</v>
      </c>
      <c r="K100" s="69" t="str">
        <f t="shared" si="9"/>
        <v>Não válido</v>
      </c>
      <c r="L100" s="1"/>
      <c r="M100" s="1"/>
      <c r="N100" s="1"/>
    </row>
    <row r="101" ht="15.0" customHeight="1">
      <c r="A101" s="70" t="s">
        <v>25</v>
      </c>
      <c r="B101" s="68">
        <f>IFERROR(MIN(B100:K100),"-")</f>
        <v>11.28</v>
      </c>
      <c r="C101" s="71"/>
      <c r="D101" s="71"/>
      <c r="E101" s="1"/>
      <c r="F101" s="1"/>
      <c r="G101" s="1"/>
      <c r="H101" s="1"/>
      <c r="I101" s="1"/>
      <c r="J101" s="1"/>
      <c r="K101" s="1"/>
      <c r="L101" s="1"/>
      <c r="M101" s="1"/>
      <c r="N101" s="1"/>
    </row>
    <row r="102" ht="15.0" customHeight="1">
      <c r="A102" s="70" t="s">
        <v>26</v>
      </c>
      <c r="B102" s="68">
        <f>IFERROR(MEDIAN(B100:K100),"-")</f>
        <v>14.85</v>
      </c>
      <c r="C102" s="71"/>
      <c r="D102" s="71"/>
      <c r="E102" s="1"/>
      <c r="F102" s="1"/>
      <c r="G102" s="1"/>
      <c r="H102" s="1"/>
      <c r="I102" s="1"/>
      <c r="J102" s="1"/>
      <c r="K102" s="1"/>
      <c r="L102" s="1"/>
      <c r="M102" s="1"/>
      <c r="N102" s="1"/>
    </row>
    <row r="103" ht="15.0" customHeight="1">
      <c r="A103" s="70" t="s">
        <v>27</v>
      </c>
      <c r="B103" s="68">
        <f>IFERROR(AVERAGE(B100:K100),"-")</f>
        <v>16.21333333</v>
      </c>
      <c r="C103" s="71"/>
      <c r="D103" s="71"/>
      <c r="E103" s="1"/>
      <c r="F103" s="1"/>
      <c r="G103" s="1"/>
      <c r="H103" s="1"/>
      <c r="I103" s="1"/>
      <c r="J103" s="1"/>
      <c r="K103" s="1"/>
      <c r="L103" s="1"/>
      <c r="M103" s="1"/>
      <c r="N103" s="1"/>
    </row>
    <row r="104" ht="15.0" customHeight="1">
      <c r="A104" s="70" t="s">
        <v>28</v>
      </c>
      <c r="B104" s="68">
        <f>IFERROR(MAX(B100:K100),"-")</f>
        <v>25</v>
      </c>
      <c r="C104" s="71"/>
      <c r="D104" s="71"/>
      <c r="E104" s="1"/>
      <c r="F104" s="1"/>
      <c r="G104" s="1"/>
      <c r="H104" s="1"/>
      <c r="I104" s="1"/>
      <c r="J104" s="1"/>
      <c r="K104" s="1"/>
      <c r="L104" s="1"/>
      <c r="M104" s="1"/>
      <c r="N104" s="1"/>
    </row>
    <row r="105" ht="15.0" customHeight="1">
      <c r="A105" s="58"/>
      <c r="B105" s="1"/>
      <c r="C105" s="1"/>
      <c r="D105" s="1"/>
      <c r="E105" s="1"/>
      <c r="F105" s="1"/>
      <c r="G105" s="1"/>
      <c r="H105" s="1"/>
      <c r="I105" s="1"/>
      <c r="J105" s="1"/>
      <c r="K105" s="1"/>
      <c r="L105" s="1"/>
      <c r="M105" s="1"/>
      <c r="N105" s="1"/>
    </row>
    <row r="106" ht="15.0" customHeight="1">
      <c r="A106" s="62" t="s">
        <v>440</v>
      </c>
      <c r="B106" s="6" t="s">
        <v>2</v>
      </c>
      <c r="C106" s="6" t="s">
        <v>3</v>
      </c>
      <c r="D106" s="6" t="s">
        <v>4</v>
      </c>
      <c r="E106" s="6" t="s">
        <v>5</v>
      </c>
      <c r="F106" s="6" t="s">
        <v>6</v>
      </c>
      <c r="G106" s="6" t="s">
        <v>7</v>
      </c>
      <c r="H106" s="6" t="s">
        <v>8</v>
      </c>
      <c r="I106" s="6" t="s">
        <v>9</v>
      </c>
      <c r="J106" s="6" t="s">
        <v>10</v>
      </c>
      <c r="K106" s="6" t="s">
        <v>11</v>
      </c>
      <c r="L106" s="7" t="s">
        <v>12</v>
      </c>
      <c r="M106" s="7" t="s">
        <v>13</v>
      </c>
      <c r="N106" s="7" t="s">
        <v>14</v>
      </c>
    </row>
    <row r="107" ht="15.0" customHeight="1">
      <c r="A107" s="63" t="s">
        <v>15</v>
      </c>
      <c r="B107" s="25" t="s">
        <v>509</v>
      </c>
      <c r="C107" s="8" t="s">
        <v>510</v>
      </c>
      <c r="D107" s="8" t="s">
        <v>511</v>
      </c>
      <c r="E107" s="8" t="s">
        <v>512</v>
      </c>
      <c r="F107" s="8" t="s">
        <v>513</v>
      </c>
      <c r="G107" s="8" t="s">
        <v>514</v>
      </c>
      <c r="H107" s="8" t="s">
        <v>515</v>
      </c>
      <c r="I107" s="8" t="s">
        <v>516</v>
      </c>
      <c r="J107" s="8" t="s">
        <v>517</v>
      </c>
      <c r="K107" s="9"/>
      <c r="L107" s="11"/>
      <c r="M107" s="11"/>
      <c r="N107" s="11"/>
    </row>
    <row r="108" ht="15.0" customHeight="1">
      <c r="A108" s="63" t="s">
        <v>21</v>
      </c>
      <c r="B108" s="26" t="s">
        <v>77</v>
      </c>
      <c r="C108" s="12" t="s">
        <v>400</v>
      </c>
      <c r="D108" s="9"/>
      <c r="E108" s="8" t="s">
        <v>518</v>
      </c>
      <c r="F108" s="9"/>
      <c r="G108" s="12" t="s">
        <v>404</v>
      </c>
      <c r="H108" s="12" t="s">
        <v>405</v>
      </c>
      <c r="I108" s="27"/>
      <c r="J108" s="9"/>
      <c r="K108" s="9"/>
      <c r="L108" s="11"/>
      <c r="M108" s="11"/>
      <c r="N108" s="11"/>
    </row>
    <row r="109" ht="15.0" customHeight="1">
      <c r="A109" s="63" t="s">
        <v>408</v>
      </c>
      <c r="B109" s="9"/>
      <c r="C109" s="9"/>
      <c r="D109" s="9"/>
      <c r="E109" s="9"/>
      <c r="F109" s="9"/>
      <c r="G109" s="8" t="s">
        <v>519</v>
      </c>
      <c r="H109" s="9"/>
      <c r="I109" s="9"/>
      <c r="J109" s="9"/>
      <c r="K109" s="9"/>
      <c r="L109" s="65"/>
      <c r="M109" s="65"/>
      <c r="N109" s="65"/>
    </row>
    <row r="110" ht="15.0" customHeight="1">
      <c r="A110" s="66" t="s">
        <v>440</v>
      </c>
      <c r="B110" s="67" t="s">
        <v>36</v>
      </c>
      <c r="C110" s="67" t="s">
        <v>36</v>
      </c>
      <c r="D110" s="67" t="s">
        <v>36</v>
      </c>
      <c r="E110" s="67">
        <v>4.5</v>
      </c>
      <c r="F110" s="67" t="s">
        <v>36</v>
      </c>
      <c r="G110" s="67">
        <v>8.46</v>
      </c>
      <c r="H110" s="67" t="s">
        <v>36</v>
      </c>
      <c r="I110" s="67" t="s">
        <v>36</v>
      </c>
      <c r="J110" s="67">
        <v>9.49</v>
      </c>
      <c r="K110" s="67"/>
      <c r="L110" s="68">
        <f>IFERROR(MEDIAN($B110:$K110),"-")</f>
        <v>8.46</v>
      </c>
      <c r="M110" s="68">
        <f>IFERROR(L110*(1-50%),"-")</f>
        <v>4.23</v>
      </c>
      <c r="N110" s="68">
        <f>IFERROR(L110*(1+50%),"-")</f>
        <v>12.69</v>
      </c>
    </row>
    <row r="111" ht="15.0" customHeight="1">
      <c r="A111" s="63" t="s">
        <v>24</v>
      </c>
      <c r="B111" s="69" t="str">
        <f t="shared" ref="B111:K111" si="10">IFERROR(IF(B110&gt;$N110,"Não válido",IF(B110&lt;$M110,"Não válido",B110)),"-")</f>
        <v>Não válido</v>
      </c>
      <c r="C111" s="69" t="str">
        <f t="shared" si="10"/>
        <v>Não válido</v>
      </c>
      <c r="D111" s="69" t="str">
        <f t="shared" si="10"/>
        <v>Não válido</v>
      </c>
      <c r="E111" s="69">
        <f t="shared" si="10"/>
        <v>4.5</v>
      </c>
      <c r="F111" s="69" t="str">
        <f t="shared" si="10"/>
        <v>Não válido</v>
      </c>
      <c r="G111" s="69">
        <f t="shared" si="10"/>
        <v>8.46</v>
      </c>
      <c r="H111" s="69" t="str">
        <f t="shared" si="10"/>
        <v>Não válido</v>
      </c>
      <c r="I111" s="69" t="str">
        <f t="shared" si="10"/>
        <v>Não válido</v>
      </c>
      <c r="J111" s="69">
        <f t="shared" si="10"/>
        <v>9.49</v>
      </c>
      <c r="K111" s="69" t="str">
        <f t="shared" si="10"/>
        <v>Não válido</v>
      </c>
      <c r="L111" s="1"/>
      <c r="M111" s="1"/>
      <c r="N111" s="1"/>
    </row>
    <row r="112" ht="15.0" customHeight="1">
      <c r="A112" s="70" t="s">
        <v>25</v>
      </c>
      <c r="B112" s="68">
        <f>IFERROR(MIN(B111:K111),"-")</f>
        <v>4.5</v>
      </c>
      <c r="C112" s="71"/>
      <c r="D112" s="71"/>
      <c r="E112" s="1"/>
      <c r="F112" s="1"/>
      <c r="G112" s="1"/>
      <c r="H112" s="1"/>
      <c r="I112" s="1"/>
      <c r="J112" s="1"/>
      <c r="K112" s="1"/>
      <c r="L112" s="1"/>
      <c r="M112" s="1"/>
      <c r="N112" s="1"/>
    </row>
    <row r="113" ht="15.0" customHeight="1">
      <c r="A113" s="70" t="s">
        <v>26</v>
      </c>
      <c r="B113" s="68">
        <f>IFERROR(MEDIAN(B111:K111),"-")</f>
        <v>8.46</v>
      </c>
      <c r="C113" s="71"/>
      <c r="D113" s="71"/>
      <c r="E113" s="1"/>
      <c r="F113" s="1"/>
      <c r="G113" s="1"/>
      <c r="H113" s="1"/>
      <c r="I113" s="1"/>
      <c r="J113" s="1"/>
      <c r="K113" s="1"/>
      <c r="L113" s="1"/>
      <c r="M113" s="1"/>
      <c r="N113" s="1"/>
    </row>
    <row r="114" ht="15.0" customHeight="1">
      <c r="A114" s="70" t="s">
        <v>27</v>
      </c>
      <c r="B114" s="68">
        <f>IFERROR(AVERAGE(B111:K111),"-")</f>
        <v>7.483333333</v>
      </c>
      <c r="C114" s="71"/>
      <c r="D114" s="71"/>
      <c r="E114" s="1"/>
      <c r="F114" s="1"/>
      <c r="G114" s="1"/>
      <c r="H114" s="1"/>
      <c r="I114" s="1"/>
      <c r="J114" s="1"/>
      <c r="K114" s="1"/>
      <c r="L114" s="1"/>
      <c r="M114" s="1"/>
      <c r="N114" s="1"/>
    </row>
    <row r="115" ht="15.0" customHeight="1">
      <c r="A115" s="70" t="s">
        <v>28</v>
      </c>
      <c r="B115" s="68">
        <f>IFERROR(MAX(B111:K111),"-")</f>
        <v>9.49</v>
      </c>
      <c r="C115" s="71"/>
      <c r="D115" s="71"/>
      <c r="E115" s="1"/>
      <c r="F115" s="1"/>
      <c r="G115" s="1"/>
      <c r="H115" s="1"/>
      <c r="I115" s="1"/>
      <c r="J115" s="1"/>
      <c r="K115" s="1"/>
      <c r="L115" s="1"/>
      <c r="M115" s="1"/>
      <c r="N115" s="1"/>
    </row>
    <row r="116" ht="15.0" customHeight="1">
      <c r="A116" s="58"/>
      <c r="B116" s="1"/>
      <c r="C116" s="1"/>
      <c r="D116" s="1"/>
      <c r="E116" s="1"/>
      <c r="F116" s="1"/>
      <c r="G116" s="1"/>
      <c r="H116" s="1"/>
      <c r="I116" s="1"/>
      <c r="J116" s="1"/>
      <c r="K116" s="1"/>
      <c r="L116" s="1"/>
      <c r="M116" s="1"/>
      <c r="N116" s="1"/>
    </row>
    <row r="117" ht="15.0" customHeight="1">
      <c r="A117" s="62" t="s">
        <v>454</v>
      </c>
      <c r="B117" s="6" t="s">
        <v>2</v>
      </c>
      <c r="C117" s="6" t="s">
        <v>3</v>
      </c>
      <c r="D117" s="6" t="s">
        <v>4</v>
      </c>
      <c r="E117" s="6" t="s">
        <v>5</v>
      </c>
      <c r="F117" s="6" t="s">
        <v>6</v>
      </c>
      <c r="G117" s="6" t="s">
        <v>7</v>
      </c>
      <c r="H117" s="6" t="s">
        <v>8</v>
      </c>
      <c r="I117" s="6" t="s">
        <v>9</v>
      </c>
      <c r="J117" s="6" t="s">
        <v>10</v>
      </c>
      <c r="K117" s="6" t="s">
        <v>11</v>
      </c>
      <c r="L117" s="7" t="s">
        <v>12</v>
      </c>
      <c r="M117" s="7" t="s">
        <v>13</v>
      </c>
      <c r="N117" s="7" t="s">
        <v>14</v>
      </c>
    </row>
    <row r="118" ht="15.0" customHeight="1">
      <c r="A118" s="63" t="s">
        <v>15</v>
      </c>
      <c r="B118" s="25" t="s">
        <v>520</v>
      </c>
      <c r="C118" s="8" t="s">
        <v>521</v>
      </c>
      <c r="D118" s="8" t="s">
        <v>522</v>
      </c>
      <c r="E118" s="8" t="s">
        <v>523</v>
      </c>
      <c r="F118" s="8" t="s">
        <v>524</v>
      </c>
      <c r="G118" s="8" t="s">
        <v>525</v>
      </c>
      <c r="H118" s="8" t="s">
        <v>526</v>
      </c>
      <c r="I118" s="8" t="s">
        <v>527</v>
      </c>
      <c r="J118" s="8" t="s">
        <v>528</v>
      </c>
      <c r="K118" s="9"/>
      <c r="L118" s="11"/>
      <c r="M118" s="11"/>
      <c r="N118" s="11"/>
    </row>
    <row r="119" ht="15.0" customHeight="1">
      <c r="A119" s="63" t="s">
        <v>21</v>
      </c>
      <c r="B119" s="26" t="s">
        <v>77</v>
      </c>
      <c r="C119" s="12" t="s">
        <v>400</v>
      </c>
      <c r="D119" s="8" t="s">
        <v>529</v>
      </c>
      <c r="E119" s="8" t="s">
        <v>436</v>
      </c>
      <c r="F119" s="8" t="s">
        <v>437</v>
      </c>
      <c r="G119" s="12" t="s">
        <v>404</v>
      </c>
      <c r="H119" s="12" t="s">
        <v>405</v>
      </c>
      <c r="I119" s="27" t="s">
        <v>438</v>
      </c>
      <c r="J119" s="9"/>
      <c r="K119" s="9"/>
      <c r="L119" s="11"/>
      <c r="M119" s="11"/>
      <c r="N119" s="11"/>
    </row>
    <row r="120" ht="15.0" customHeight="1">
      <c r="A120" s="63" t="s">
        <v>408</v>
      </c>
      <c r="B120" s="9"/>
      <c r="C120" s="9"/>
      <c r="D120" s="9"/>
      <c r="E120" s="9"/>
      <c r="F120" s="9"/>
      <c r="G120" s="8" t="s">
        <v>508</v>
      </c>
      <c r="H120" s="8" t="s">
        <v>454</v>
      </c>
      <c r="I120" s="9"/>
      <c r="J120" s="9"/>
      <c r="K120" s="9"/>
      <c r="L120" s="65"/>
      <c r="M120" s="65"/>
      <c r="N120" s="65"/>
    </row>
    <row r="121" ht="15.0" customHeight="1">
      <c r="A121" s="66" t="s">
        <v>454</v>
      </c>
      <c r="B121" s="67" t="s">
        <v>36</v>
      </c>
      <c r="C121" s="67" t="s">
        <v>36</v>
      </c>
      <c r="D121" s="67">
        <v>26.25</v>
      </c>
      <c r="E121" s="67">
        <v>18.65</v>
      </c>
      <c r="F121" s="67">
        <v>25.0</v>
      </c>
      <c r="G121" s="67">
        <v>16.8</v>
      </c>
      <c r="H121" s="67">
        <v>12.65</v>
      </c>
      <c r="I121" s="67">
        <v>11.28</v>
      </c>
      <c r="J121" s="67">
        <v>12.9</v>
      </c>
      <c r="K121" s="67"/>
      <c r="L121" s="68">
        <f>IFERROR(MEDIAN($B121:$K121),"-")</f>
        <v>16.8</v>
      </c>
      <c r="M121" s="68">
        <f>IFERROR(L121*(1-50%),"-")</f>
        <v>8.4</v>
      </c>
      <c r="N121" s="68">
        <f>IFERROR(L121*(1+50%),"-")</f>
        <v>25.2</v>
      </c>
    </row>
    <row r="122" ht="15.0" customHeight="1">
      <c r="A122" s="63" t="s">
        <v>24</v>
      </c>
      <c r="B122" s="69" t="str">
        <f t="shared" ref="B122:K122" si="11">IFERROR(IF(B121&gt;$N121,"Não válido",IF(B121&lt;$M121,"Não válido",B121)),"-")</f>
        <v>Não válido</v>
      </c>
      <c r="C122" s="69" t="str">
        <f t="shared" si="11"/>
        <v>Não válido</v>
      </c>
      <c r="D122" s="69" t="str">
        <f t="shared" si="11"/>
        <v>Não válido</v>
      </c>
      <c r="E122" s="69">
        <f t="shared" si="11"/>
        <v>18.65</v>
      </c>
      <c r="F122" s="69">
        <f t="shared" si="11"/>
        <v>25</v>
      </c>
      <c r="G122" s="69">
        <f t="shared" si="11"/>
        <v>16.8</v>
      </c>
      <c r="H122" s="69">
        <f t="shared" si="11"/>
        <v>12.65</v>
      </c>
      <c r="I122" s="69">
        <f t="shared" si="11"/>
        <v>11.28</v>
      </c>
      <c r="J122" s="69">
        <f t="shared" si="11"/>
        <v>12.9</v>
      </c>
      <c r="K122" s="69" t="str">
        <f t="shared" si="11"/>
        <v>Não válido</v>
      </c>
      <c r="L122" s="1"/>
      <c r="M122" s="1"/>
      <c r="N122" s="1"/>
    </row>
    <row r="123" ht="15.0" customHeight="1">
      <c r="A123" s="70" t="s">
        <v>25</v>
      </c>
      <c r="B123" s="68">
        <f>IFERROR(MIN(B122:K122),"-")</f>
        <v>11.28</v>
      </c>
      <c r="C123" s="71"/>
      <c r="D123" s="71"/>
      <c r="E123" s="1"/>
      <c r="F123" s="1"/>
      <c r="G123" s="1"/>
      <c r="H123" s="1"/>
      <c r="I123" s="1"/>
      <c r="J123" s="1"/>
      <c r="K123" s="1"/>
      <c r="L123" s="1"/>
      <c r="M123" s="1"/>
      <c r="N123" s="1"/>
    </row>
    <row r="124" ht="15.0" customHeight="1">
      <c r="A124" s="70" t="s">
        <v>26</v>
      </c>
      <c r="B124" s="68">
        <f>IFERROR(MEDIAN(B122:K122),"-")</f>
        <v>14.85</v>
      </c>
      <c r="C124" s="71"/>
      <c r="D124" s="71"/>
      <c r="E124" s="1"/>
      <c r="F124" s="1"/>
      <c r="G124" s="1"/>
      <c r="H124" s="1"/>
      <c r="I124" s="1"/>
      <c r="J124" s="1"/>
      <c r="K124" s="1"/>
      <c r="L124" s="1"/>
      <c r="M124" s="1"/>
      <c r="N124" s="1"/>
    </row>
    <row r="125" ht="15.0" customHeight="1">
      <c r="A125" s="70" t="s">
        <v>27</v>
      </c>
      <c r="B125" s="68">
        <f>IFERROR(AVERAGE(B122:K122),"-")</f>
        <v>16.21333333</v>
      </c>
      <c r="C125" s="71"/>
      <c r="D125" s="71"/>
      <c r="E125" s="1"/>
      <c r="F125" s="1"/>
      <c r="G125" s="1"/>
      <c r="H125" s="1"/>
      <c r="I125" s="1"/>
      <c r="J125" s="1"/>
      <c r="K125" s="1"/>
      <c r="L125" s="1"/>
      <c r="M125" s="1"/>
      <c r="N125" s="1"/>
    </row>
    <row r="126" ht="15.0" customHeight="1">
      <c r="A126" s="70" t="s">
        <v>28</v>
      </c>
      <c r="B126" s="68">
        <f>IFERROR(MAX(B122:K122),"-")</f>
        <v>25</v>
      </c>
      <c r="C126" s="71"/>
      <c r="D126" s="71"/>
      <c r="E126" s="1"/>
      <c r="F126" s="1"/>
      <c r="G126" s="1"/>
      <c r="H126" s="1"/>
      <c r="I126" s="1"/>
      <c r="J126" s="1"/>
      <c r="K126" s="1"/>
      <c r="L126" s="1"/>
      <c r="M126" s="1"/>
      <c r="N126" s="1"/>
    </row>
    <row r="127" ht="15.0" customHeight="1">
      <c r="A127" s="58"/>
      <c r="B127" s="1"/>
      <c r="C127" s="1"/>
      <c r="D127" s="1"/>
      <c r="E127" s="1"/>
      <c r="F127" s="1"/>
      <c r="G127" s="1"/>
      <c r="H127" s="1"/>
      <c r="I127" s="1"/>
      <c r="J127" s="1"/>
      <c r="K127" s="1"/>
      <c r="L127" s="1"/>
      <c r="M127" s="1"/>
      <c r="N127" s="1"/>
    </row>
    <row r="128" ht="15.0" customHeight="1">
      <c r="A128" s="62" t="s">
        <v>424</v>
      </c>
      <c r="B128" s="6" t="s">
        <v>2</v>
      </c>
      <c r="C128" s="6" t="s">
        <v>3</v>
      </c>
      <c r="D128" s="6" t="s">
        <v>4</v>
      </c>
      <c r="E128" s="6" t="s">
        <v>5</v>
      </c>
      <c r="F128" s="6" t="s">
        <v>6</v>
      </c>
      <c r="G128" s="6" t="s">
        <v>7</v>
      </c>
      <c r="H128" s="6" t="s">
        <v>8</v>
      </c>
      <c r="I128" s="6" t="s">
        <v>9</v>
      </c>
      <c r="J128" s="6" t="s">
        <v>10</v>
      </c>
      <c r="K128" s="6" t="s">
        <v>11</v>
      </c>
      <c r="L128" s="7" t="s">
        <v>12</v>
      </c>
      <c r="M128" s="7" t="s">
        <v>13</v>
      </c>
      <c r="N128" s="7" t="s">
        <v>14</v>
      </c>
    </row>
    <row r="129" ht="15.0" customHeight="1">
      <c r="A129" s="63" t="s">
        <v>15</v>
      </c>
      <c r="B129" s="25" t="s">
        <v>530</v>
      </c>
      <c r="C129" s="8" t="s">
        <v>531</v>
      </c>
      <c r="D129" s="8" t="s">
        <v>532</v>
      </c>
      <c r="E129" s="8" t="s">
        <v>533</v>
      </c>
      <c r="F129" s="8" t="s">
        <v>534</v>
      </c>
      <c r="G129" s="8" t="s">
        <v>535</v>
      </c>
      <c r="H129" s="8" t="s">
        <v>536</v>
      </c>
      <c r="I129" s="8" t="s">
        <v>537</v>
      </c>
      <c r="J129" s="8" t="s">
        <v>538</v>
      </c>
      <c r="K129" s="9"/>
      <c r="L129" s="11"/>
      <c r="M129" s="11"/>
      <c r="N129" s="11"/>
    </row>
    <row r="130" ht="15.0" customHeight="1">
      <c r="A130" s="63" t="s">
        <v>21</v>
      </c>
      <c r="B130" s="26" t="s">
        <v>77</v>
      </c>
      <c r="C130" s="12" t="s">
        <v>400</v>
      </c>
      <c r="D130" s="9"/>
      <c r="E130" s="8" t="s">
        <v>518</v>
      </c>
      <c r="F130" s="9"/>
      <c r="G130" s="12" t="s">
        <v>404</v>
      </c>
      <c r="H130" s="12" t="s">
        <v>405</v>
      </c>
      <c r="I130" s="27"/>
      <c r="J130" s="9"/>
      <c r="K130" s="9"/>
      <c r="L130" s="11"/>
      <c r="M130" s="11"/>
      <c r="N130" s="11"/>
    </row>
    <row r="131" ht="15.0" customHeight="1">
      <c r="A131" s="63" t="s">
        <v>408</v>
      </c>
      <c r="B131" s="9"/>
      <c r="C131" s="9"/>
      <c r="D131" s="9"/>
      <c r="E131" s="9"/>
      <c r="F131" s="9"/>
      <c r="G131" s="8" t="s">
        <v>539</v>
      </c>
      <c r="H131" s="9"/>
      <c r="I131" s="9"/>
      <c r="J131" s="9"/>
      <c r="K131" s="9"/>
      <c r="L131" s="65"/>
      <c r="M131" s="65"/>
      <c r="N131" s="65"/>
    </row>
    <row r="132" ht="15.0" customHeight="1">
      <c r="A132" s="66" t="s">
        <v>424</v>
      </c>
      <c r="B132" s="67" t="s">
        <v>36</v>
      </c>
      <c r="C132" s="67" t="s">
        <v>36</v>
      </c>
      <c r="D132" s="67" t="s">
        <v>36</v>
      </c>
      <c r="E132" s="67">
        <v>4.5</v>
      </c>
      <c r="F132" s="67" t="s">
        <v>36</v>
      </c>
      <c r="G132" s="67">
        <v>8.46</v>
      </c>
      <c r="H132" s="67" t="s">
        <v>36</v>
      </c>
      <c r="I132" s="9" t="s">
        <v>36</v>
      </c>
      <c r="J132" s="67">
        <v>9.49</v>
      </c>
      <c r="K132" s="67"/>
      <c r="L132" s="68">
        <f>IFERROR(MEDIAN($B132:$K132),"-")</f>
        <v>8.46</v>
      </c>
      <c r="M132" s="68">
        <f>IFERROR(L132*(1-50%),"-")</f>
        <v>4.23</v>
      </c>
      <c r="N132" s="68">
        <f>IFERROR(L132*(1+50%),"-")</f>
        <v>12.69</v>
      </c>
    </row>
    <row r="133" ht="15.0" customHeight="1">
      <c r="A133" s="63" t="s">
        <v>24</v>
      </c>
      <c r="B133" s="69" t="str">
        <f t="shared" ref="B133:K133" si="12">IFERROR(IF(B132&gt;$N132,"Não válido",IF(B132&lt;$M132,"Não válido",B132)),"-")</f>
        <v>Não válido</v>
      </c>
      <c r="C133" s="69" t="str">
        <f t="shared" si="12"/>
        <v>Não válido</v>
      </c>
      <c r="D133" s="69" t="str">
        <f t="shared" si="12"/>
        <v>Não válido</v>
      </c>
      <c r="E133" s="69">
        <f t="shared" si="12"/>
        <v>4.5</v>
      </c>
      <c r="F133" s="69" t="str">
        <f t="shared" si="12"/>
        <v>Não válido</v>
      </c>
      <c r="G133" s="69">
        <f t="shared" si="12"/>
        <v>8.46</v>
      </c>
      <c r="H133" s="69" t="str">
        <f t="shared" si="12"/>
        <v>Não válido</v>
      </c>
      <c r="I133" s="69" t="str">
        <f t="shared" si="12"/>
        <v>Não válido</v>
      </c>
      <c r="J133" s="69">
        <f t="shared" si="12"/>
        <v>9.49</v>
      </c>
      <c r="K133" s="69" t="str">
        <f t="shared" si="12"/>
        <v>Não válido</v>
      </c>
      <c r="L133" s="1"/>
      <c r="M133" s="1"/>
      <c r="N133" s="1"/>
    </row>
    <row r="134" ht="15.0" customHeight="1">
      <c r="A134" s="70" t="s">
        <v>25</v>
      </c>
      <c r="B134" s="68">
        <f>IFERROR(MIN(B133:K133),"-")</f>
        <v>4.5</v>
      </c>
      <c r="C134" s="71"/>
      <c r="D134" s="71"/>
      <c r="E134" s="1"/>
      <c r="F134" s="1"/>
      <c r="G134" s="1"/>
      <c r="H134" s="1"/>
      <c r="I134" s="1"/>
      <c r="J134" s="1"/>
      <c r="K134" s="1"/>
      <c r="L134" s="1"/>
      <c r="M134" s="1"/>
      <c r="N134" s="1"/>
    </row>
    <row r="135" ht="15.0" customHeight="1">
      <c r="A135" s="70" t="s">
        <v>26</v>
      </c>
      <c r="B135" s="68">
        <f>IFERROR(MEDIAN(B133:K133),"-")</f>
        <v>8.46</v>
      </c>
      <c r="C135" s="71"/>
      <c r="D135" s="71"/>
      <c r="E135" s="1"/>
      <c r="F135" s="1"/>
      <c r="G135" s="1"/>
      <c r="H135" s="1"/>
      <c r="I135" s="1"/>
      <c r="J135" s="1"/>
      <c r="K135" s="1"/>
      <c r="L135" s="1"/>
      <c r="M135" s="1"/>
      <c r="N135" s="1"/>
    </row>
    <row r="136" ht="15.0" customHeight="1">
      <c r="A136" s="70" t="s">
        <v>27</v>
      </c>
      <c r="B136" s="68">
        <f>IFERROR(AVERAGE(B133:K133),"-")</f>
        <v>7.483333333</v>
      </c>
      <c r="C136" s="71"/>
      <c r="D136" s="71"/>
      <c r="E136" s="1"/>
      <c r="F136" s="1"/>
      <c r="G136" s="1"/>
      <c r="H136" s="1"/>
      <c r="I136" s="1"/>
      <c r="J136" s="1"/>
      <c r="K136" s="1"/>
      <c r="L136" s="1"/>
      <c r="M136" s="1"/>
      <c r="N136" s="1"/>
    </row>
    <row r="137" ht="15.0" customHeight="1">
      <c r="A137" s="70" t="s">
        <v>28</v>
      </c>
      <c r="B137" s="68">
        <f>IFERROR(MAX(B133:K133),"-")</f>
        <v>9.49</v>
      </c>
      <c r="C137" s="71"/>
      <c r="D137" s="71"/>
      <c r="E137" s="1"/>
      <c r="F137" s="1"/>
      <c r="G137" s="1"/>
      <c r="H137" s="1"/>
      <c r="I137" s="1"/>
      <c r="J137" s="1"/>
      <c r="K137" s="1"/>
      <c r="L137" s="1"/>
      <c r="M137" s="1"/>
      <c r="N137" s="1"/>
    </row>
    <row r="138" ht="15.0" customHeight="1">
      <c r="A138" s="58"/>
      <c r="B138" s="1"/>
      <c r="C138" s="1"/>
      <c r="D138" s="1"/>
      <c r="E138" s="1"/>
      <c r="F138" s="1"/>
      <c r="G138" s="1"/>
      <c r="H138" s="1"/>
      <c r="I138" s="1"/>
      <c r="J138" s="1"/>
      <c r="K138" s="1"/>
      <c r="L138" s="1"/>
      <c r="M138" s="1"/>
      <c r="N138" s="1"/>
    </row>
    <row r="139">
      <c r="A139" s="59" t="s">
        <v>540</v>
      </c>
      <c r="B139" s="1"/>
      <c r="C139" s="1"/>
      <c r="D139" s="1"/>
      <c r="E139" s="1"/>
      <c r="F139" s="1"/>
      <c r="G139" s="1"/>
      <c r="H139" s="1"/>
      <c r="I139" s="1"/>
      <c r="J139" s="1"/>
      <c r="K139" s="1"/>
      <c r="L139" s="1"/>
      <c r="M139" s="1"/>
      <c r="N139" s="1"/>
    </row>
    <row r="140" ht="15.0" customHeight="1">
      <c r="A140" s="58"/>
      <c r="B140" s="1"/>
      <c r="C140" s="1"/>
      <c r="D140" s="1"/>
      <c r="E140" s="1"/>
      <c r="F140" s="1"/>
      <c r="G140" s="1"/>
      <c r="H140" s="1"/>
      <c r="I140" s="1"/>
      <c r="J140" s="1"/>
      <c r="K140" s="1"/>
      <c r="L140" s="1"/>
      <c r="M140" s="1"/>
      <c r="N140" s="1"/>
    </row>
    <row r="141" ht="15.0" customHeight="1">
      <c r="A141" s="62" t="s">
        <v>390</v>
      </c>
      <c r="B141" s="6" t="s">
        <v>2</v>
      </c>
      <c r="C141" s="6" t="s">
        <v>3</v>
      </c>
      <c r="D141" s="6" t="s">
        <v>4</v>
      </c>
      <c r="E141" s="6" t="s">
        <v>5</v>
      </c>
      <c r="F141" s="6" t="s">
        <v>6</v>
      </c>
      <c r="G141" s="6" t="s">
        <v>7</v>
      </c>
      <c r="H141" s="6" t="s">
        <v>8</v>
      </c>
      <c r="I141" s="6" t="s">
        <v>9</v>
      </c>
      <c r="J141" s="6" t="s">
        <v>10</v>
      </c>
      <c r="K141" s="6" t="s">
        <v>11</v>
      </c>
      <c r="L141" s="7" t="s">
        <v>12</v>
      </c>
      <c r="M141" s="7" t="s">
        <v>13</v>
      </c>
      <c r="N141" s="7" t="s">
        <v>14</v>
      </c>
    </row>
    <row r="142" ht="15.0" customHeight="1">
      <c r="A142" s="63" t="s">
        <v>15</v>
      </c>
      <c r="B142" s="25" t="s">
        <v>541</v>
      </c>
      <c r="C142" s="8" t="s">
        <v>542</v>
      </c>
      <c r="D142" s="8" t="s">
        <v>543</v>
      </c>
      <c r="E142" s="8" t="s">
        <v>544</v>
      </c>
      <c r="F142" s="8" t="s">
        <v>545</v>
      </c>
      <c r="G142" s="8" t="s">
        <v>546</v>
      </c>
      <c r="H142" s="8" t="s">
        <v>547</v>
      </c>
      <c r="I142" s="8" t="s">
        <v>548</v>
      </c>
      <c r="J142" s="8" t="s">
        <v>549</v>
      </c>
      <c r="K142" s="9"/>
      <c r="L142" s="11"/>
      <c r="M142" s="11"/>
      <c r="N142" s="11"/>
    </row>
    <row r="143" ht="15.0" customHeight="1">
      <c r="A143" s="63" t="s">
        <v>21</v>
      </c>
      <c r="B143" s="26" t="s">
        <v>77</v>
      </c>
      <c r="C143" s="12" t="s">
        <v>400</v>
      </c>
      <c r="D143" s="8" t="s">
        <v>550</v>
      </c>
      <c r="E143" s="8" t="s">
        <v>518</v>
      </c>
      <c r="F143" s="8" t="s">
        <v>551</v>
      </c>
      <c r="G143" s="12" t="s">
        <v>404</v>
      </c>
      <c r="H143" s="12" t="s">
        <v>405</v>
      </c>
      <c r="I143" s="27" t="s">
        <v>406</v>
      </c>
      <c r="J143" s="9"/>
      <c r="K143" s="9"/>
      <c r="L143" s="11"/>
      <c r="M143" s="11"/>
      <c r="N143" s="11"/>
    </row>
    <row r="144" ht="15.0" customHeight="1">
      <c r="A144" s="63" t="s">
        <v>408</v>
      </c>
      <c r="B144" s="9"/>
      <c r="C144" s="9"/>
      <c r="D144" s="9"/>
      <c r="E144" s="9"/>
      <c r="F144" s="9"/>
      <c r="G144" s="8" t="s">
        <v>552</v>
      </c>
      <c r="H144" s="9"/>
      <c r="I144" s="9"/>
      <c r="J144" s="9"/>
      <c r="K144" s="9"/>
      <c r="L144" s="65"/>
      <c r="M144" s="65"/>
      <c r="N144" s="65"/>
    </row>
    <row r="145" ht="15.0" customHeight="1">
      <c r="A145" s="66" t="s">
        <v>390</v>
      </c>
      <c r="B145" s="67" t="s">
        <v>36</v>
      </c>
      <c r="C145" s="67" t="s">
        <v>36</v>
      </c>
      <c r="D145" s="67">
        <v>7.74</v>
      </c>
      <c r="E145" s="67">
        <v>4.5</v>
      </c>
      <c r="F145" s="67">
        <v>8.0</v>
      </c>
      <c r="G145" s="67">
        <v>10.9</v>
      </c>
      <c r="H145" s="67" t="s">
        <v>36</v>
      </c>
      <c r="I145" s="67">
        <v>3.6</v>
      </c>
      <c r="J145" s="67" t="s">
        <v>36</v>
      </c>
      <c r="K145" s="67"/>
      <c r="L145" s="68">
        <f>IFERROR(MEDIAN($B145:$K145),"-")</f>
        <v>7.74</v>
      </c>
      <c r="M145" s="68">
        <f>IFERROR(L145*(1-50%),"-")</f>
        <v>3.87</v>
      </c>
      <c r="N145" s="68">
        <f>IFERROR(L145*(1+50%),"-")</f>
        <v>11.61</v>
      </c>
    </row>
    <row r="146" ht="15.0" customHeight="1">
      <c r="A146" s="63" t="s">
        <v>24</v>
      </c>
      <c r="B146" s="69" t="str">
        <f t="shared" ref="B146:K146" si="13">IFERROR(IF(B145&gt;$N145,"Não válido",IF(B145&lt;$M145,"Não válido",B145)),"-")</f>
        <v>Não válido</v>
      </c>
      <c r="C146" s="69" t="str">
        <f t="shared" si="13"/>
        <v>Não válido</v>
      </c>
      <c r="D146" s="69">
        <f t="shared" si="13"/>
        <v>7.74</v>
      </c>
      <c r="E146" s="69">
        <f t="shared" si="13"/>
        <v>4.5</v>
      </c>
      <c r="F146" s="69">
        <f t="shared" si="13"/>
        <v>8</v>
      </c>
      <c r="G146" s="69">
        <f t="shared" si="13"/>
        <v>10.9</v>
      </c>
      <c r="H146" s="69" t="str">
        <f t="shared" si="13"/>
        <v>Não válido</v>
      </c>
      <c r="I146" s="69" t="str">
        <f t="shared" si="13"/>
        <v>Não válido</v>
      </c>
      <c r="J146" s="69" t="str">
        <f t="shared" si="13"/>
        <v>Não válido</v>
      </c>
      <c r="K146" s="69" t="str">
        <f t="shared" si="13"/>
        <v>Não válido</v>
      </c>
      <c r="L146" s="1"/>
      <c r="M146" s="1"/>
      <c r="N146" s="1"/>
    </row>
    <row r="147" ht="15.0" customHeight="1">
      <c r="A147" s="70" t="s">
        <v>25</v>
      </c>
      <c r="B147" s="68">
        <f>IFERROR(MIN(B146:K146),"-")</f>
        <v>4.5</v>
      </c>
      <c r="C147" s="71"/>
      <c r="D147" s="71"/>
      <c r="E147" s="1"/>
      <c r="F147" s="1"/>
      <c r="G147" s="1"/>
      <c r="H147" s="1"/>
      <c r="I147" s="1"/>
      <c r="J147" s="1"/>
      <c r="K147" s="1"/>
      <c r="L147" s="1"/>
      <c r="M147" s="1"/>
      <c r="N147" s="1"/>
    </row>
    <row r="148" ht="15.0" customHeight="1">
      <c r="A148" s="70" t="s">
        <v>26</v>
      </c>
      <c r="B148" s="68">
        <f>IFERROR(MEDIAN(B146:K146),"-")</f>
        <v>7.87</v>
      </c>
      <c r="C148" s="71"/>
      <c r="D148" s="71"/>
      <c r="E148" s="1"/>
      <c r="F148" s="1"/>
      <c r="G148" s="1"/>
      <c r="H148" s="1"/>
      <c r="I148" s="1"/>
      <c r="J148" s="1"/>
      <c r="K148" s="1"/>
      <c r="L148" s="1"/>
      <c r="M148" s="1"/>
      <c r="N148" s="1"/>
    </row>
    <row r="149" ht="15.0" customHeight="1">
      <c r="A149" s="70" t="s">
        <v>27</v>
      </c>
      <c r="B149" s="68">
        <f>IFERROR(AVERAGE(B146:K146),"-")</f>
        <v>7.785</v>
      </c>
      <c r="C149" s="71"/>
      <c r="D149" s="71"/>
      <c r="E149" s="1"/>
      <c r="F149" s="1"/>
      <c r="G149" s="1"/>
      <c r="H149" s="1"/>
      <c r="I149" s="1"/>
      <c r="J149" s="1"/>
      <c r="K149" s="1"/>
      <c r="L149" s="1"/>
      <c r="M149" s="1"/>
      <c r="N149" s="1"/>
    </row>
    <row r="150" ht="15.0" customHeight="1">
      <c r="A150" s="70" t="s">
        <v>28</v>
      </c>
      <c r="B150" s="68">
        <f>IFERROR(MAX(B146:K146),"-")</f>
        <v>10.9</v>
      </c>
      <c r="C150" s="71"/>
      <c r="D150" s="71"/>
      <c r="E150" s="1"/>
      <c r="F150" s="1"/>
      <c r="G150" s="1"/>
      <c r="H150" s="1"/>
      <c r="I150" s="1"/>
      <c r="J150" s="1"/>
      <c r="K150" s="1"/>
      <c r="L150" s="1"/>
      <c r="M150" s="1"/>
      <c r="N150" s="1"/>
    </row>
    <row r="151" ht="15.0" customHeight="1">
      <c r="A151" s="58"/>
      <c r="B151" s="1"/>
      <c r="C151" s="1"/>
      <c r="D151" s="1"/>
      <c r="E151" s="1"/>
      <c r="F151" s="1"/>
      <c r="G151" s="1"/>
      <c r="H151" s="1"/>
      <c r="I151" s="1"/>
      <c r="J151" s="1"/>
      <c r="K151" s="1"/>
      <c r="L151" s="1"/>
      <c r="M151" s="1"/>
      <c r="N151" s="1"/>
    </row>
    <row r="152" ht="15.0" customHeight="1">
      <c r="A152" s="62" t="s">
        <v>410</v>
      </c>
      <c r="B152" s="6" t="s">
        <v>2</v>
      </c>
      <c r="C152" s="6" t="s">
        <v>3</v>
      </c>
      <c r="D152" s="6" t="s">
        <v>4</v>
      </c>
      <c r="E152" s="6" t="s">
        <v>5</v>
      </c>
      <c r="F152" s="6" t="s">
        <v>6</v>
      </c>
      <c r="G152" s="6" t="s">
        <v>7</v>
      </c>
      <c r="H152" s="6" t="s">
        <v>8</v>
      </c>
      <c r="I152" s="6" t="s">
        <v>9</v>
      </c>
      <c r="J152" s="6" t="s">
        <v>10</v>
      </c>
      <c r="K152" s="6" t="s">
        <v>11</v>
      </c>
      <c r="L152" s="7" t="s">
        <v>12</v>
      </c>
      <c r="M152" s="7" t="s">
        <v>13</v>
      </c>
      <c r="N152" s="7" t="s">
        <v>14</v>
      </c>
    </row>
    <row r="153" ht="15.0" customHeight="1">
      <c r="A153" s="63" t="s">
        <v>15</v>
      </c>
      <c r="B153" s="25" t="s">
        <v>553</v>
      </c>
      <c r="C153" s="8" t="s">
        <v>554</v>
      </c>
      <c r="D153" s="8" t="s">
        <v>555</v>
      </c>
      <c r="E153" s="8" t="s">
        <v>556</v>
      </c>
      <c r="F153" s="8" t="s">
        <v>557</v>
      </c>
      <c r="G153" s="8" t="s">
        <v>558</v>
      </c>
      <c r="H153" s="8" t="s">
        <v>559</v>
      </c>
      <c r="I153" s="8" t="s">
        <v>560</v>
      </c>
      <c r="J153" s="8" t="s">
        <v>561</v>
      </c>
      <c r="K153" s="9"/>
      <c r="L153" s="11"/>
      <c r="M153" s="11"/>
      <c r="N153" s="11"/>
    </row>
    <row r="154" ht="15.0" customHeight="1">
      <c r="A154" s="63" t="s">
        <v>21</v>
      </c>
      <c r="B154" s="26" t="s">
        <v>77</v>
      </c>
      <c r="C154" s="12" t="s">
        <v>400</v>
      </c>
      <c r="D154" s="8" t="s">
        <v>562</v>
      </c>
      <c r="E154" s="8" t="s">
        <v>421</v>
      </c>
      <c r="F154" s="8" t="s">
        <v>563</v>
      </c>
      <c r="G154" s="12" t="s">
        <v>404</v>
      </c>
      <c r="H154" s="12" t="s">
        <v>405</v>
      </c>
      <c r="I154" s="27"/>
      <c r="J154" s="9"/>
      <c r="K154" s="9"/>
      <c r="L154" s="11"/>
      <c r="M154" s="11"/>
      <c r="N154" s="11"/>
    </row>
    <row r="155" ht="15.0" customHeight="1">
      <c r="A155" s="63" t="s">
        <v>408</v>
      </c>
      <c r="B155" s="9"/>
      <c r="C155" s="9"/>
      <c r="D155" s="9"/>
      <c r="E155" s="9"/>
      <c r="F155" s="9"/>
      <c r="G155" s="8" t="s">
        <v>564</v>
      </c>
      <c r="H155" s="8" t="s">
        <v>424</v>
      </c>
      <c r="I155" s="9"/>
      <c r="J155" s="9"/>
      <c r="K155" s="9"/>
      <c r="L155" s="65"/>
      <c r="M155" s="65"/>
      <c r="N155" s="65"/>
    </row>
    <row r="156" ht="15.0" customHeight="1">
      <c r="A156" s="66" t="s">
        <v>410</v>
      </c>
      <c r="B156" s="67" t="s">
        <v>36</v>
      </c>
      <c r="C156" s="67" t="s">
        <v>36</v>
      </c>
      <c r="D156" s="67">
        <v>6.27</v>
      </c>
      <c r="E156" s="67">
        <v>4.0</v>
      </c>
      <c r="F156" s="67">
        <v>8.0</v>
      </c>
      <c r="G156" s="67">
        <v>5.89</v>
      </c>
      <c r="H156" s="67">
        <v>4.6</v>
      </c>
      <c r="I156" s="67" t="s">
        <v>36</v>
      </c>
      <c r="J156" s="67" t="s">
        <v>36</v>
      </c>
      <c r="K156" s="67"/>
      <c r="L156" s="68">
        <f>IFERROR(MEDIAN($B156:$K156),"-")</f>
        <v>5.89</v>
      </c>
      <c r="M156" s="68">
        <f>IFERROR(L156*(1-50%),"-")</f>
        <v>2.945</v>
      </c>
      <c r="N156" s="68">
        <f>IFERROR(L156*(1+50%),"-")</f>
        <v>8.835</v>
      </c>
    </row>
    <row r="157" ht="15.0" customHeight="1">
      <c r="A157" s="63" t="s">
        <v>24</v>
      </c>
      <c r="B157" s="69" t="str">
        <f t="shared" ref="B157:K157" si="14">IFERROR(IF(B156&gt;$N156,"Não válido",IF(B156&lt;$M156,"Não válido",B156)),"-")</f>
        <v>Não válido</v>
      </c>
      <c r="C157" s="69" t="str">
        <f t="shared" si="14"/>
        <v>Não válido</v>
      </c>
      <c r="D157" s="69">
        <f t="shared" si="14"/>
        <v>6.27</v>
      </c>
      <c r="E157" s="69">
        <f t="shared" si="14"/>
        <v>4</v>
      </c>
      <c r="F157" s="69">
        <f t="shared" si="14"/>
        <v>8</v>
      </c>
      <c r="G157" s="69">
        <f t="shared" si="14"/>
        <v>5.89</v>
      </c>
      <c r="H157" s="69">
        <f t="shared" si="14"/>
        <v>4.6</v>
      </c>
      <c r="I157" s="69" t="str">
        <f t="shared" si="14"/>
        <v>Não válido</v>
      </c>
      <c r="J157" s="69" t="str">
        <f t="shared" si="14"/>
        <v>Não válido</v>
      </c>
      <c r="K157" s="69" t="str">
        <f t="shared" si="14"/>
        <v>Não válido</v>
      </c>
      <c r="L157" s="1"/>
      <c r="M157" s="1"/>
      <c r="N157" s="1"/>
    </row>
    <row r="158" ht="15.0" customHeight="1">
      <c r="A158" s="70" t="s">
        <v>25</v>
      </c>
      <c r="B158" s="68">
        <f>IFERROR(MIN(B157:K157),"-")</f>
        <v>4</v>
      </c>
      <c r="C158" s="71"/>
      <c r="D158" s="71"/>
      <c r="E158" s="1"/>
      <c r="F158" s="1"/>
      <c r="G158" s="1"/>
      <c r="H158" s="1"/>
      <c r="I158" s="1"/>
      <c r="J158" s="1"/>
      <c r="K158" s="1"/>
      <c r="L158" s="1"/>
      <c r="M158" s="1"/>
      <c r="N158" s="1"/>
    </row>
    <row r="159" ht="15.0" customHeight="1">
      <c r="A159" s="70" t="s">
        <v>26</v>
      </c>
      <c r="B159" s="68">
        <f>IFERROR(MEDIAN(B157:K157),"-")</f>
        <v>5.89</v>
      </c>
      <c r="C159" s="71"/>
      <c r="D159" s="71"/>
      <c r="E159" s="1"/>
      <c r="F159" s="1"/>
      <c r="G159" s="1"/>
      <c r="H159" s="1"/>
      <c r="I159" s="1"/>
      <c r="J159" s="1"/>
      <c r="K159" s="1"/>
      <c r="L159" s="1"/>
      <c r="M159" s="1"/>
      <c r="N159" s="1"/>
    </row>
    <row r="160" ht="15.0" customHeight="1">
      <c r="A160" s="70" t="s">
        <v>27</v>
      </c>
      <c r="B160" s="68">
        <f>IFERROR(AVERAGE(B157:K157),"-")</f>
        <v>5.752</v>
      </c>
      <c r="C160" s="71"/>
      <c r="D160" s="71"/>
      <c r="E160" s="1"/>
      <c r="F160" s="1"/>
      <c r="G160" s="1"/>
      <c r="H160" s="1"/>
      <c r="I160" s="1"/>
      <c r="J160" s="1"/>
      <c r="K160" s="1"/>
      <c r="L160" s="1"/>
      <c r="M160" s="1"/>
      <c r="N160" s="1"/>
    </row>
    <row r="161" ht="15.0" customHeight="1">
      <c r="A161" s="70" t="s">
        <v>28</v>
      </c>
      <c r="B161" s="68">
        <f>IFERROR(MAX(B157:K157),"-")</f>
        <v>8</v>
      </c>
      <c r="C161" s="71"/>
      <c r="D161" s="71"/>
      <c r="E161" s="1"/>
      <c r="F161" s="1"/>
      <c r="G161" s="1"/>
      <c r="H161" s="1"/>
      <c r="I161" s="1"/>
      <c r="J161" s="1"/>
      <c r="K161" s="1"/>
      <c r="L161" s="1"/>
      <c r="M161" s="1"/>
      <c r="N161" s="1"/>
    </row>
    <row r="162" ht="15.0" customHeight="1">
      <c r="A162" s="58"/>
      <c r="B162" s="1"/>
      <c r="C162" s="1"/>
      <c r="D162" s="1"/>
      <c r="E162" s="1"/>
      <c r="F162" s="1"/>
      <c r="G162" s="1"/>
      <c r="H162" s="1"/>
      <c r="I162" s="1"/>
      <c r="J162" s="1"/>
      <c r="K162" s="1"/>
      <c r="L162" s="1"/>
      <c r="M162" s="1"/>
      <c r="N162" s="1"/>
    </row>
    <row r="163" ht="15.0" customHeight="1">
      <c r="A163" s="62" t="s">
        <v>425</v>
      </c>
      <c r="B163" s="6" t="s">
        <v>2</v>
      </c>
      <c r="C163" s="6" t="s">
        <v>3</v>
      </c>
      <c r="D163" s="6" t="s">
        <v>4</v>
      </c>
      <c r="E163" s="6" t="s">
        <v>5</v>
      </c>
      <c r="F163" s="6" t="s">
        <v>6</v>
      </c>
      <c r="G163" s="6" t="s">
        <v>7</v>
      </c>
      <c r="H163" s="6" t="s">
        <v>8</v>
      </c>
      <c r="I163" s="6" t="s">
        <v>9</v>
      </c>
      <c r="J163" s="6" t="s">
        <v>10</v>
      </c>
      <c r="K163" s="6" t="s">
        <v>11</v>
      </c>
      <c r="L163" s="7" t="s">
        <v>12</v>
      </c>
      <c r="M163" s="7" t="s">
        <v>13</v>
      </c>
      <c r="N163" s="7" t="s">
        <v>14</v>
      </c>
    </row>
    <row r="164" ht="15.0" customHeight="1">
      <c r="A164" s="63" t="s">
        <v>15</v>
      </c>
      <c r="B164" s="25" t="s">
        <v>565</v>
      </c>
      <c r="C164" s="8" t="s">
        <v>566</v>
      </c>
      <c r="D164" s="8" t="s">
        <v>567</v>
      </c>
      <c r="E164" s="8" t="s">
        <v>568</v>
      </c>
      <c r="F164" s="8" t="s">
        <v>569</v>
      </c>
      <c r="G164" s="8" t="s">
        <v>570</v>
      </c>
      <c r="H164" s="8" t="s">
        <v>571</v>
      </c>
      <c r="I164" s="8" t="s">
        <v>572</v>
      </c>
      <c r="J164" s="8" t="s">
        <v>573</v>
      </c>
      <c r="K164" s="9"/>
      <c r="L164" s="11"/>
      <c r="M164" s="11"/>
      <c r="N164" s="11"/>
    </row>
    <row r="165" ht="15.0" customHeight="1">
      <c r="A165" s="63" t="s">
        <v>21</v>
      </c>
      <c r="B165" s="26" t="s">
        <v>77</v>
      </c>
      <c r="C165" s="12" t="s">
        <v>400</v>
      </c>
      <c r="D165" s="8" t="s">
        <v>574</v>
      </c>
      <c r="E165" s="9"/>
      <c r="F165" s="9"/>
      <c r="G165" s="12" t="s">
        <v>404</v>
      </c>
      <c r="H165" s="12" t="s">
        <v>405</v>
      </c>
      <c r="I165" s="27"/>
      <c r="J165" s="9"/>
      <c r="K165" s="9"/>
      <c r="L165" s="11"/>
      <c r="M165" s="11"/>
      <c r="N165" s="11"/>
    </row>
    <row r="166" ht="15.0" customHeight="1">
      <c r="A166" s="63" t="s">
        <v>408</v>
      </c>
      <c r="B166" s="9"/>
      <c r="C166" s="9"/>
      <c r="D166" s="9"/>
      <c r="E166" s="9"/>
      <c r="F166" s="9"/>
      <c r="G166" s="8" t="s">
        <v>575</v>
      </c>
      <c r="H166" s="8" t="s">
        <v>425</v>
      </c>
      <c r="I166" s="9"/>
      <c r="J166" s="9"/>
      <c r="K166" s="9"/>
      <c r="L166" s="65"/>
      <c r="M166" s="65"/>
      <c r="N166" s="65"/>
    </row>
    <row r="167" ht="15.0" customHeight="1">
      <c r="A167" s="66" t="s">
        <v>425</v>
      </c>
      <c r="B167" s="67" t="s">
        <v>36</v>
      </c>
      <c r="C167" s="67" t="s">
        <v>36</v>
      </c>
      <c r="D167" s="67">
        <v>19.42</v>
      </c>
      <c r="E167" s="67" t="s">
        <v>36</v>
      </c>
      <c r="F167" s="67" t="s">
        <v>36</v>
      </c>
      <c r="G167" s="67">
        <v>14.26</v>
      </c>
      <c r="H167" s="67">
        <v>12.65</v>
      </c>
      <c r="I167" s="67" t="s">
        <v>36</v>
      </c>
      <c r="J167" s="67" t="s">
        <v>36</v>
      </c>
      <c r="K167" s="67"/>
      <c r="L167" s="68">
        <f>IFERROR(MEDIAN($B167:$K167),"-")</f>
        <v>14.26</v>
      </c>
      <c r="M167" s="68">
        <f>IFERROR(L167*(1-50%),"-")</f>
        <v>7.13</v>
      </c>
      <c r="N167" s="68">
        <f>IFERROR(L167*(1+50%),"-")</f>
        <v>21.39</v>
      </c>
    </row>
    <row r="168" ht="15.0" customHeight="1">
      <c r="A168" s="63" t="s">
        <v>24</v>
      </c>
      <c r="B168" s="69" t="str">
        <f t="shared" ref="B168:K168" si="15">IFERROR(IF(B167&gt;$N167,"Não válido",IF(B167&lt;$M167,"Não válido",B167)),"-")</f>
        <v>Não válido</v>
      </c>
      <c r="C168" s="69" t="str">
        <f t="shared" si="15"/>
        <v>Não válido</v>
      </c>
      <c r="D168" s="69">
        <f t="shared" si="15"/>
        <v>19.42</v>
      </c>
      <c r="E168" s="69" t="str">
        <f t="shared" si="15"/>
        <v>Não válido</v>
      </c>
      <c r="F168" s="69" t="str">
        <f t="shared" si="15"/>
        <v>Não válido</v>
      </c>
      <c r="G168" s="69">
        <f t="shared" si="15"/>
        <v>14.26</v>
      </c>
      <c r="H168" s="69">
        <f t="shared" si="15"/>
        <v>12.65</v>
      </c>
      <c r="I168" s="69" t="str">
        <f t="shared" si="15"/>
        <v>Não válido</v>
      </c>
      <c r="J168" s="69" t="str">
        <f t="shared" si="15"/>
        <v>Não válido</v>
      </c>
      <c r="K168" s="69" t="str">
        <f t="shared" si="15"/>
        <v>Não válido</v>
      </c>
      <c r="L168" s="1"/>
      <c r="M168" s="1"/>
      <c r="N168" s="1"/>
    </row>
    <row r="169" ht="15.0" customHeight="1">
      <c r="A169" s="70" t="s">
        <v>25</v>
      </c>
      <c r="B169" s="68">
        <f>IFERROR(MIN(B168:K168),"-")</f>
        <v>12.65</v>
      </c>
      <c r="C169" s="71"/>
      <c r="D169" s="71"/>
      <c r="E169" s="1"/>
      <c r="F169" s="1"/>
      <c r="G169" s="1"/>
      <c r="H169" s="1"/>
      <c r="I169" s="1"/>
      <c r="J169" s="1"/>
      <c r="K169" s="1"/>
      <c r="L169" s="1"/>
      <c r="M169" s="1"/>
      <c r="N169" s="1"/>
    </row>
    <row r="170" ht="15.0" customHeight="1">
      <c r="A170" s="70" t="s">
        <v>26</v>
      </c>
      <c r="B170" s="68">
        <f>IFERROR(MEDIAN(B168:K168),"-")</f>
        <v>14.26</v>
      </c>
      <c r="C170" s="71"/>
      <c r="D170" s="71"/>
      <c r="E170" s="1"/>
      <c r="F170" s="1"/>
      <c r="G170" s="1"/>
      <c r="H170" s="1"/>
      <c r="I170" s="1"/>
      <c r="J170" s="1"/>
      <c r="K170" s="1"/>
      <c r="L170" s="1"/>
      <c r="M170" s="1"/>
      <c r="N170" s="1"/>
    </row>
    <row r="171" ht="15.0" customHeight="1">
      <c r="A171" s="70" t="s">
        <v>27</v>
      </c>
      <c r="B171" s="68">
        <f>IFERROR(AVERAGE(B168:K168),"-")</f>
        <v>15.44333333</v>
      </c>
      <c r="C171" s="71"/>
      <c r="D171" s="71"/>
      <c r="E171" s="1"/>
      <c r="F171" s="1"/>
      <c r="G171" s="1"/>
      <c r="H171" s="1"/>
      <c r="I171" s="1"/>
      <c r="J171" s="1"/>
      <c r="K171" s="1"/>
      <c r="L171" s="1"/>
      <c r="M171" s="1"/>
      <c r="N171" s="1"/>
    </row>
    <row r="172" ht="15.0" customHeight="1">
      <c r="A172" s="70" t="s">
        <v>28</v>
      </c>
      <c r="B172" s="68">
        <f>IFERROR(MAX(B168:K168),"-")</f>
        <v>19.42</v>
      </c>
      <c r="C172" s="71"/>
      <c r="D172" s="71"/>
      <c r="E172" s="1"/>
      <c r="F172" s="1"/>
      <c r="G172" s="1"/>
      <c r="H172" s="1"/>
      <c r="I172" s="1"/>
      <c r="J172" s="1"/>
      <c r="K172" s="1"/>
      <c r="L172" s="1"/>
      <c r="M172" s="1"/>
      <c r="N172" s="1"/>
    </row>
    <row r="173" ht="15.0" customHeight="1">
      <c r="A173" s="58"/>
      <c r="B173" s="1"/>
      <c r="C173" s="1"/>
      <c r="D173" s="1"/>
      <c r="E173" s="1"/>
      <c r="F173" s="1"/>
      <c r="G173" s="1"/>
      <c r="H173" s="1"/>
      <c r="I173" s="1"/>
      <c r="J173" s="1"/>
      <c r="K173" s="1"/>
      <c r="L173" s="1"/>
      <c r="M173" s="1"/>
      <c r="N173" s="1"/>
    </row>
    <row r="174" ht="15.0" customHeight="1">
      <c r="A174" s="62" t="s">
        <v>440</v>
      </c>
      <c r="B174" s="6" t="s">
        <v>2</v>
      </c>
      <c r="C174" s="6" t="s">
        <v>3</v>
      </c>
      <c r="D174" s="6" t="s">
        <v>4</v>
      </c>
      <c r="E174" s="6" t="s">
        <v>5</v>
      </c>
      <c r="F174" s="6" t="s">
        <v>6</v>
      </c>
      <c r="G174" s="6" t="s">
        <v>7</v>
      </c>
      <c r="H174" s="6" t="s">
        <v>8</v>
      </c>
      <c r="I174" s="6" t="s">
        <v>9</v>
      </c>
      <c r="J174" s="6" t="s">
        <v>10</v>
      </c>
      <c r="K174" s="6" t="s">
        <v>11</v>
      </c>
      <c r="L174" s="7" t="s">
        <v>12</v>
      </c>
      <c r="M174" s="7" t="s">
        <v>13</v>
      </c>
      <c r="N174" s="7" t="s">
        <v>14</v>
      </c>
    </row>
    <row r="175" ht="15.0" customHeight="1">
      <c r="A175" s="63" t="s">
        <v>15</v>
      </c>
      <c r="B175" s="25" t="s">
        <v>576</v>
      </c>
      <c r="C175" s="8" t="s">
        <v>577</v>
      </c>
      <c r="D175" s="8" t="s">
        <v>578</v>
      </c>
      <c r="E175" s="8" t="s">
        <v>579</v>
      </c>
      <c r="F175" s="8" t="s">
        <v>580</v>
      </c>
      <c r="G175" s="8" t="s">
        <v>581</v>
      </c>
      <c r="H175" s="8" t="s">
        <v>582</v>
      </c>
      <c r="I175" s="8" t="s">
        <v>583</v>
      </c>
      <c r="J175" s="8" t="s">
        <v>584</v>
      </c>
      <c r="K175" s="9"/>
      <c r="L175" s="11"/>
      <c r="M175" s="11"/>
      <c r="N175" s="11"/>
    </row>
    <row r="176" ht="15.0" customHeight="1">
      <c r="A176" s="63" t="s">
        <v>21</v>
      </c>
      <c r="B176" s="26" t="s">
        <v>77</v>
      </c>
      <c r="C176" s="12" t="s">
        <v>400</v>
      </c>
      <c r="D176" s="9"/>
      <c r="E176" s="8" t="s">
        <v>585</v>
      </c>
      <c r="F176" s="8" t="s">
        <v>586</v>
      </c>
      <c r="G176" s="12" t="s">
        <v>404</v>
      </c>
      <c r="H176" s="12" t="s">
        <v>405</v>
      </c>
      <c r="I176" s="27"/>
      <c r="J176" s="9"/>
      <c r="K176" s="9"/>
      <c r="L176" s="11"/>
      <c r="M176" s="11"/>
      <c r="N176" s="11"/>
    </row>
    <row r="177" ht="15.0" customHeight="1">
      <c r="A177" s="63" t="s">
        <v>408</v>
      </c>
      <c r="B177" s="9"/>
      <c r="C177" s="9"/>
      <c r="D177" s="9"/>
      <c r="E177" s="9"/>
      <c r="F177" s="9"/>
      <c r="G177" s="8" t="s">
        <v>587</v>
      </c>
      <c r="H177" s="8" t="s">
        <v>453</v>
      </c>
      <c r="I177" s="9"/>
      <c r="J177" s="9"/>
      <c r="K177" s="9"/>
      <c r="L177" s="65"/>
      <c r="M177" s="65"/>
      <c r="N177" s="65"/>
    </row>
    <row r="178" ht="15.0" customHeight="1">
      <c r="A178" s="66" t="s">
        <v>440</v>
      </c>
      <c r="B178" s="67" t="s">
        <v>36</v>
      </c>
      <c r="C178" s="67" t="s">
        <v>36</v>
      </c>
      <c r="D178" s="67" t="s">
        <v>36</v>
      </c>
      <c r="E178" s="67">
        <v>4.5</v>
      </c>
      <c r="F178" s="67">
        <v>8.0</v>
      </c>
      <c r="G178" s="67">
        <v>6.31</v>
      </c>
      <c r="H178" s="67">
        <v>5.175</v>
      </c>
      <c r="I178" s="67" t="s">
        <v>36</v>
      </c>
      <c r="J178" s="67" t="s">
        <v>36</v>
      </c>
      <c r="K178" s="67"/>
      <c r="L178" s="68">
        <f>IFERROR(MEDIAN($B178:$K178),"-")</f>
        <v>5.7425</v>
      </c>
      <c r="M178" s="68">
        <f>IFERROR(L178*(1-50%),"-")</f>
        <v>2.87125</v>
      </c>
      <c r="N178" s="68">
        <f>IFERROR(L178*(1+50%),"-")</f>
        <v>8.61375</v>
      </c>
    </row>
    <row r="179" ht="15.0" customHeight="1">
      <c r="A179" s="63" t="s">
        <v>24</v>
      </c>
      <c r="B179" s="69" t="str">
        <f t="shared" ref="B179:K179" si="16">IFERROR(IF(B178&gt;$N178,"Não válido",IF(B178&lt;$M178,"Não válido",B178)),"-")</f>
        <v>Não válido</v>
      </c>
      <c r="C179" s="69" t="str">
        <f t="shared" si="16"/>
        <v>Não válido</v>
      </c>
      <c r="D179" s="69" t="str">
        <f t="shared" si="16"/>
        <v>Não válido</v>
      </c>
      <c r="E179" s="69">
        <f t="shared" si="16"/>
        <v>4.5</v>
      </c>
      <c r="F179" s="69">
        <f t="shared" si="16"/>
        <v>8</v>
      </c>
      <c r="G179" s="69">
        <f t="shared" si="16"/>
        <v>6.31</v>
      </c>
      <c r="H179" s="69">
        <f t="shared" si="16"/>
        <v>5.175</v>
      </c>
      <c r="I179" s="69" t="str">
        <f t="shared" si="16"/>
        <v>Não válido</v>
      </c>
      <c r="J179" s="69" t="str">
        <f t="shared" si="16"/>
        <v>Não válido</v>
      </c>
      <c r="K179" s="69" t="str">
        <f t="shared" si="16"/>
        <v>Não válido</v>
      </c>
      <c r="L179" s="1"/>
      <c r="M179" s="1"/>
      <c r="N179" s="1"/>
    </row>
    <row r="180" ht="15.0" customHeight="1">
      <c r="A180" s="70" t="s">
        <v>25</v>
      </c>
      <c r="B180" s="68">
        <f>IFERROR(MIN(B179:K179),"-")</f>
        <v>4.5</v>
      </c>
      <c r="C180" s="71"/>
      <c r="D180" s="71"/>
      <c r="E180" s="1"/>
      <c r="F180" s="1"/>
      <c r="G180" s="1"/>
      <c r="H180" s="1"/>
      <c r="I180" s="1"/>
      <c r="J180" s="1"/>
      <c r="K180" s="1"/>
      <c r="L180" s="1"/>
      <c r="M180" s="1"/>
      <c r="N180" s="1"/>
    </row>
    <row r="181" ht="15.0" customHeight="1">
      <c r="A181" s="70" t="s">
        <v>26</v>
      </c>
      <c r="B181" s="68">
        <f>IFERROR(MEDIAN(B179:K179),"-")</f>
        <v>5.7425</v>
      </c>
      <c r="C181" s="71"/>
      <c r="D181" s="71"/>
      <c r="E181" s="1"/>
      <c r="F181" s="1"/>
      <c r="G181" s="1"/>
      <c r="H181" s="1"/>
      <c r="I181" s="1"/>
      <c r="J181" s="1"/>
      <c r="K181" s="1"/>
      <c r="L181" s="1"/>
      <c r="M181" s="1"/>
      <c r="N181" s="1"/>
    </row>
    <row r="182" ht="15.0" customHeight="1">
      <c r="A182" s="70" t="s">
        <v>27</v>
      </c>
      <c r="B182" s="68">
        <f>IFERROR(AVERAGE(B179:K179),"-")</f>
        <v>5.99625</v>
      </c>
      <c r="C182" s="71"/>
      <c r="D182" s="71"/>
      <c r="E182" s="1"/>
      <c r="F182" s="1"/>
      <c r="G182" s="1"/>
      <c r="H182" s="1"/>
      <c r="I182" s="1"/>
      <c r="J182" s="1"/>
      <c r="K182" s="1"/>
      <c r="L182" s="1"/>
      <c r="M182" s="1"/>
      <c r="N182" s="1"/>
    </row>
    <row r="183" ht="15.0" customHeight="1">
      <c r="A183" s="70" t="s">
        <v>28</v>
      </c>
      <c r="B183" s="68">
        <f>IFERROR(MAX(B179:K179),"-")</f>
        <v>8</v>
      </c>
      <c r="C183" s="71"/>
      <c r="D183" s="71"/>
      <c r="E183" s="1"/>
      <c r="F183" s="1"/>
      <c r="G183" s="1"/>
      <c r="H183" s="1"/>
      <c r="I183" s="1"/>
      <c r="J183" s="1"/>
      <c r="K183" s="1"/>
      <c r="L183" s="1"/>
      <c r="M183" s="1"/>
      <c r="N183" s="1"/>
    </row>
    <row r="184" ht="15.0" customHeight="1">
      <c r="A184" s="58"/>
      <c r="B184" s="1"/>
      <c r="C184" s="1"/>
      <c r="D184" s="1"/>
      <c r="E184" s="1"/>
      <c r="F184" s="1"/>
      <c r="G184" s="1"/>
      <c r="H184" s="1"/>
      <c r="I184" s="1"/>
      <c r="J184" s="1"/>
      <c r="K184" s="1"/>
      <c r="L184" s="1"/>
      <c r="M184" s="1"/>
      <c r="N184" s="1"/>
    </row>
    <row r="185" ht="15.0" customHeight="1">
      <c r="A185" s="62" t="s">
        <v>454</v>
      </c>
      <c r="B185" s="6" t="s">
        <v>2</v>
      </c>
      <c r="C185" s="6" t="s">
        <v>3</v>
      </c>
      <c r="D185" s="6" t="s">
        <v>4</v>
      </c>
      <c r="E185" s="6" t="s">
        <v>5</v>
      </c>
      <c r="F185" s="6" t="s">
        <v>6</v>
      </c>
      <c r="G185" s="6" t="s">
        <v>7</v>
      </c>
      <c r="H185" s="6" t="s">
        <v>8</v>
      </c>
      <c r="I185" s="6" t="s">
        <v>9</v>
      </c>
      <c r="J185" s="6" t="s">
        <v>10</v>
      </c>
      <c r="K185" s="6" t="s">
        <v>11</v>
      </c>
      <c r="L185" s="7" t="s">
        <v>12</v>
      </c>
      <c r="M185" s="7" t="s">
        <v>13</v>
      </c>
      <c r="N185" s="7" t="s">
        <v>14</v>
      </c>
    </row>
    <row r="186" ht="15.0" customHeight="1">
      <c r="A186" s="63" t="s">
        <v>15</v>
      </c>
      <c r="B186" s="25" t="s">
        <v>588</v>
      </c>
      <c r="C186" s="8" t="s">
        <v>589</v>
      </c>
      <c r="D186" s="8" t="s">
        <v>590</v>
      </c>
      <c r="E186" s="8" t="s">
        <v>591</v>
      </c>
      <c r="F186" s="8" t="s">
        <v>592</v>
      </c>
      <c r="G186" s="8" t="s">
        <v>593</v>
      </c>
      <c r="H186" s="8" t="s">
        <v>594</v>
      </c>
      <c r="I186" s="8" t="s">
        <v>595</v>
      </c>
      <c r="J186" s="8" t="s">
        <v>596</v>
      </c>
      <c r="K186" s="9"/>
      <c r="L186" s="11"/>
      <c r="M186" s="11"/>
      <c r="N186" s="11"/>
    </row>
    <row r="187" ht="15.0" customHeight="1">
      <c r="A187" s="63" t="s">
        <v>21</v>
      </c>
      <c r="B187" s="26" t="s">
        <v>77</v>
      </c>
      <c r="C187" s="12" t="s">
        <v>400</v>
      </c>
      <c r="D187" s="8" t="s">
        <v>597</v>
      </c>
      <c r="E187" s="9"/>
      <c r="F187" s="9"/>
      <c r="G187" s="12" t="s">
        <v>404</v>
      </c>
      <c r="H187" s="12" t="s">
        <v>405</v>
      </c>
      <c r="I187" s="27"/>
      <c r="J187" s="9"/>
      <c r="K187" s="9"/>
      <c r="L187" s="11"/>
      <c r="M187" s="11"/>
      <c r="N187" s="11"/>
    </row>
    <row r="188" ht="15.0" customHeight="1">
      <c r="A188" s="63" t="s">
        <v>408</v>
      </c>
      <c r="B188" s="9"/>
      <c r="C188" s="9"/>
      <c r="D188" s="9"/>
      <c r="E188" s="9"/>
      <c r="F188" s="9"/>
      <c r="G188" s="8" t="s">
        <v>575</v>
      </c>
      <c r="H188" s="8" t="s">
        <v>454</v>
      </c>
      <c r="I188" s="9"/>
      <c r="J188" s="9"/>
      <c r="K188" s="9"/>
      <c r="L188" s="65"/>
      <c r="M188" s="65"/>
      <c r="N188" s="65"/>
    </row>
    <row r="189" ht="15.0" customHeight="1">
      <c r="A189" s="66" t="s">
        <v>454</v>
      </c>
      <c r="B189" s="67" t="s">
        <v>36</v>
      </c>
      <c r="C189" s="67" t="s">
        <v>36</v>
      </c>
      <c r="D189" s="67">
        <v>19.42</v>
      </c>
      <c r="E189" s="67" t="s">
        <v>36</v>
      </c>
      <c r="F189" s="67" t="s">
        <v>36</v>
      </c>
      <c r="G189" s="67">
        <v>14.26</v>
      </c>
      <c r="H189" s="67">
        <v>12.65</v>
      </c>
      <c r="I189" s="67" t="s">
        <v>36</v>
      </c>
      <c r="J189" s="67" t="s">
        <v>36</v>
      </c>
      <c r="K189" s="67"/>
      <c r="L189" s="68">
        <f>IFERROR(MEDIAN($B189:$K189),"-")</f>
        <v>14.26</v>
      </c>
      <c r="M189" s="68">
        <f>IFERROR(L189*(1-50%),"-")</f>
        <v>7.13</v>
      </c>
      <c r="N189" s="68">
        <f>IFERROR(L189*(1+50%),"-")</f>
        <v>21.39</v>
      </c>
    </row>
    <row r="190" ht="15.0" customHeight="1">
      <c r="A190" s="63" t="s">
        <v>24</v>
      </c>
      <c r="B190" s="69" t="str">
        <f t="shared" ref="B190:K190" si="17">IFERROR(IF(B189&gt;$N189,"Não válido",IF(B189&lt;$M189,"Não válido",B189)),"-")</f>
        <v>Não válido</v>
      </c>
      <c r="C190" s="69" t="str">
        <f t="shared" si="17"/>
        <v>Não válido</v>
      </c>
      <c r="D190" s="69">
        <f t="shared" si="17"/>
        <v>19.42</v>
      </c>
      <c r="E190" s="69" t="str">
        <f t="shared" si="17"/>
        <v>Não válido</v>
      </c>
      <c r="F190" s="69" t="str">
        <f t="shared" si="17"/>
        <v>Não válido</v>
      </c>
      <c r="G190" s="69">
        <f t="shared" si="17"/>
        <v>14.26</v>
      </c>
      <c r="H190" s="69">
        <f t="shared" si="17"/>
        <v>12.65</v>
      </c>
      <c r="I190" s="69" t="str">
        <f t="shared" si="17"/>
        <v>Não válido</v>
      </c>
      <c r="J190" s="69" t="str">
        <f t="shared" si="17"/>
        <v>Não válido</v>
      </c>
      <c r="K190" s="69" t="str">
        <f t="shared" si="17"/>
        <v>Não válido</v>
      </c>
      <c r="L190" s="1"/>
      <c r="M190" s="1"/>
      <c r="N190" s="1"/>
    </row>
    <row r="191" ht="15.0" customHeight="1">
      <c r="A191" s="70" t="s">
        <v>25</v>
      </c>
      <c r="B191" s="68">
        <f>IFERROR(MIN(B190:K190),"-")</f>
        <v>12.65</v>
      </c>
      <c r="C191" s="71"/>
      <c r="D191" s="71"/>
      <c r="E191" s="1"/>
      <c r="F191" s="1"/>
      <c r="G191" s="1"/>
      <c r="H191" s="1"/>
      <c r="I191" s="1"/>
      <c r="J191" s="1"/>
      <c r="K191" s="1"/>
      <c r="L191" s="1"/>
      <c r="M191" s="1"/>
      <c r="N191" s="1"/>
    </row>
    <row r="192" ht="15.0" customHeight="1">
      <c r="A192" s="70" t="s">
        <v>26</v>
      </c>
      <c r="B192" s="68">
        <f>IFERROR(MEDIAN(B190:K190),"-")</f>
        <v>14.26</v>
      </c>
      <c r="C192" s="71"/>
      <c r="D192" s="71"/>
      <c r="E192" s="1"/>
      <c r="F192" s="1"/>
      <c r="G192" s="1"/>
      <c r="H192" s="1"/>
      <c r="I192" s="1"/>
      <c r="J192" s="1"/>
      <c r="K192" s="1"/>
      <c r="L192" s="1"/>
      <c r="M192" s="1"/>
      <c r="N192" s="1"/>
    </row>
    <row r="193" ht="15.0" customHeight="1">
      <c r="A193" s="70" t="s">
        <v>27</v>
      </c>
      <c r="B193" s="68">
        <f>IFERROR(AVERAGE(B190:K190),"-")</f>
        <v>15.44333333</v>
      </c>
      <c r="C193" s="71"/>
      <c r="D193" s="71"/>
      <c r="E193" s="1"/>
      <c r="F193" s="1"/>
      <c r="G193" s="1"/>
      <c r="H193" s="1"/>
      <c r="I193" s="1"/>
      <c r="J193" s="1"/>
      <c r="K193" s="1"/>
      <c r="L193" s="1"/>
      <c r="M193" s="1"/>
      <c r="N193" s="1"/>
    </row>
    <row r="194" ht="15.0" customHeight="1">
      <c r="A194" s="70" t="s">
        <v>28</v>
      </c>
      <c r="B194" s="68">
        <f>IFERROR(MAX(B190:K190),"-")</f>
        <v>19.42</v>
      </c>
      <c r="C194" s="71"/>
      <c r="D194" s="71"/>
      <c r="E194" s="1"/>
      <c r="F194" s="1"/>
      <c r="G194" s="1"/>
      <c r="H194" s="1"/>
      <c r="I194" s="1"/>
      <c r="J194" s="1"/>
      <c r="K194" s="1"/>
      <c r="L194" s="1"/>
      <c r="M194" s="1"/>
      <c r="N194" s="1"/>
    </row>
    <row r="195" ht="15.0" customHeight="1">
      <c r="A195" s="58"/>
      <c r="B195" s="1"/>
      <c r="C195" s="1"/>
      <c r="D195" s="1"/>
      <c r="E195" s="1"/>
      <c r="F195" s="1"/>
      <c r="G195" s="1"/>
      <c r="H195" s="1"/>
      <c r="I195" s="1"/>
      <c r="J195" s="1"/>
      <c r="K195" s="1"/>
      <c r="L195" s="1"/>
      <c r="M195" s="1"/>
      <c r="N195" s="1"/>
    </row>
    <row r="196" ht="15.0" customHeight="1">
      <c r="A196" s="62" t="s">
        <v>424</v>
      </c>
      <c r="B196" s="6" t="s">
        <v>2</v>
      </c>
      <c r="C196" s="6" t="s">
        <v>3</v>
      </c>
      <c r="D196" s="6" t="s">
        <v>4</v>
      </c>
      <c r="E196" s="6" t="s">
        <v>5</v>
      </c>
      <c r="F196" s="6" t="s">
        <v>6</v>
      </c>
      <c r="G196" s="6" t="s">
        <v>7</v>
      </c>
      <c r="H196" s="6" t="s">
        <v>8</v>
      </c>
      <c r="I196" s="6" t="s">
        <v>9</v>
      </c>
      <c r="J196" s="6" t="s">
        <v>10</v>
      </c>
      <c r="K196" s="6" t="s">
        <v>11</v>
      </c>
      <c r="L196" s="7" t="s">
        <v>12</v>
      </c>
      <c r="M196" s="7" t="s">
        <v>13</v>
      </c>
      <c r="N196" s="7" t="s">
        <v>14</v>
      </c>
    </row>
    <row r="197" ht="15.0" customHeight="1">
      <c r="A197" s="63" t="s">
        <v>15</v>
      </c>
      <c r="B197" s="25" t="s">
        <v>598</v>
      </c>
      <c r="C197" s="8" t="s">
        <v>599</v>
      </c>
      <c r="D197" s="8" t="s">
        <v>600</v>
      </c>
      <c r="E197" s="8" t="s">
        <v>601</v>
      </c>
      <c r="F197" s="8" t="s">
        <v>602</v>
      </c>
      <c r="G197" s="8" t="s">
        <v>603</v>
      </c>
      <c r="H197" s="8" t="s">
        <v>604</v>
      </c>
      <c r="I197" s="8" t="s">
        <v>605</v>
      </c>
      <c r="J197" s="8" t="s">
        <v>606</v>
      </c>
      <c r="K197" s="9"/>
      <c r="L197" s="11"/>
      <c r="M197" s="11"/>
      <c r="N197" s="11"/>
    </row>
    <row r="198" ht="15.0" customHeight="1">
      <c r="A198" s="63" t="s">
        <v>21</v>
      </c>
      <c r="B198" s="26" t="s">
        <v>77</v>
      </c>
      <c r="C198" s="12" t="s">
        <v>400</v>
      </c>
      <c r="D198" s="9"/>
      <c r="E198" s="8" t="s">
        <v>607</v>
      </c>
      <c r="F198" s="8" t="s">
        <v>608</v>
      </c>
      <c r="G198" s="12" t="s">
        <v>404</v>
      </c>
      <c r="H198" s="12" t="s">
        <v>405</v>
      </c>
      <c r="I198" s="27"/>
      <c r="J198" s="9"/>
      <c r="K198" s="9"/>
      <c r="L198" s="11"/>
      <c r="M198" s="11"/>
      <c r="N198" s="11"/>
    </row>
    <row r="199" ht="15.0" customHeight="1">
      <c r="A199" s="63" t="s">
        <v>408</v>
      </c>
      <c r="B199" s="9"/>
      <c r="C199" s="9"/>
      <c r="D199" s="9"/>
      <c r="E199" s="9"/>
      <c r="F199" s="9"/>
      <c r="G199" s="8" t="s">
        <v>587</v>
      </c>
      <c r="H199" s="8" t="s">
        <v>453</v>
      </c>
      <c r="I199" s="9"/>
      <c r="J199" s="9"/>
      <c r="K199" s="9"/>
      <c r="L199" s="65"/>
      <c r="M199" s="65"/>
      <c r="N199" s="65"/>
    </row>
    <row r="200" ht="15.0" customHeight="1">
      <c r="A200" s="66" t="s">
        <v>424</v>
      </c>
      <c r="B200" s="67" t="s">
        <v>36</v>
      </c>
      <c r="C200" s="67" t="s">
        <v>36</v>
      </c>
      <c r="D200" s="67" t="s">
        <v>36</v>
      </c>
      <c r="E200" s="67">
        <v>4.5</v>
      </c>
      <c r="F200" s="67">
        <v>8.0</v>
      </c>
      <c r="G200" s="67">
        <v>6.31</v>
      </c>
      <c r="H200" s="67">
        <v>5.175</v>
      </c>
      <c r="I200" s="67" t="s">
        <v>36</v>
      </c>
      <c r="J200" s="67" t="s">
        <v>36</v>
      </c>
      <c r="K200" s="67"/>
      <c r="L200" s="68">
        <f>IFERROR(MEDIAN($B200:$K200),"-")</f>
        <v>5.7425</v>
      </c>
      <c r="M200" s="68">
        <f>IFERROR(L200*(1-50%),"-")</f>
        <v>2.87125</v>
      </c>
      <c r="N200" s="68">
        <f>IFERROR(L200*(1+50%),"-")</f>
        <v>8.61375</v>
      </c>
    </row>
    <row r="201" ht="15.0" customHeight="1">
      <c r="A201" s="63" t="s">
        <v>24</v>
      </c>
      <c r="B201" s="69" t="str">
        <f t="shared" ref="B201:K201" si="18">IFERROR(IF(B200&gt;$N200,"Não válido",IF(B200&lt;$M200,"Não válido",B200)),"-")</f>
        <v>Não válido</v>
      </c>
      <c r="C201" s="69" t="str">
        <f t="shared" si="18"/>
        <v>Não válido</v>
      </c>
      <c r="D201" s="69" t="str">
        <f t="shared" si="18"/>
        <v>Não válido</v>
      </c>
      <c r="E201" s="69">
        <f t="shared" si="18"/>
        <v>4.5</v>
      </c>
      <c r="F201" s="69">
        <f t="shared" si="18"/>
        <v>8</v>
      </c>
      <c r="G201" s="69">
        <f t="shared" si="18"/>
        <v>6.31</v>
      </c>
      <c r="H201" s="69">
        <f t="shared" si="18"/>
        <v>5.175</v>
      </c>
      <c r="I201" s="69" t="str">
        <f t="shared" si="18"/>
        <v>Não válido</v>
      </c>
      <c r="J201" s="69" t="str">
        <f t="shared" si="18"/>
        <v>Não válido</v>
      </c>
      <c r="K201" s="69" t="str">
        <f t="shared" si="18"/>
        <v>Não válido</v>
      </c>
      <c r="L201" s="1"/>
      <c r="M201" s="1"/>
      <c r="N201" s="1"/>
    </row>
    <row r="202" ht="15.0" customHeight="1">
      <c r="A202" s="70" t="s">
        <v>25</v>
      </c>
      <c r="B202" s="68">
        <f>IFERROR(MIN(B201:K201),"-")</f>
        <v>4.5</v>
      </c>
      <c r="C202" s="71"/>
      <c r="D202" s="71"/>
      <c r="E202" s="1"/>
      <c r="F202" s="1"/>
      <c r="G202" s="1"/>
      <c r="H202" s="1"/>
      <c r="I202" s="1"/>
      <c r="J202" s="1"/>
      <c r="K202" s="1"/>
      <c r="L202" s="1"/>
      <c r="M202" s="1"/>
      <c r="N202" s="1"/>
    </row>
    <row r="203" ht="15.0" customHeight="1">
      <c r="A203" s="70" t="s">
        <v>26</v>
      </c>
      <c r="B203" s="68">
        <f>IFERROR(MEDIAN(B201:K201),"-")</f>
        <v>5.7425</v>
      </c>
      <c r="C203" s="71"/>
      <c r="D203" s="71"/>
      <c r="E203" s="1"/>
      <c r="F203" s="1"/>
      <c r="G203" s="1"/>
      <c r="H203" s="1"/>
      <c r="I203" s="1"/>
      <c r="J203" s="1"/>
      <c r="K203" s="1"/>
      <c r="L203" s="1"/>
      <c r="M203" s="1"/>
      <c r="N203" s="1"/>
    </row>
    <row r="204" ht="15.0" customHeight="1">
      <c r="A204" s="70" t="s">
        <v>27</v>
      </c>
      <c r="B204" s="68">
        <f>IFERROR(AVERAGE(B201:K201),"-")</f>
        <v>5.99625</v>
      </c>
      <c r="C204" s="71"/>
      <c r="D204" s="71"/>
      <c r="E204" s="1"/>
      <c r="F204" s="1"/>
      <c r="G204" s="1"/>
      <c r="H204" s="1"/>
      <c r="I204" s="1"/>
      <c r="J204" s="1"/>
      <c r="K204" s="1"/>
      <c r="L204" s="1"/>
      <c r="M204" s="1"/>
      <c r="N204" s="1"/>
    </row>
    <row r="205" ht="15.0" customHeight="1">
      <c r="A205" s="70" t="s">
        <v>28</v>
      </c>
      <c r="B205" s="68">
        <f>IFERROR(MAX(B201:K201),"-")</f>
        <v>8</v>
      </c>
      <c r="C205" s="71"/>
      <c r="D205" s="71"/>
      <c r="E205" s="1"/>
      <c r="F205" s="1"/>
      <c r="G205" s="1"/>
      <c r="H205" s="1"/>
      <c r="I205" s="1"/>
      <c r="J205" s="1"/>
      <c r="K205" s="1"/>
      <c r="L205" s="1"/>
      <c r="M205" s="1"/>
      <c r="N205" s="1"/>
    </row>
    <row r="206" ht="15.0" customHeight="1">
      <c r="A206" s="58"/>
      <c r="B206" s="1"/>
      <c r="C206" s="1"/>
      <c r="D206" s="1"/>
      <c r="E206" s="1"/>
      <c r="F206" s="1"/>
      <c r="G206" s="1"/>
      <c r="H206" s="1"/>
      <c r="I206" s="1"/>
      <c r="J206" s="1"/>
      <c r="K206" s="1"/>
      <c r="L206" s="1"/>
      <c r="M206" s="1"/>
      <c r="N206" s="1"/>
    </row>
    <row r="207" ht="15.0" customHeight="1">
      <c r="A207" s="59" t="s">
        <v>609</v>
      </c>
      <c r="B207" s="1"/>
      <c r="C207" s="1"/>
      <c r="D207" s="1"/>
      <c r="E207" s="1"/>
      <c r="F207" s="1"/>
      <c r="G207" s="1"/>
      <c r="H207" s="1"/>
      <c r="I207" s="1"/>
      <c r="J207" s="1"/>
      <c r="K207" s="1"/>
      <c r="L207" s="1"/>
      <c r="M207" s="1"/>
      <c r="N207" s="1"/>
    </row>
    <row r="208" ht="15.0" customHeight="1">
      <c r="A208" s="58"/>
      <c r="B208" s="1"/>
      <c r="C208" s="1"/>
      <c r="D208" s="1"/>
      <c r="E208" s="1"/>
      <c r="F208" s="1"/>
      <c r="G208" s="1"/>
      <c r="H208" s="1"/>
      <c r="I208" s="1"/>
      <c r="J208" s="1"/>
      <c r="K208" s="1"/>
      <c r="L208" s="1"/>
      <c r="M208" s="1"/>
      <c r="N208" s="1"/>
    </row>
    <row r="209" ht="15.0" customHeight="1">
      <c r="A209" s="73" t="s">
        <v>410</v>
      </c>
      <c r="B209" s="6" t="s">
        <v>2</v>
      </c>
      <c r="C209" s="6" t="s">
        <v>3</v>
      </c>
      <c r="D209" s="6" t="s">
        <v>4</v>
      </c>
      <c r="E209" s="6" t="s">
        <v>5</v>
      </c>
      <c r="F209" s="6" t="s">
        <v>6</v>
      </c>
      <c r="G209" s="6" t="s">
        <v>7</v>
      </c>
      <c r="H209" s="6" t="s">
        <v>8</v>
      </c>
      <c r="I209" s="6" t="s">
        <v>9</v>
      </c>
      <c r="J209" s="6" t="s">
        <v>10</v>
      </c>
      <c r="K209" s="6" t="s">
        <v>11</v>
      </c>
      <c r="L209" s="7" t="s">
        <v>12</v>
      </c>
      <c r="M209" s="7" t="s">
        <v>13</v>
      </c>
      <c r="N209" s="7" t="s">
        <v>14</v>
      </c>
    </row>
    <row r="210" ht="15.0" customHeight="1">
      <c r="A210" s="63" t="s">
        <v>15</v>
      </c>
      <c r="B210" s="25" t="s">
        <v>610</v>
      </c>
      <c r="C210" s="8" t="s">
        <v>611</v>
      </c>
      <c r="D210" s="8" t="s">
        <v>612</v>
      </c>
      <c r="E210" s="8" t="s">
        <v>613</v>
      </c>
      <c r="F210" s="8" t="s">
        <v>614</v>
      </c>
      <c r="G210" s="8" t="s">
        <v>615</v>
      </c>
      <c r="H210" s="8" t="s">
        <v>616</v>
      </c>
      <c r="I210" s="8" t="s">
        <v>617</v>
      </c>
      <c r="J210" s="8" t="s">
        <v>618</v>
      </c>
      <c r="K210" s="9"/>
      <c r="L210" s="11"/>
      <c r="M210" s="11"/>
      <c r="N210" s="11"/>
    </row>
    <row r="211" ht="15.0" customHeight="1">
      <c r="A211" s="63" t="s">
        <v>21</v>
      </c>
      <c r="B211" s="26" t="s">
        <v>77</v>
      </c>
      <c r="C211" s="12" t="s">
        <v>400</v>
      </c>
      <c r="D211" s="8" t="s">
        <v>619</v>
      </c>
      <c r="E211" s="9"/>
      <c r="F211" s="8" t="s">
        <v>563</v>
      </c>
      <c r="G211" s="12" t="s">
        <v>404</v>
      </c>
      <c r="H211" s="12" t="s">
        <v>405</v>
      </c>
      <c r="I211" s="27"/>
      <c r="J211" s="9"/>
      <c r="K211" s="9"/>
      <c r="L211" s="11"/>
      <c r="M211" s="11"/>
      <c r="N211" s="11"/>
    </row>
    <row r="212" ht="15.0" customHeight="1">
      <c r="A212" s="63" t="s">
        <v>408</v>
      </c>
      <c r="B212" s="9"/>
      <c r="C212" s="9"/>
      <c r="D212" s="64"/>
      <c r="E212" s="9"/>
      <c r="F212" s="9"/>
      <c r="G212" s="8" t="s">
        <v>564</v>
      </c>
      <c r="H212" s="8" t="s">
        <v>620</v>
      </c>
      <c r="I212" s="9"/>
      <c r="J212" s="9"/>
      <c r="K212" s="9"/>
      <c r="L212" s="65"/>
      <c r="M212" s="65"/>
      <c r="N212" s="65"/>
    </row>
    <row r="213" ht="15.0" customHeight="1">
      <c r="A213" s="74" t="s">
        <v>410</v>
      </c>
      <c r="B213" s="67" t="s">
        <v>36</v>
      </c>
      <c r="C213" s="67" t="s">
        <v>36</v>
      </c>
      <c r="D213" s="67">
        <v>6.27</v>
      </c>
      <c r="E213" s="67" t="s">
        <v>36</v>
      </c>
      <c r="F213" s="67">
        <v>8.0</v>
      </c>
      <c r="G213" s="67">
        <v>5.89</v>
      </c>
      <c r="H213" s="67">
        <v>6.325</v>
      </c>
      <c r="I213" s="67" t="s">
        <v>36</v>
      </c>
      <c r="J213" s="67" t="s">
        <v>36</v>
      </c>
      <c r="K213" s="67"/>
      <c r="L213" s="67">
        <f>IFERROR(MEDIAN($B213:$K213),"-")</f>
        <v>6.2975</v>
      </c>
      <c r="M213" s="68">
        <f>IFERROR(L213*(1-50%),"-")</f>
        <v>3.14875</v>
      </c>
      <c r="N213" s="68">
        <f>IFERROR(L213*(1+50%),"-")</f>
        <v>9.44625</v>
      </c>
    </row>
    <row r="214" ht="15.0" customHeight="1">
      <c r="A214" s="63" t="s">
        <v>24</v>
      </c>
      <c r="B214" s="69" t="str">
        <f t="shared" ref="B214:K214" si="19">IFERROR(IF(B213&gt;$N213,"Não válido",IF(B213&lt;$M213,"Não válido",B213)),"-")</f>
        <v>Não válido</v>
      </c>
      <c r="C214" s="69" t="str">
        <f t="shared" si="19"/>
        <v>Não válido</v>
      </c>
      <c r="D214" s="69">
        <f t="shared" si="19"/>
        <v>6.27</v>
      </c>
      <c r="E214" s="69" t="str">
        <f t="shared" si="19"/>
        <v>Não válido</v>
      </c>
      <c r="F214" s="69">
        <f t="shared" si="19"/>
        <v>8</v>
      </c>
      <c r="G214" s="69">
        <f t="shared" si="19"/>
        <v>5.89</v>
      </c>
      <c r="H214" s="69">
        <f t="shared" si="19"/>
        <v>6.325</v>
      </c>
      <c r="I214" s="69" t="str">
        <f t="shared" si="19"/>
        <v>Não válido</v>
      </c>
      <c r="J214" s="69" t="str">
        <f t="shared" si="19"/>
        <v>Não válido</v>
      </c>
      <c r="K214" s="69" t="str">
        <f t="shared" si="19"/>
        <v>Não válido</v>
      </c>
      <c r="L214" s="1"/>
      <c r="M214" s="1"/>
      <c r="N214" s="1"/>
    </row>
    <row r="215" ht="15.0" customHeight="1">
      <c r="A215" s="70" t="s">
        <v>25</v>
      </c>
      <c r="B215" s="68">
        <f>IFERROR(MIN(B214:K214),"-")</f>
        <v>5.89</v>
      </c>
      <c r="C215" s="71"/>
      <c r="D215" s="71"/>
      <c r="E215" s="1"/>
      <c r="F215" s="1"/>
      <c r="G215" s="1"/>
      <c r="H215" s="1"/>
      <c r="I215" s="1"/>
      <c r="J215" s="1"/>
      <c r="K215" s="1"/>
      <c r="L215" s="1"/>
      <c r="M215" s="1"/>
      <c r="N215" s="1"/>
    </row>
    <row r="216" ht="15.0" customHeight="1">
      <c r="A216" s="70" t="s">
        <v>26</v>
      </c>
      <c r="B216" s="68">
        <f>IFERROR(MEDIAN(B214:K214),"-")</f>
        <v>6.2975</v>
      </c>
      <c r="C216" s="71"/>
      <c r="D216" s="71"/>
      <c r="E216" s="1"/>
      <c r="F216" s="1"/>
      <c r="G216" s="1"/>
      <c r="H216" s="1"/>
      <c r="I216" s="1"/>
      <c r="J216" s="1"/>
      <c r="K216" s="1"/>
      <c r="L216" s="1"/>
      <c r="M216" s="1"/>
      <c r="N216" s="1"/>
    </row>
    <row r="217" ht="15.0" customHeight="1">
      <c r="A217" s="70" t="s">
        <v>27</v>
      </c>
      <c r="B217" s="68">
        <f>IFERROR(AVERAGE(B214:K214),"-")</f>
        <v>6.62125</v>
      </c>
      <c r="C217" s="71"/>
      <c r="D217" s="71"/>
      <c r="E217" s="1"/>
      <c r="F217" s="1"/>
      <c r="G217" s="1"/>
      <c r="H217" s="1"/>
      <c r="I217" s="1"/>
      <c r="J217" s="1"/>
      <c r="K217" s="1"/>
      <c r="L217" s="1"/>
      <c r="M217" s="1"/>
      <c r="N217" s="1"/>
    </row>
    <row r="218" ht="15.0" customHeight="1">
      <c r="A218" s="70" t="s">
        <v>28</v>
      </c>
      <c r="B218" s="68">
        <f>IFERROR(MAX(B214:K214),"-")</f>
        <v>8</v>
      </c>
      <c r="C218" s="71"/>
      <c r="D218" s="71"/>
      <c r="E218" s="1"/>
      <c r="F218" s="1"/>
      <c r="G218" s="1"/>
      <c r="H218" s="1"/>
      <c r="I218" s="1"/>
      <c r="J218" s="1"/>
      <c r="K218" s="1"/>
      <c r="L218" s="1"/>
      <c r="M218" s="1"/>
      <c r="N218" s="1"/>
    </row>
    <row r="219" ht="15.0" customHeight="1">
      <c r="A219" s="58"/>
      <c r="B219" s="1"/>
      <c r="C219" s="1"/>
      <c r="D219" s="1"/>
      <c r="E219" s="1"/>
      <c r="F219" s="1"/>
      <c r="G219" s="1"/>
      <c r="H219" s="1"/>
      <c r="I219" s="1"/>
      <c r="J219" s="1"/>
      <c r="K219" s="1"/>
      <c r="L219" s="1"/>
      <c r="M219" s="1"/>
      <c r="N219" s="1"/>
    </row>
    <row r="220" ht="15.0" customHeight="1">
      <c r="A220" s="75" t="s">
        <v>425</v>
      </c>
      <c r="B220" s="6" t="s">
        <v>2</v>
      </c>
      <c r="C220" s="6" t="s">
        <v>3</v>
      </c>
      <c r="D220" s="6" t="s">
        <v>4</v>
      </c>
      <c r="E220" s="6" t="s">
        <v>5</v>
      </c>
      <c r="F220" s="6" t="s">
        <v>6</v>
      </c>
      <c r="G220" s="6" t="s">
        <v>7</v>
      </c>
      <c r="H220" s="6" t="s">
        <v>8</v>
      </c>
      <c r="I220" s="6" t="s">
        <v>9</v>
      </c>
      <c r="J220" s="6" t="s">
        <v>10</v>
      </c>
      <c r="K220" s="6" t="s">
        <v>11</v>
      </c>
      <c r="L220" s="7" t="s">
        <v>12</v>
      </c>
      <c r="M220" s="7" t="s">
        <v>13</v>
      </c>
      <c r="N220" s="7" t="s">
        <v>14</v>
      </c>
    </row>
    <row r="221" ht="15.0" customHeight="1">
      <c r="A221" s="63" t="s">
        <v>15</v>
      </c>
      <c r="B221" s="25" t="s">
        <v>621</v>
      </c>
      <c r="C221" s="8" t="s">
        <v>622</v>
      </c>
      <c r="D221" s="8" t="s">
        <v>623</v>
      </c>
      <c r="E221" s="8" t="s">
        <v>624</v>
      </c>
      <c r="F221" s="8" t="s">
        <v>625</v>
      </c>
      <c r="G221" s="8" t="s">
        <v>626</v>
      </c>
      <c r="H221" s="8" t="s">
        <v>627</v>
      </c>
      <c r="I221" s="8" t="s">
        <v>628</v>
      </c>
      <c r="J221" s="8" t="s">
        <v>629</v>
      </c>
      <c r="K221" s="9"/>
      <c r="L221" s="11"/>
      <c r="M221" s="11"/>
      <c r="N221" s="11"/>
    </row>
    <row r="222" ht="15.0" customHeight="1">
      <c r="A222" s="63" t="s">
        <v>21</v>
      </c>
      <c r="B222" s="26" t="s">
        <v>77</v>
      </c>
      <c r="C222" s="12" t="s">
        <v>400</v>
      </c>
      <c r="D222" s="8" t="s">
        <v>630</v>
      </c>
      <c r="E222" s="9"/>
      <c r="F222" s="8" t="s">
        <v>631</v>
      </c>
      <c r="G222" s="12" t="s">
        <v>404</v>
      </c>
      <c r="H222" s="12" t="s">
        <v>405</v>
      </c>
      <c r="I222" s="27"/>
      <c r="J222" s="27"/>
      <c r="K222" s="9"/>
      <c r="L222" s="11"/>
      <c r="M222" s="11"/>
      <c r="N222" s="11"/>
    </row>
    <row r="223" ht="15.0" customHeight="1">
      <c r="A223" s="63" t="s">
        <v>408</v>
      </c>
      <c r="B223" s="9"/>
      <c r="C223" s="9"/>
      <c r="D223" s="64"/>
      <c r="E223" s="9"/>
      <c r="F223" s="9"/>
      <c r="G223" s="9"/>
      <c r="H223" s="8" t="s">
        <v>620</v>
      </c>
      <c r="I223" s="9"/>
      <c r="J223" s="9"/>
      <c r="K223" s="9"/>
      <c r="L223" s="65"/>
      <c r="M223" s="65"/>
      <c r="N223" s="65"/>
    </row>
    <row r="224" ht="15.0" customHeight="1">
      <c r="A224" s="74" t="s">
        <v>425</v>
      </c>
      <c r="B224" s="67" t="s">
        <v>36</v>
      </c>
      <c r="C224" s="67" t="s">
        <v>36</v>
      </c>
      <c r="D224" s="67">
        <v>15.04</v>
      </c>
      <c r="E224" s="67" t="s">
        <v>36</v>
      </c>
      <c r="F224" s="67">
        <v>25.0</v>
      </c>
      <c r="G224" s="67" t="s">
        <v>36</v>
      </c>
      <c r="H224" s="67">
        <v>6.325</v>
      </c>
      <c r="I224" s="9" t="s">
        <v>36</v>
      </c>
      <c r="J224" s="9" t="s">
        <v>36</v>
      </c>
      <c r="K224" s="67"/>
      <c r="L224" s="68">
        <f>IFERROR(MEDIAN($B224:$K224),"-")</f>
        <v>15.04</v>
      </c>
      <c r="M224" s="68">
        <f>IFERROR(L224*(1-50%),"-")</f>
        <v>7.52</v>
      </c>
      <c r="N224" s="68">
        <f>IFERROR(L224*(1+50%),"-")</f>
        <v>22.56</v>
      </c>
    </row>
    <row r="225" ht="15.0" customHeight="1">
      <c r="A225" s="63" t="s">
        <v>24</v>
      </c>
      <c r="B225" s="69" t="str">
        <f t="shared" ref="B225:K225" si="20">IFERROR(IF(B224&gt;$N224,"Não válido",IF(B224&lt;$M224,"Não válido",B224)),"-")</f>
        <v>Não válido</v>
      </c>
      <c r="C225" s="69" t="str">
        <f t="shared" si="20"/>
        <v>Não válido</v>
      </c>
      <c r="D225" s="69">
        <f t="shared" si="20"/>
        <v>15.04</v>
      </c>
      <c r="E225" s="69" t="str">
        <f t="shared" si="20"/>
        <v>Não válido</v>
      </c>
      <c r="F225" s="69" t="str">
        <f t="shared" si="20"/>
        <v>Não válido</v>
      </c>
      <c r="G225" s="69" t="str">
        <f t="shared" si="20"/>
        <v>Não válido</v>
      </c>
      <c r="H225" s="69" t="str">
        <f t="shared" si="20"/>
        <v>Não válido</v>
      </c>
      <c r="I225" s="69" t="str">
        <f t="shared" si="20"/>
        <v>Não válido</v>
      </c>
      <c r="J225" s="69" t="str">
        <f t="shared" si="20"/>
        <v>Não válido</v>
      </c>
      <c r="K225" s="69" t="str">
        <f t="shared" si="20"/>
        <v>Não válido</v>
      </c>
      <c r="L225" s="1"/>
      <c r="M225" s="1"/>
      <c r="N225" s="1"/>
    </row>
    <row r="226" ht="15.0" customHeight="1">
      <c r="A226" s="70" t="s">
        <v>25</v>
      </c>
      <c r="B226" s="68">
        <f>IFERROR(MIN(B225:K225),"-")</f>
        <v>15.04</v>
      </c>
      <c r="C226" s="71"/>
      <c r="D226" s="71"/>
      <c r="E226" s="1"/>
      <c r="F226" s="1"/>
      <c r="G226" s="1"/>
      <c r="H226" s="1"/>
      <c r="I226" s="1"/>
      <c r="J226" s="1"/>
      <c r="K226" s="1"/>
      <c r="L226" s="1"/>
      <c r="M226" s="1"/>
      <c r="N226" s="1"/>
    </row>
    <row r="227" ht="15.0" customHeight="1">
      <c r="A227" s="70" t="s">
        <v>26</v>
      </c>
      <c r="B227" s="68">
        <f>IFERROR(MEDIAN(B225:K225),"-")</f>
        <v>15.04</v>
      </c>
      <c r="C227" s="71"/>
      <c r="D227" s="71"/>
      <c r="E227" s="1"/>
      <c r="F227" s="1"/>
      <c r="G227" s="1"/>
      <c r="H227" s="1"/>
      <c r="I227" s="1"/>
      <c r="J227" s="1"/>
      <c r="K227" s="1"/>
      <c r="L227" s="1"/>
      <c r="M227" s="1"/>
      <c r="N227" s="1"/>
    </row>
    <row r="228" ht="15.0" customHeight="1">
      <c r="A228" s="70" t="s">
        <v>27</v>
      </c>
      <c r="B228" s="68">
        <f>IFERROR(AVERAGE(B225:K225),"-")</f>
        <v>15.04</v>
      </c>
      <c r="C228" s="71"/>
      <c r="D228" s="71"/>
      <c r="E228" s="1"/>
      <c r="F228" s="1"/>
      <c r="G228" s="1"/>
      <c r="H228" s="1"/>
      <c r="I228" s="1"/>
      <c r="J228" s="1"/>
      <c r="K228" s="1"/>
      <c r="L228" s="1"/>
      <c r="M228" s="1"/>
      <c r="N228" s="1"/>
    </row>
    <row r="229" ht="15.0" customHeight="1">
      <c r="A229" s="70" t="s">
        <v>28</v>
      </c>
      <c r="B229" s="68">
        <f>IFERROR(MAX(B225:K225),"-")</f>
        <v>15.04</v>
      </c>
      <c r="C229" s="71"/>
      <c r="D229" s="71"/>
      <c r="E229" s="1"/>
      <c r="F229" s="1"/>
      <c r="G229" s="1"/>
      <c r="H229" s="1"/>
      <c r="I229" s="1"/>
      <c r="J229" s="1"/>
      <c r="K229" s="1"/>
      <c r="L229" s="1"/>
      <c r="M229" s="1"/>
      <c r="N229" s="1"/>
    </row>
    <row r="230" ht="15.0" customHeight="1">
      <c r="A230" s="58"/>
      <c r="B230" s="1"/>
      <c r="C230" s="1"/>
      <c r="D230" s="1"/>
      <c r="E230" s="1"/>
      <c r="F230" s="1"/>
      <c r="G230" s="1"/>
      <c r="H230" s="1"/>
      <c r="I230" s="1"/>
      <c r="J230" s="1"/>
      <c r="K230" s="1"/>
      <c r="L230" s="1"/>
      <c r="M230" s="1"/>
      <c r="N230" s="1"/>
    </row>
    <row r="231" ht="15.0" customHeight="1">
      <c r="A231" s="73" t="s">
        <v>440</v>
      </c>
      <c r="B231" s="6" t="s">
        <v>2</v>
      </c>
      <c r="C231" s="6" t="s">
        <v>3</v>
      </c>
      <c r="D231" s="6" t="s">
        <v>4</v>
      </c>
      <c r="E231" s="6" t="s">
        <v>5</v>
      </c>
      <c r="F231" s="6" t="s">
        <v>6</v>
      </c>
      <c r="G231" s="6" t="s">
        <v>7</v>
      </c>
      <c r="H231" s="6" t="s">
        <v>8</v>
      </c>
      <c r="I231" s="6" t="s">
        <v>9</v>
      </c>
      <c r="J231" s="6" t="s">
        <v>10</v>
      </c>
      <c r="K231" s="6" t="s">
        <v>11</v>
      </c>
      <c r="L231" s="7" t="s">
        <v>12</v>
      </c>
      <c r="M231" s="7" t="s">
        <v>13</v>
      </c>
      <c r="N231" s="7" t="s">
        <v>14</v>
      </c>
    </row>
    <row r="232" ht="15.0" customHeight="1">
      <c r="A232" s="63" t="s">
        <v>15</v>
      </c>
      <c r="B232" s="25" t="s">
        <v>632</v>
      </c>
      <c r="C232" s="8" t="s">
        <v>633</v>
      </c>
      <c r="D232" s="8" t="s">
        <v>634</v>
      </c>
      <c r="E232" s="8" t="s">
        <v>635</v>
      </c>
      <c r="F232" s="8" t="s">
        <v>636</v>
      </c>
      <c r="G232" s="8" t="s">
        <v>637</v>
      </c>
      <c r="H232" s="8" t="s">
        <v>638</v>
      </c>
      <c r="I232" s="8" t="s">
        <v>639</v>
      </c>
      <c r="J232" s="8" t="s">
        <v>640</v>
      </c>
      <c r="K232" s="9"/>
      <c r="L232" s="11"/>
      <c r="M232" s="11"/>
      <c r="N232" s="11"/>
    </row>
    <row r="233" ht="15.0" customHeight="1">
      <c r="A233" s="63" t="s">
        <v>21</v>
      </c>
      <c r="B233" s="26" t="s">
        <v>77</v>
      </c>
      <c r="C233" s="12" t="s">
        <v>400</v>
      </c>
      <c r="D233" s="8" t="s">
        <v>641</v>
      </c>
      <c r="E233" s="9"/>
      <c r="F233" s="8" t="s">
        <v>563</v>
      </c>
      <c r="G233" s="12" t="s">
        <v>404</v>
      </c>
      <c r="H233" s="12" t="s">
        <v>405</v>
      </c>
      <c r="I233" s="27"/>
      <c r="J233" s="9"/>
      <c r="K233" s="9"/>
      <c r="L233" s="11"/>
      <c r="M233" s="11"/>
      <c r="N233" s="11"/>
    </row>
    <row r="234" ht="15.0" customHeight="1">
      <c r="A234" s="63" t="s">
        <v>408</v>
      </c>
      <c r="B234" s="9"/>
      <c r="C234" s="9"/>
      <c r="D234" s="64"/>
      <c r="E234" s="9"/>
      <c r="F234" s="9"/>
      <c r="G234" s="8" t="s">
        <v>564</v>
      </c>
      <c r="H234" s="8" t="s">
        <v>620</v>
      </c>
      <c r="I234" s="9"/>
      <c r="J234" s="9"/>
      <c r="K234" s="9"/>
      <c r="L234" s="65"/>
      <c r="M234" s="65"/>
      <c r="N234" s="65"/>
    </row>
    <row r="235" ht="15.0" customHeight="1">
      <c r="A235" s="74" t="s">
        <v>440</v>
      </c>
      <c r="B235" s="67" t="s">
        <v>36</v>
      </c>
      <c r="C235" s="67" t="s">
        <v>36</v>
      </c>
      <c r="D235" s="67">
        <v>6.27</v>
      </c>
      <c r="E235" s="67" t="s">
        <v>36</v>
      </c>
      <c r="F235" s="67">
        <v>8.0</v>
      </c>
      <c r="G235" s="67">
        <v>5.89</v>
      </c>
      <c r="H235" s="67">
        <v>6.325</v>
      </c>
      <c r="I235" s="67" t="s">
        <v>36</v>
      </c>
      <c r="J235" s="67" t="s">
        <v>36</v>
      </c>
      <c r="K235" s="67"/>
      <c r="L235" s="68">
        <f>IFERROR(MEDIAN($B235:$K235),"-")</f>
        <v>6.2975</v>
      </c>
      <c r="M235" s="68">
        <f>IFERROR(L235*(1-50%),"-")</f>
        <v>3.14875</v>
      </c>
      <c r="N235" s="68">
        <f>IFERROR(L235*(1+50%),"-")</f>
        <v>9.44625</v>
      </c>
    </row>
    <row r="236" ht="15.0" customHeight="1">
      <c r="A236" s="63" t="s">
        <v>24</v>
      </c>
      <c r="B236" s="69" t="str">
        <f t="shared" ref="B236:K236" si="21">IFERROR(IF(B235&gt;$N235,"Não válido",IF(B235&lt;$M235,"Não válido",B235)),"-")</f>
        <v>Não válido</v>
      </c>
      <c r="C236" s="69" t="str">
        <f t="shared" si="21"/>
        <v>Não válido</v>
      </c>
      <c r="D236" s="69">
        <f t="shared" si="21"/>
        <v>6.27</v>
      </c>
      <c r="E236" s="69" t="str">
        <f t="shared" si="21"/>
        <v>Não válido</v>
      </c>
      <c r="F236" s="69">
        <f t="shared" si="21"/>
        <v>8</v>
      </c>
      <c r="G236" s="69">
        <f t="shared" si="21"/>
        <v>5.89</v>
      </c>
      <c r="H236" s="69">
        <f t="shared" si="21"/>
        <v>6.325</v>
      </c>
      <c r="I236" s="69" t="str">
        <f t="shared" si="21"/>
        <v>Não válido</v>
      </c>
      <c r="J236" s="69" t="str">
        <f t="shared" si="21"/>
        <v>Não válido</v>
      </c>
      <c r="K236" s="69" t="str">
        <f t="shared" si="21"/>
        <v>Não válido</v>
      </c>
      <c r="L236" s="1"/>
      <c r="M236" s="1"/>
      <c r="N236" s="1"/>
    </row>
    <row r="237" ht="15.0" customHeight="1">
      <c r="A237" s="70" t="s">
        <v>25</v>
      </c>
      <c r="B237" s="68">
        <f>IFERROR(MIN(B236:K236),"-")</f>
        <v>5.89</v>
      </c>
      <c r="C237" s="71"/>
      <c r="D237" s="71"/>
      <c r="E237" s="1"/>
      <c r="F237" s="1"/>
      <c r="G237" s="1"/>
      <c r="H237" s="1"/>
      <c r="I237" s="1"/>
      <c r="J237" s="1"/>
      <c r="K237" s="1"/>
      <c r="L237" s="1"/>
      <c r="M237" s="1"/>
      <c r="N237" s="1"/>
    </row>
    <row r="238" ht="15.0" customHeight="1">
      <c r="A238" s="70" t="s">
        <v>26</v>
      </c>
      <c r="B238" s="68">
        <f>IFERROR(MEDIAN(B236:K236),"-")</f>
        <v>6.2975</v>
      </c>
      <c r="C238" s="71"/>
      <c r="D238" s="71"/>
      <c r="E238" s="1"/>
      <c r="F238" s="1"/>
      <c r="G238" s="1"/>
      <c r="H238" s="1"/>
      <c r="I238" s="1"/>
      <c r="J238" s="1"/>
      <c r="K238" s="1"/>
      <c r="L238" s="1"/>
      <c r="M238" s="1"/>
      <c r="N238" s="1"/>
    </row>
    <row r="239" ht="15.0" customHeight="1">
      <c r="A239" s="70" t="s">
        <v>27</v>
      </c>
      <c r="B239" s="68">
        <f>IFERROR(AVERAGE(B236:K236),"-")</f>
        <v>6.62125</v>
      </c>
      <c r="C239" s="71"/>
      <c r="D239" s="71"/>
      <c r="E239" s="1"/>
      <c r="F239" s="1"/>
      <c r="G239" s="1"/>
      <c r="H239" s="1"/>
      <c r="I239" s="1"/>
      <c r="J239" s="1"/>
      <c r="K239" s="1"/>
      <c r="L239" s="1"/>
      <c r="M239" s="1"/>
      <c r="N239" s="1"/>
    </row>
    <row r="240" ht="15.0" customHeight="1">
      <c r="A240" s="70" t="s">
        <v>28</v>
      </c>
      <c r="B240" s="68">
        <f>IFERROR(MAX(B236:K236),"-")</f>
        <v>8</v>
      </c>
      <c r="C240" s="71"/>
      <c r="D240" s="71"/>
      <c r="E240" s="1"/>
      <c r="F240" s="1"/>
      <c r="G240" s="1"/>
      <c r="H240" s="1"/>
      <c r="I240" s="1"/>
      <c r="J240" s="1"/>
      <c r="K240" s="1"/>
      <c r="L240" s="1"/>
      <c r="M240" s="1"/>
      <c r="N240" s="1"/>
    </row>
    <row r="241" ht="15.0" customHeight="1">
      <c r="A241" s="58"/>
      <c r="B241" s="1"/>
      <c r="C241" s="1"/>
      <c r="D241" s="1"/>
      <c r="E241" s="1"/>
      <c r="F241" s="1"/>
      <c r="G241" s="1"/>
      <c r="H241" s="1"/>
      <c r="I241" s="1"/>
      <c r="J241" s="1"/>
      <c r="K241" s="1"/>
      <c r="L241" s="1"/>
      <c r="M241" s="1"/>
      <c r="N241" s="1"/>
    </row>
    <row r="242" ht="15.0" customHeight="1">
      <c r="A242" s="76" t="s">
        <v>454</v>
      </c>
      <c r="B242" s="6" t="s">
        <v>2</v>
      </c>
      <c r="C242" s="6" t="s">
        <v>3</v>
      </c>
      <c r="D242" s="6" t="s">
        <v>4</v>
      </c>
      <c r="E242" s="6" t="s">
        <v>5</v>
      </c>
      <c r="F242" s="6" t="s">
        <v>6</v>
      </c>
      <c r="G242" s="6" t="s">
        <v>7</v>
      </c>
      <c r="H242" s="6" t="s">
        <v>8</v>
      </c>
      <c r="I242" s="6" t="s">
        <v>9</v>
      </c>
      <c r="J242" s="6" t="s">
        <v>10</v>
      </c>
      <c r="K242" s="6" t="s">
        <v>11</v>
      </c>
      <c r="L242" s="7" t="s">
        <v>12</v>
      </c>
      <c r="M242" s="7" t="s">
        <v>13</v>
      </c>
      <c r="N242" s="7" t="s">
        <v>14</v>
      </c>
    </row>
    <row r="243" ht="15.0" customHeight="1">
      <c r="A243" s="63" t="s">
        <v>15</v>
      </c>
      <c r="B243" s="25" t="s">
        <v>642</v>
      </c>
      <c r="C243" s="8" t="s">
        <v>643</v>
      </c>
      <c r="D243" s="8" t="s">
        <v>644</v>
      </c>
      <c r="E243" s="8" t="s">
        <v>645</v>
      </c>
      <c r="F243" s="8" t="s">
        <v>646</v>
      </c>
      <c r="G243" s="8" t="s">
        <v>647</v>
      </c>
      <c r="H243" s="8" t="s">
        <v>648</v>
      </c>
      <c r="I243" s="8" t="s">
        <v>649</v>
      </c>
      <c r="J243" s="8" t="s">
        <v>650</v>
      </c>
      <c r="K243" s="9"/>
      <c r="L243" s="11"/>
      <c r="M243" s="11"/>
      <c r="N243" s="11"/>
    </row>
    <row r="244" ht="15.0" customHeight="1">
      <c r="A244" s="63" t="s">
        <v>21</v>
      </c>
      <c r="B244" s="26" t="s">
        <v>77</v>
      </c>
      <c r="C244" s="12" t="s">
        <v>400</v>
      </c>
      <c r="D244" s="8" t="s">
        <v>651</v>
      </c>
      <c r="E244" s="9"/>
      <c r="F244" s="8" t="s">
        <v>631</v>
      </c>
      <c r="G244" s="12" t="s">
        <v>404</v>
      </c>
      <c r="H244" s="12" t="s">
        <v>405</v>
      </c>
      <c r="I244" s="27"/>
      <c r="J244" s="9"/>
      <c r="K244" s="9"/>
      <c r="L244" s="11"/>
      <c r="M244" s="11"/>
      <c r="N244" s="11"/>
    </row>
    <row r="245" ht="15.0" customHeight="1">
      <c r="A245" s="63" t="s">
        <v>408</v>
      </c>
      <c r="B245" s="9"/>
      <c r="C245" s="9"/>
      <c r="D245" s="64"/>
      <c r="E245" s="9"/>
      <c r="F245" s="9"/>
      <c r="G245" s="9"/>
      <c r="H245" s="8" t="s">
        <v>620</v>
      </c>
      <c r="I245" s="9"/>
      <c r="J245" s="9"/>
      <c r="K245" s="9"/>
      <c r="L245" s="65"/>
      <c r="M245" s="65"/>
      <c r="N245" s="65"/>
    </row>
    <row r="246" ht="15.0" customHeight="1">
      <c r="A246" s="66" t="s">
        <v>454</v>
      </c>
      <c r="B246" s="67" t="s">
        <v>36</v>
      </c>
      <c r="C246" s="67" t="s">
        <v>36</v>
      </c>
      <c r="D246" s="67">
        <v>15.04</v>
      </c>
      <c r="E246" s="67" t="s">
        <v>36</v>
      </c>
      <c r="F246" s="67">
        <v>25.0</v>
      </c>
      <c r="G246" s="67" t="s">
        <v>36</v>
      </c>
      <c r="H246" s="67">
        <v>6.325</v>
      </c>
      <c r="I246" s="67" t="s">
        <v>36</v>
      </c>
      <c r="J246" s="67" t="s">
        <v>36</v>
      </c>
      <c r="K246" s="67"/>
      <c r="L246" s="68">
        <f>IFERROR(MEDIAN($B246:$K246),"-")</f>
        <v>15.04</v>
      </c>
      <c r="M246" s="68">
        <f>IFERROR(L246*(1-50%),"-")</f>
        <v>7.52</v>
      </c>
      <c r="N246" s="68">
        <f>IFERROR(L246*(1+50%),"-")</f>
        <v>22.56</v>
      </c>
    </row>
    <row r="247" ht="15.0" customHeight="1">
      <c r="A247" s="63" t="s">
        <v>24</v>
      </c>
      <c r="B247" s="69" t="str">
        <f t="shared" ref="B247:K247" si="22">IFERROR(IF(B246&gt;$N246,"Não válido",IF(B246&lt;$M246,"Não válido",B246)),"-")</f>
        <v>Não válido</v>
      </c>
      <c r="C247" s="69" t="str">
        <f t="shared" si="22"/>
        <v>Não válido</v>
      </c>
      <c r="D247" s="69">
        <f t="shared" si="22"/>
        <v>15.04</v>
      </c>
      <c r="E247" s="69" t="str">
        <f t="shared" si="22"/>
        <v>Não válido</v>
      </c>
      <c r="F247" s="69" t="str">
        <f t="shared" si="22"/>
        <v>Não válido</v>
      </c>
      <c r="G247" s="69" t="str">
        <f t="shared" si="22"/>
        <v>Não válido</v>
      </c>
      <c r="H247" s="69" t="str">
        <f t="shared" si="22"/>
        <v>Não válido</v>
      </c>
      <c r="I247" s="69" t="str">
        <f t="shared" si="22"/>
        <v>Não válido</v>
      </c>
      <c r="J247" s="69" t="str">
        <f t="shared" si="22"/>
        <v>Não válido</v>
      </c>
      <c r="K247" s="69" t="str">
        <f t="shared" si="22"/>
        <v>Não válido</v>
      </c>
      <c r="L247" s="1"/>
      <c r="M247" s="1"/>
      <c r="N247" s="1"/>
    </row>
    <row r="248" ht="15.0" customHeight="1">
      <c r="A248" s="70" t="s">
        <v>25</v>
      </c>
      <c r="B248" s="68">
        <f>IFERROR(MIN(B247:K247),"-")</f>
        <v>15.04</v>
      </c>
      <c r="C248" s="71"/>
      <c r="D248" s="71"/>
      <c r="E248" s="1"/>
      <c r="F248" s="1"/>
      <c r="G248" s="1"/>
      <c r="H248" s="1"/>
      <c r="I248" s="1"/>
      <c r="J248" s="1"/>
      <c r="K248" s="1"/>
      <c r="L248" s="1"/>
      <c r="M248" s="1"/>
      <c r="N248" s="1"/>
    </row>
    <row r="249" ht="15.0" customHeight="1">
      <c r="A249" s="70" t="s">
        <v>26</v>
      </c>
      <c r="B249" s="68">
        <f>IFERROR(MEDIAN(B247:K247),"-")</f>
        <v>15.04</v>
      </c>
      <c r="C249" s="71"/>
      <c r="D249" s="71"/>
      <c r="E249" s="1"/>
      <c r="F249" s="1"/>
      <c r="G249" s="1"/>
      <c r="H249" s="1"/>
      <c r="I249" s="1"/>
      <c r="J249" s="1"/>
      <c r="K249" s="1"/>
      <c r="L249" s="1"/>
      <c r="M249" s="1"/>
      <c r="N249" s="1"/>
    </row>
    <row r="250" ht="15.0" customHeight="1">
      <c r="A250" s="70" t="s">
        <v>27</v>
      </c>
      <c r="B250" s="68">
        <f>IFERROR(AVERAGE(B247:K247),"-")</f>
        <v>15.04</v>
      </c>
      <c r="C250" s="71"/>
      <c r="D250" s="71"/>
      <c r="E250" s="1"/>
      <c r="F250" s="1"/>
      <c r="G250" s="1"/>
      <c r="H250" s="1"/>
      <c r="I250" s="1"/>
      <c r="J250" s="1"/>
      <c r="K250" s="1"/>
      <c r="L250" s="1"/>
      <c r="M250" s="1"/>
      <c r="N250" s="1"/>
    </row>
    <row r="251" ht="15.0" customHeight="1">
      <c r="A251" s="70" t="s">
        <v>28</v>
      </c>
      <c r="B251" s="68">
        <f>IFERROR(MAX(B247:K247),"-")</f>
        <v>15.04</v>
      </c>
      <c r="C251" s="71"/>
      <c r="D251" s="71"/>
      <c r="E251" s="1"/>
      <c r="F251" s="1"/>
      <c r="G251" s="1"/>
      <c r="H251" s="1"/>
      <c r="I251" s="1"/>
      <c r="J251" s="1"/>
      <c r="K251" s="1"/>
      <c r="L251" s="1"/>
      <c r="M251" s="1"/>
      <c r="N251" s="1"/>
    </row>
    <row r="252" ht="15.0" customHeight="1">
      <c r="A252" s="58"/>
      <c r="B252" s="1"/>
      <c r="C252" s="1"/>
      <c r="D252" s="1"/>
      <c r="E252" s="1"/>
      <c r="F252" s="1"/>
      <c r="G252" s="1"/>
      <c r="H252" s="1"/>
      <c r="I252" s="1"/>
      <c r="J252" s="1"/>
      <c r="K252" s="1"/>
      <c r="L252" s="1"/>
      <c r="M252" s="1"/>
      <c r="N252" s="1"/>
    </row>
    <row r="253" ht="15.0" customHeight="1">
      <c r="A253" s="73" t="s">
        <v>424</v>
      </c>
      <c r="B253" s="6" t="s">
        <v>2</v>
      </c>
      <c r="C253" s="6" t="s">
        <v>3</v>
      </c>
      <c r="D253" s="6" t="s">
        <v>4</v>
      </c>
      <c r="E253" s="6" t="s">
        <v>5</v>
      </c>
      <c r="F253" s="6" t="s">
        <v>6</v>
      </c>
      <c r="G253" s="6" t="s">
        <v>7</v>
      </c>
      <c r="H253" s="6" t="s">
        <v>8</v>
      </c>
      <c r="I253" s="6" t="s">
        <v>9</v>
      </c>
      <c r="J253" s="6" t="s">
        <v>10</v>
      </c>
      <c r="K253" s="6" t="s">
        <v>11</v>
      </c>
      <c r="L253" s="7" t="s">
        <v>12</v>
      </c>
      <c r="M253" s="7" t="s">
        <v>13</v>
      </c>
      <c r="N253" s="7" t="s">
        <v>14</v>
      </c>
    </row>
    <row r="254" ht="15.0" customHeight="1">
      <c r="A254" s="63" t="s">
        <v>15</v>
      </c>
      <c r="B254" s="25" t="s">
        <v>652</v>
      </c>
      <c r="C254" s="8" t="s">
        <v>653</v>
      </c>
      <c r="D254" s="8" t="s">
        <v>654</v>
      </c>
      <c r="E254" s="8" t="s">
        <v>655</v>
      </c>
      <c r="F254" s="8" t="s">
        <v>656</v>
      </c>
      <c r="G254" s="8" t="s">
        <v>657</v>
      </c>
      <c r="H254" s="8" t="s">
        <v>658</v>
      </c>
      <c r="I254" s="8" t="s">
        <v>659</v>
      </c>
      <c r="J254" s="8" t="s">
        <v>660</v>
      </c>
      <c r="K254" s="9"/>
      <c r="L254" s="11"/>
      <c r="M254" s="11"/>
      <c r="N254" s="11"/>
    </row>
    <row r="255" ht="15.0" customHeight="1">
      <c r="A255" s="63" t="s">
        <v>21</v>
      </c>
      <c r="B255" s="26" t="s">
        <v>77</v>
      </c>
      <c r="C255" s="12" t="s">
        <v>400</v>
      </c>
      <c r="D255" s="8" t="s">
        <v>619</v>
      </c>
      <c r="E255" s="9"/>
      <c r="F255" s="8" t="s">
        <v>563</v>
      </c>
      <c r="G255" s="12" t="s">
        <v>404</v>
      </c>
      <c r="H255" s="12" t="s">
        <v>405</v>
      </c>
      <c r="I255" s="27"/>
      <c r="J255" s="9"/>
      <c r="K255" s="9"/>
      <c r="L255" s="11"/>
      <c r="M255" s="11"/>
      <c r="N255" s="11"/>
    </row>
    <row r="256" ht="15.0" customHeight="1">
      <c r="A256" s="63" t="s">
        <v>408</v>
      </c>
      <c r="B256" s="9"/>
      <c r="C256" s="9"/>
      <c r="D256" s="64"/>
      <c r="E256" s="9"/>
      <c r="F256" s="9"/>
      <c r="G256" s="8" t="s">
        <v>564</v>
      </c>
      <c r="H256" s="8" t="s">
        <v>620</v>
      </c>
      <c r="I256" s="9"/>
      <c r="J256" s="9"/>
      <c r="K256" s="9"/>
      <c r="L256" s="65"/>
      <c r="M256" s="65"/>
      <c r="N256" s="65"/>
    </row>
    <row r="257" ht="15.0" customHeight="1">
      <c r="A257" s="74" t="s">
        <v>424</v>
      </c>
      <c r="B257" s="67" t="s">
        <v>36</v>
      </c>
      <c r="C257" s="67" t="s">
        <v>36</v>
      </c>
      <c r="D257" s="67">
        <v>6.27</v>
      </c>
      <c r="E257" s="67" t="s">
        <v>36</v>
      </c>
      <c r="F257" s="67">
        <v>8.0</v>
      </c>
      <c r="G257" s="67">
        <v>5.89</v>
      </c>
      <c r="H257" s="67">
        <v>6.325</v>
      </c>
      <c r="I257" s="67" t="s">
        <v>36</v>
      </c>
      <c r="J257" s="67" t="s">
        <v>36</v>
      </c>
      <c r="K257" s="67"/>
      <c r="L257" s="68">
        <f>IFERROR(MEDIAN($B257:$K257),"-")</f>
        <v>6.2975</v>
      </c>
      <c r="M257" s="68">
        <f>IFERROR(L257*(1-50%),"-")</f>
        <v>3.14875</v>
      </c>
      <c r="N257" s="68">
        <f>IFERROR(L257*(1+50%),"-")</f>
        <v>9.44625</v>
      </c>
    </row>
    <row r="258" ht="15.0" customHeight="1">
      <c r="A258" s="63" t="s">
        <v>24</v>
      </c>
      <c r="B258" s="69" t="str">
        <f t="shared" ref="B258:K258" si="23">IFERROR(IF(B257&gt;$N257,"Não válido",IF(B257&lt;$M257,"Não válido",B257)),"-")</f>
        <v>Não válido</v>
      </c>
      <c r="C258" s="69" t="str">
        <f t="shared" si="23"/>
        <v>Não válido</v>
      </c>
      <c r="D258" s="69">
        <f t="shared" si="23"/>
        <v>6.27</v>
      </c>
      <c r="E258" s="69" t="str">
        <f t="shared" si="23"/>
        <v>Não válido</v>
      </c>
      <c r="F258" s="69">
        <f t="shared" si="23"/>
        <v>8</v>
      </c>
      <c r="G258" s="69">
        <f t="shared" si="23"/>
        <v>5.89</v>
      </c>
      <c r="H258" s="69">
        <f t="shared" si="23"/>
        <v>6.325</v>
      </c>
      <c r="I258" s="69" t="str">
        <f t="shared" si="23"/>
        <v>Não válido</v>
      </c>
      <c r="J258" s="69" t="str">
        <f t="shared" si="23"/>
        <v>Não válido</v>
      </c>
      <c r="K258" s="69" t="str">
        <f t="shared" si="23"/>
        <v>Não válido</v>
      </c>
      <c r="L258" s="1"/>
      <c r="M258" s="1"/>
      <c r="N258" s="1"/>
    </row>
    <row r="259" ht="15.0" customHeight="1">
      <c r="A259" s="70" t="s">
        <v>25</v>
      </c>
      <c r="B259" s="68">
        <f>IFERROR(MIN(B258:K258),"-")</f>
        <v>5.89</v>
      </c>
      <c r="C259" s="71"/>
      <c r="D259" s="71"/>
      <c r="E259" s="1"/>
      <c r="F259" s="1"/>
      <c r="G259" s="1"/>
      <c r="H259" s="1"/>
      <c r="I259" s="1"/>
      <c r="J259" s="1"/>
      <c r="K259" s="1"/>
      <c r="L259" s="1"/>
      <c r="M259" s="1"/>
      <c r="N259" s="1"/>
    </row>
    <row r="260" ht="15.0" customHeight="1">
      <c r="A260" s="70" t="s">
        <v>26</v>
      </c>
      <c r="B260" s="68">
        <f>IFERROR(MEDIAN(B258:K258),"-")</f>
        <v>6.2975</v>
      </c>
      <c r="C260" s="71"/>
      <c r="D260" s="71"/>
      <c r="E260" s="1"/>
      <c r="F260" s="1"/>
      <c r="G260" s="1"/>
      <c r="H260" s="1"/>
      <c r="I260" s="1"/>
      <c r="J260" s="1"/>
      <c r="K260" s="1"/>
      <c r="L260" s="1"/>
      <c r="M260" s="1"/>
      <c r="N260" s="1"/>
    </row>
    <row r="261" ht="15.0" customHeight="1">
      <c r="A261" s="70" t="s">
        <v>27</v>
      </c>
      <c r="B261" s="68">
        <f>IFERROR(AVERAGE(B258:K258),"-")</f>
        <v>6.62125</v>
      </c>
      <c r="C261" s="71"/>
      <c r="D261" s="71"/>
      <c r="E261" s="1"/>
      <c r="F261" s="1"/>
      <c r="G261" s="1"/>
      <c r="H261" s="1"/>
      <c r="I261" s="1"/>
      <c r="J261" s="1"/>
      <c r="K261" s="1"/>
      <c r="L261" s="1"/>
      <c r="M261" s="1"/>
      <c r="N261" s="1"/>
    </row>
    <row r="262" ht="15.0" customHeight="1">
      <c r="A262" s="70" t="s">
        <v>28</v>
      </c>
      <c r="B262" s="68">
        <f>IFERROR(MAX(B258:K258),"-")</f>
        <v>8</v>
      </c>
      <c r="C262" s="71"/>
      <c r="D262" s="71"/>
      <c r="E262" s="1"/>
      <c r="F262" s="1"/>
      <c r="G262" s="1"/>
      <c r="H262" s="1"/>
      <c r="I262" s="1"/>
      <c r="J262" s="1"/>
      <c r="K262" s="1"/>
      <c r="L262" s="1"/>
      <c r="M262" s="1"/>
      <c r="N262" s="1"/>
    </row>
    <row r="263" ht="15.0" customHeight="1">
      <c r="A263" s="77"/>
      <c r="B263" s="1"/>
      <c r="C263" s="1"/>
      <c r="D263" s="1"/>
      <c r="E263" s="1"/>
      <c r="F263" s="1"/>
      <c r="G263" s="1"/>
      <c r="H263" s="1"/>
      <c r="I263" s="1"/>
      <c r="J263" s="1"/>
      <c r="K263" s="1"/>
      <c r="L263" s="1"/>
      <c r="M263" s="1"/>
      <c r="N263" s="1"/>
    </row>
    <row r="264" ht="15.0" customHeight="1">
      <c r="A264" s="59" t="s">
        <v>661</v>
      </c>
      <c r="B264" s="1"/>
      <c r="C264" s="1"/>
      <c r="D264" s="1"/>
      <c r="E264" s="1"/>
      <c r="F264" s="1"/>
      <c r="G264" s="1"/>
      <c r="H264" s="1"/>
      <c r="I264" s="1"/>
      <c r="J264" s="1"/>
      <c r="K264" s="1"/>
      <c r="L264" s="1"/>
      <c r="M264" s="1"/>
      <c r="N264" s="1"/>
    </row>
    <row r="265" ht="15.0" customHeight="1">
      <c r="A265" s="58"/>
      <c r="B265" s="1"/>
      <c r="C265" s="1"/>
      <c r="D265" s="1"/>
      <c r="E265" s="1"/>
      <c r="F265" s="1"/>
      <c r="G265" s="1"/>
      <c r="H265" s="1"/>
      <c r="I265" s="1"/>
      <c r="J265" s="1"/>
      <c r="K265" s="1"/>
      <c r="L265" s="1"/>
      <c r="M265" s="1"/>
      <c r="N265" s="1"/>
    </row>
    <row r="266" ht="15.0" customHeight="1">
      <c r="A266" s="76" t="s">
        <v>390</v>
      </c>
      <c r="B266" s="6" t="s">
        <v>2</v>
      </c>
      <c r="C266" s="6" t="s">
        <v>3</v>
      </c>
      <c r="D266" s="6" t="s">
        <v>4</v>
      </c>
      <c r="E266" s="6" t="s">
        <v>5</v>
      </c>
      <c r="F266" s="6" t="s">
        <v>6</v>
      </c>
      <c r="G266" s="6" t="s">
        <v>7</v>
      </c>
      <c r="H266" s="6" t="s">
        <v>8</v>
      </c>
      <c r="I266" s="6" t="s">
        <v>9</v>
      </c>
      <c r="J266" s="6" t="s">
        <v>10</v>
      </c>
      <c r="K266" s="6" t="s">
        <v>11</v>
      </c>
      <c r="L266" s="7" t="s">
        <v>12</v>
      </c>
      <c r="M266" s="7" t="s">
        <v>13</v>
      </c>
      <c r="N266" s="7" t="s">
        <v>14</v>
      </c>
    </row>
    <row r="267" ht="15.0" customHeight="1">
      <c r="A267" s="63" t="s">
        <v>15</v>
      </c>
      <c r="B267" s="25" t="s">
        <v>662</v>
      </c>
      <c r="C267" s="8" t="s">
        <v>663</v>
      </c>
      <c r="D267" s="8" t="s">
        <v>664</v>
      </c>
      <c r="E267" s="8" t="s">
        <v>665</v>
      </c>
      <c r="F267" s="8" t="s">
        <v>666</v>
      </c>
      <c r="G267" s="8" t="s">
        <v>667</v>
      </c>
      <c r="H267" s="8" t="s">
        <v>668</v>
      </c>
      <c r="I267" s="8" t="s">
        <v>669</v>
      </c>
      <c r="J267" s="8" t="s">
        <v>670</v>
      </c>
      <c r="K267" s="9"/>
      <c r="L267" s="11"/>
      <c r="M267" s="11"/>
      <c r="N267" s="11"/>
    </row>
    <row r="268" ht="15.0" customHeight="1">
      <c r="A268" s="63" t="s">
        <v>21</v>
      </c>
      <c r="B268" s="26" t="s">
        <v>77</v>
      </c>
      <c r="C268" s="27" t="s">
        <v>400</v>
      </c>
      <c r="D268" s="8" t="s">
        <v>671</v>
      </c>
      <c r="E268" s="9"/>
      <c r="F268" s="9"/>
      <c r="G268" s="12" t="s">
        <v>404</v>
      </c>
      <c r="H268" s="12" t="s">
        <v>405</v>
      </c>
      <c r="I268" s="27"/>
      <c r="J268" s="9"/>
      <c r="K268" s="9"/>
      <c r="L268" s="11"/>
      <c r="M268" s="11"/>
      <c r="N268" s="11"/>
    </row>
    <row r="269" ht="15.0" customHeight="1">
      <c r="A269" s="63" t="s">
        <v>408</v>
      </c>
      <c r="B269" s="9"/>
      <c r="C269" s="9"/>
      <c r="D269" s="9"/>
      <c r="E269" s="9"/>
      <c r="F269" s="9"/>
      <c r="G269" s="9"/>
      <c r="H269" s="9"/>
      <c r="I269" s="9"/>
      <c r="J269" s="9"/>
      <c r="K269" s="9"/>
      <c r="L269" s="65"/>
      <c r="M269" s="65"/>
      <c r="N269" s="65"/>
    </row>
    <row r="270" ht="15.0" customHeight="1">
      <c r="A270" s="66" t="s">
        <v>390</v>
      </c>
      <c r="B270" s="67">
        <v>11.7258</v>
      </c>
      <c r="C270" s="67">
        <v>7.58</v>
      </c>
      <c r="D270" s="67">
        <v>6.8</v>
      </c>
      <c r="E270" s="67" t="s">
        <v>36</v>
      </c>
      <c r="F270" s="67" t="s">
        <v>36</v>
      </c>
      <c r="G270" s="67" t="s">
        <v>36</v>
      </c>
      <c r="H270" s="67" t="s">
        <v>36</v>
      </c>
      <c r="I270" s="67" t="s">
        <v>36</v>
      </c>
      <c r="J270" s="67" t="s">
        <v>36</v>
      </c>
      <c r="K270" s="67"/>
      <c r="L270" s="68">
        <f>IFERROR(MEDIAN($B270:$K270),"-")</f>
        <v>7.58</v>
      </c>
      <c r="M270" s="68">
        <f>IFERROR(L270*(1-50%),"-")</f>
        <v>3.79</v>
      </c>
      <c r="N270" s="68">
        <f>IFERROR(L270*(1+50%),"-")</f>
        <v>11.37</v>
      </c>
    </row>
    <row r="271" ht="15.0" customHeight="1">
      <c r="A271" s="63" t="s">
        <v>24</v>
      </c>
      <c r="B271" s="69" t="str">
        <f t="shared" ref="B271:K271" si="24">IFERROR(IF(B270&gt;$N270,"Não válido",IF(B270&lt;$M270,"Não válido",B270)),"-")</f>
        <v>Não válido</v>
      </c>
      <c r="C271" s="69">
        <f t="shared" si="24"/>
        <v>7.58</v>
      </c>
      <c r="D271" s="69">
        <f t="shared" si="24"/>
        <v>6.8</v>
      </c>
      <c r="E271" s="69" t="str">
        <f t="shared" si="24"/>
        <v>Não válido</v>
      </c>
      <c r="F271" s="69" t="str">
        <f t="shared" si="24"/>
        <v>Não válido</v>
      </c>
      <c r="G271" s="69" t="str">
        <f t="shared" si="24"/>
        <v>Não válido</v>
      </c>
      <c r="H271" s="69" t="str">
        <f t="shared" si="24"/>
        <v>Não válido</v>
      </c>
      <c r="I271" s="69" t="str">
        <f t="shared" si="24"/>
        <v>Não válido</v>
      </c>
      <c r="J271" s="69" t="str">
        <f t="shared" si="24"/>
        <v>Não válido</v>
      </c>
      <c r="K271" s="69" t="str">
        <f t="shared" si="24"/>
        <v>Não válido</v>
      </c>
      <c r="L271" s="1"/>
      <c r="M271" s="1"/>
      <c r="N271" s="1"/>
    </row>
    <row r="272" ht="15.0" customHeight="1">
      <c r="A272" s="70" t="s">
        <v>25</v>
      </c>
      <c r="B272" s="68">
        <f>IFERROR(MIN(B271:K271),"-")</f>
        <v>6.8</v>
      </c>
      <c r="C272" s="71"/>
      <c r="D272" s="71"/>
      <c r="E272" s="1"/>
      <c r="F272" s="1"/>
      <c r="G272" s="1"/>
      <c r="H272" s="1"/>
      <c r="I272" s="1"/>
      <c r="J272" s="1"/>
      <c r="K272" s="1"/>
      <c r="L272" s="1"/>
      <c r="M272" s="1"/>
      <c r="N272" s="1"/>
    </row>
    <row r="273" ht="15.0" customHeight="1">
      <c r="A273" s="70" t="s">
        <v>26</v>
      </c>
      <c r="B273" s="68">
        <f>IFERROR(MEDIAN(B271:K271),"-")</f>
        <v>7.19</v>
      </c>
      <c r="C273" s="71"/>
      <c r="D273" s="71"/>
      <c r="E273" s="1"/>
      <c r="F273" s="1"/>
      <c r="G273" s="1"/>
      <c r="H273" s="1"/>
      <c r="I273" s="1"/>
      <c r="J273" s="1"/>
      <c r="K273" s="1"/>
      <c r="L273" s="1"/>
      <c r="M273" s="1"/>
      <c r="N273" s="1"/>
    </row>
    <row r="274" ht="15.0" customHeight="1">
      <c r="A274" s="70" t="s">
        <v>27</v>
      </c>
      <c r="B274" s="68">
        <f>IFERROR(AVERAGE(B271:K271),"-")</f>
        <v>7.19</v>
      </c>
      <c r="C274" s="71"/>
      <c r="D274" s="71"/>
      <c r="E274" s="1"/>
      <c r="F274" s="1"/>
      <c r="G274" s="1"/>
      <c r="H274" s="1"/>
      <c r="I274" s="1"/>
      <c r="J274" s="1"/>
      <c r="K274" s="1"/>
      <c r="L274" s="1"/>
      <c r="M274" s="1"/>
      <c r="N274" s="1"/>
    </row>
    <row r="275" ht="15.0" customHeight="1">
      <c r="A275" s="70" t="s">
        <v>28</v>
      </c>
      <c r="B275" s="68">
        <f>IFERROR(MAX(B271:K271),"-")</f>
        <v>7.58</v>
      </c>
      <c r="C275" s="71"/>
      <c r="D275" s="71"/>
      <c r="E275" s="1"/>
      <c r="F275" s="1"/>
      <c r="G275" s="1"/>
      <c r="H275" s="1"/>
      <c r="I275" s="1"/>
      <c r="J275" s="1"/>
      <c r="K275" s="1"/>
      <c r="L275" s="1"/>
      <c r="M275" s="1"/>
      <c r="N275" s="1"/>
    </row>
    <row r="276" ht="15.0" customHeight="1">
      <c r="A276" s="58"/>
      <c r="B276" s="1"/>
      <c r="C276" s="1"/>
      <c r="D276" s="1"/>
      <c r="E276" s="1"/>
      <c r="F276" s="1"/>
      <c r="G276" s="1"/>
      <c r="H276" s="1"/>
      <c r="I276" s="1"/>
      <c r="J276" s="1"/>
      <c r="K276" s="1"/>
      <c r="L276" s="1"/>
      <c r="M276" s="1"/>
      <c r="N276" s="1"/>
    </row>
    <row r="277" ht="15.0" customHeight="1">
      <c r="A277" s="62" t="s">
        <v>410</v>
      </c>
      <c r="B277" s="6" t="s">
        <v>2</v>
      </c>
      <c r="C277" s="6" t="s">
        <v>3</v>
      </c>
      <c r="D277" s="6" t="s">
        <v>4</v>
      </c>
      <c r="E277" s="6" t="s">
        <v>5</v>
      </c>
      <c r="F277" s="6" t="s">
        <v>6</v>
      </c>
      <c r="G277" s="6" t="s">
        <v>7</v>
      </c>
      <c r="H277" s="6" t="s">
        <v>8</v>
      </c>
      <c r="I277" s="6" t="s">
        <v>9</v>
      </c>
      <c r="J277" s="6" t="s">
        <v>10</v>
      </c>
      <c r="K277" s="6" t="s">
        <v>11</v>
      </c>
      <c r="L277" s="7" t="s">
        <v>12</v>
      </c>
      <c r="M277" s="7" t="s">
        <v>13</v>
      </c>
      <c r="N277" s="7" t="s">
        <v>14</v>
      </c>
    </row>
    <row r="278" ht="15.0" customHeight="1">
      <c r="A278" s="63" t="s">
        <v>15</v>
      </c>
      <c r="B278" s="25" t="s">
        <v>672</v>
      </c>
      <c r="C278" s="8" t="s">
        <v>673</v>
      </c>
      <c r="D278" s="8" t="s">
        <v>674</v>
      </c>
      <c r="E278" s="8" t="s">
        <v>675</v>
      </c>
      <c r="F278" s="8" t="s">
        <v>676</v>
      </c>
      <c r="G278" s="8" t="s">
        <v>677</v>
      </c>
      <c r="H278" s="8" t="s">
        <v>678</v>
      </c>
      <c r="I278" s="8" t="s">
        <v>679</v>
      </c>
      <c r="J278" s="8" t="s">
        <v>680</v>
      </c>
      <c r="K278" s="9"/>
      <c r="L278" s="11"/>
      <c r="M278" s="11"/>
      <c r="N278" s="11"/>
    </row>
    <row r="279" ht="15.0" customHeight="1">
      <c r="A279" s="63" t="s">
        <v>21</v>
      </c>
      <c r="B279" s="26" t="s">
        <v>77</v>
      </c>
      <c r="C279" s="27" t="s">
        <v>400</v>
      </c>
      <c r="D279" s="8" t="s">
        <v>681</v>
      </c>
      <c r="E279" s="9"/>
      <c r="F279" s="9"/>
      <c r="G279" s="12" t="s">
        <v>404</v>
      </c>
      <c r="H279" s="12" t="s">
        <v>405</v>
      </c>
      <c r="I279" s="27"/>
      <c r="J279" s="9"/>
      <c r="K279" s="9"/>
      <c r="L279" s="11"/>
      <c r="M279" s="11"/>
      <c r="N279" s="11"/>
    </row>
    <row r="280" ht="15.0" customHeight="1">
      <c r="A280" s="63" t="s">
        <v>408</v>
      </c>
      <c r="B280" s="9"/>
      <c r="C280" s="9"/>
      <c r="D280" s="9"/>
      <c r="E280" s="9"/>
      <c r="F280" s="9"/>
      <c r="G280" s="8" t="s">
        <v>682</v>
      </c>
      <c r="H280" s="8" t="s">
        <v>683</v>
      </c>
      <c r="I280" s="9"/>
      <c r="J280" s="9"/>
      <c r="K280" s="9"/>
      <c r="L280" s="65"/>
      <c r="M280" s="65"/>
      <c r="N280" s="65"/>
    </row>
    <row r="281" ht="15.0" customHeight="1">
      <c r="A281" s="66" t="s">
        <v>410</v>
      </c>
      <c r="B281" s="67">
        <v>8.8373</v>
      </c>
      <c r="C281" s="67">
        <v>7.7302</v>
      </c>
      <c r="D281" s="67">
        <v>6.96</v>
      </c>
      <c r="E281" s="67" t="s">
        <v>36</v>
      </c>
      <c r="F281" s="67" t="s">
        <v>36</v>
      </c>
      <c r="G281" s="67">
        <v>4.25</v>
      </c>
      <c r="H281" s="67">
        <v>6.325</v>
      </c>
      <c r="I281" s="67" t="s">
        <v>36</v>
      </c>
      <c r="J281" s="67" t="s">
        <v>36</v>
      </c>
      <c r="K281" s="67"/>
      <c r="L281" s="68">
        <f>IFERROR(MEDIAN($B281:$K281),"-")</f>
        <v>6.96</v>
      </c>
      <c r="M281" s="68">
        <f>IFERROR(L281*(1-50%),"-")</f>
        <v>3.48</v>
      </c>
      <c r="N281" s="68">
        <f>IFERROR(L281*(1+50%),"-")</f>
        <v>10.44</v>
      </c>
    </row>
    <row r="282" ht="15.0" customHeight="1">
      <c r="A282" s="63" t="s">
        <v>24</v>
      </c>
      <c r="B282" s="69">
        <f t="shared" ref="B282:K282" si="25">IFERROR(IF(B281&gt;$N281,"Não válido",IF(B281&lt;$M281,"Não válido",B281)),"-")</f>
        <v>8.8373</v>
      </c>
      <c r="C282" s="69">
        <f t="shared" si="25"/>
        <v>7.7302</v>
      </c>
      <c r="D282" s="69">
        <f t="shared" si="25"/>
        <v>6.96</v>
      </c>
      <c r="E282" s="69" t="str">
        <f t="shared" si="25"/>
        <v>Não válido</v>
      </c>
      <c r="F282" s="69" t="str">
        <f t="shared" si="25"/>
        <v>Não válido</v>
      </c>
      <c r="G282" s="69">
        <f t="shared" si="25"/>
        <v>4.25</v>
      </c>
      <c r="H282" s="69">
        <f t="shared" si="25"/>
        <v>6.325</v>
      </c>
      <c r="I282" s="69" t="str">
        <f t="shared" si="25"/>
        <v>Não válido</v>
      </c>
      <c r="J282" s="69" t="str">
        <f t="shared" si="25"/>
        <v>Não válido</v>
      </c>
      <c r="K282" s="69" t="str">
        <f t="shared" si="25"/>
        <v>Não válido</v>
      </c>
      <c r="L282" s="1"/>
      <c r="M282" s="1"/>
      <c r="N282" s="1"/>
    </row>
    <row r="283" ht="15.0" customHeight="1">
      <c r="A283" s="70" t="s">
        <v>25</v>
      </c>
      <c r="B283" s="68">
        <f>IFERROR(MIN(B282:K282),"-")</f>
        <v>4.25</v>
      </c>
      <c r="C283" s="71"/>
      <c r="D283" s="71"/>
      <c r="E283" s="1"/>
      <c r="F283" s="1"/>
      <c r="G283" s="1"/>
      <c r="H283" s="1"/>
      <c r="I283" s="1"/>
      <c r="J283" s="1"/>
      <c r="K283" s="1"/>
      <c r="L283" s="1"/>
      <c r="M283" s="1"/>
      <c r="N283" s="1"/>
    </row>
    <row r="284" ht="15.0" customHeight="1">
      <c r="A284" s="70" t="s">
        <v>26</v>
      </c>
      <c r="B284" s="68">
        <f>IFERROR(MEDIAN(B282:K282),"-")</f>
        <v>6.96</v>
      </c>
      <c r="C284" s="71"/>
      <c r="D284" s="71"/>
      <c r="E284" s="1"/>
      <c r="F284" s="1"/>
      <c r="G284" s="1"/>
      <c r="H284" s="1"/>
      <c r="I284" s="1"/>
      <c r="J284" s="1"/>
      <c r="K284" s="1"/>
      <c r="L284" s="1"/>
      <c r="M284" s="1"/>
      <c r="N284" s="1"/>
    </row>
    <row r="285" ht="15.0" customHeight="1">
      <c r="A285" s="70" t="s">
        <v>27</v>
      </c>
      <c r="B285" s="68">
        <f>IFERROR(AVERAGE(B282:K282),"-")</f>
        <v>6.8205</v>
      </c>
      <c r="C285" s="71"/>
      <c r="D285" s="71"/>
      <c r="E285" s="1"/>
      <c r="F285" s="1"/>
      <c r="G285" s="1"/>
      <c r="H285" s="1"/>
      <c r="I285" s="1"/>
      <c r="J285" s="1"/>
      <c r="K285" s="1"/>
      <c r="L285" s="1"/>
      <c r="M285" s="1"/>
      <c r="N285" s="1"/>
    </row>
    <row r="286" ht="15.0" customHeight="1">
      <c r="A286" s="70" t="s">
        <v>28</v>
      </c>
      <c r="B286" s="68">
        <f>IFERROR(MAX(B282:K282),"-")</f>
        <v>8.8373</v>
      </c>
      <c r="C286" s="71"/>
      <c r="D286" s="71"/>
      <c r="E286" s="1"/>
      <c r="F286" s="1"/>
      <c r="G286" s="1"/>
      <c r="H286" s="1"/>
      <c r="I286" s="1"/>
      <c r="J286" s="1"/>
      <c r="K286" s="1"/>
      <c r="L286" s="1"/>
      <c r="M286" s="1"/>
      <c r="N286" s="1"/>
    </row>
    <row r="287" ht="15.0" customHeight="1">
      <c r="A287" s="58"/>
      <c r="B287" s="1"/>
      <c r="C287" s="1"/>
      <c r="D287" s="1"/>
      <c r="E287" s="1"/>
      <c r="F287" s="1"/>
      <c r="G287" s="1"/>
      <c r="H287" s="1"/>
      <c r="I287" s="1"/>
      <c r="J287" s="1"/>
      <c r="K287" s="1"/>
      <c r="L287" s="1"/>
      <c r="M287" s="1"/>
      <c r="N287" s="1"/>
    </row>
    <row r="288" ht="15.0" customHeight="1">
      <c r="A288" s="62" t="s">
        <v>425</v>
      </c>
      <c r="B288" s="6" t="s">
        <v>2</v>
      </c>
      <c r="C288" s="6" t="s">
        <v>3</v>
      </c>
      <c r="D288" s="6" t="s">
        <v>4</v>
      </c>
      <c r="E288" s="6" t="s">
        <v>5</v>
      </c>
      <c r="F288" s="6" t="s">
        <v>6</v>
      </c>
      <c r="G288" s="6" t="s">
        <v>7</v>
      </c>
      <c r="H288" s="6" t="s">
        <v>8</v>
      </c>
      <c r="I288" s="6" t="s">
        <v>9</v>
      </c>
      <c r="J288" s="6" t="s">
        <v>10</v>
      </c>
      <c r="K288" s="6" t="s">
        <v>11</v>
      </c>
      <c r="L288" s="7" t="s">
        <v>12</v>
      </c>
      <c r="M288" s="7" t="s">
        <v>13</v>
      </c>
      <c r="N288" s="7" t="s">
        <v>14</v>
      </c>
    </row>
    <row r="289" ht="15.0" customHeight="1">
      <c r="A289" s="63" t="s">
        <v>15</v>
      </c>
      <c r="B289" s="25" t="s">
        <v>684</v>
      </c>
      <c r="C289" s="8" t="s">
        <v>685</v>
      </c>
      <c r="D289" s="8" t="s">
        <v>686</v>
      </c>
      <c r="E289" s="8" t="s">
        <v>687</v>
      </c>
      <c r="F289" s="8" t="s">
        <v>688</v>
      </c>
      <c r="G289" s="8" t="s">
        <v>689</v>
      </c>
      <c r="H289" s="8" t="s">
        <v>690</v>
      </c>
      <c r="I289" s="8" t="s">
        <v>691</v>
      </c>
      <c r="J289" s="8" t="s">
        <v>692</v>
      </c>
      <c r="K289" s="9"/>
      <c r="L289" s="11"/>
      <c r="M289" s="11"/>
      <c r="N289" s="11"/>
    </row>
    <row r="290" ht="15.0" customHeight="1">
      <c r="A290" s="63" t="s">
        <v>21</v>
      </c>
      <c r="B290" s="26" t="s">
        <v>77</v>
      </c>
      <c r="C290" s="27" t="s">
        <v>400</v>
      </c>
      <c r="D290" s="8" t="s">
        <v>693</v>
      </c>
      <c r="E290" s="9"/>
      <c r="F290" s="9"/>
      <c r="G290" s="12" t="s">
        <v>404</v>
      </c>
      <c r="H290" s="12" t="s">
        <v>405</v>
      </c>
      <c r="I290" s="27"/>
      <c r="J290" s="9"/>
      <c r="K290" s="9"/>
      <c r="L290" s="11"/>
      <c r="M290" s="11"/>
      <c r="N290" s="11"/>
    </row>
    <row r="291" ht="15.0" customHeight="1">
      <c r="A291" s="63" t="s">
        <v>408</v>
      </c>
      <c r="B291" s="9"/>
      <c r="C291" s="9"/>
      <c r="D291" s="9"/>
      <c r="E291" s="9"/>
      <c r="F291" s="9"/>
      <c r="G291" s="9"/>
      <c r="H291" s="8" t="s">
        <v>425</v>
      </c>
      <c r="I291" s="9"/>
      <c r="J291" s="9"/>
      <c r="K291" s="9"/>
      <c r="L291" s="65"/>
      <c r="M291" s="65"/>
      <c r="N291" s="65"/>
    </row>
    <row r="292" ht="15.0" customHeight="1">
      <c r="A292" s="66" t="s">
        <v>425</v>
      </c>
      <c r="B292" s="67">
        <v>27.897</v>
      </c>
      <c r="C292" s="67">
        <v>18.4531</v>
      </c>
      <c r="D292" s="67">
        <v>16.54</v>
      </c>
      <c r="E292" s="67" t="s">
        <v>36</v>
      </c>
      <c r="F292" s="67" t="s">
        <v>36</v>
      </c>
      <c r="G292" s="67" t="s">
        <v>36</v>
      </c>
      <c r="H292" s="67">
        <v>12.65</v>
      </c>
      <c r="I292" s="67" t="s">
        <v>36</v>
      </c>
      <c r="J292" s="67" t="s">
        <v>36</v>
      </c>
      <c r="K292" s="67"/>
      <c r="L292" s="68">
        <f>IFERROR(MEDIAN($B292:$K292),"-")</f>
        <v>17.49655</v>
      </c>
      <c r="M292" s="68">
        <f>IFERROR(L292*(1-50%),"-")</f>
        <v>8.748275</v>
      </c>
      <c r="N292" s="68">
        <f>IFERROR(L292*(1+50%),"-")</f>
        <v>26.244825</v>
      </c>
    </row>
    <row r="293" ht="15.0" customHeight="1">
      <c r="A293" s="63" t="s">
        <v>24</v>
      </c>
      <c r="B293" s="69" t="str">
        <f t="shared" ref="B293:K293" si="26">IFERROR(IF(B292&gt;$N292,"Não válido",IF(B292&lt;$M292,"Não válido",B292)),"-")</f>
        <v>Não válido</v>
      </c>
      <c r="C293" s="69">
        <f t="shared" si="26"/>
        <v>18.4531</v>
      </c>
      <c r="D293" s="69">
        <f t="shared" si="26"/>
        <v>16.54</v>
      </c>
      <c r="E293" s="69" t="str">
        <f t="shared" si="26"/>
        <v>Não válido</v>
      </c>
      <c r="F293" s="69" t="str">
        <f t="shared" si="26"/>
        <v>Não válido</v>
      </c>
      <c r="G293" s="69" t="str">
        <f t="shared" si="26"/>
        <v>Não válido</v>
      </c>
      <c r="H293" s="69">
        <f t="shared" si="26"/>
        <v>12.65</v>
      </c>
      <c r="I293" s="69" t="str">
        <f t="shared" si="26"/>
        <v>Não válido</v>
      </c>
      <c r="J293" s="69" t="str">
        <f t="shared" si="26"/>
        <v>Não válido</v>
      </c>
      <c r="K293" s="69" t="str">
        <f t="shared" si="26"/>
        <v>Não válido</v>
      </c>
      <c r="L293" s="1"/>
      <c r="M293" s="1"/>
      <c r="N293" s="1"/>
    </row>
    <row r="294" ht="15.0" customHeight="1">
      <c r="A294" s="70" t="s">
        <v>25</v>
      </c>
      <c r="B294" s="68">
        <f>IFERROR(MIN(B293:K293),"-")</f>
        <v>12.65</v>
      </c>
      <c r="C294" s="71"/>
      <c r="D294" s="71"/>
      <c r="E294" s="1"/>
      <c r="F294" s="1"/>
      <c r="G294" s="1"/>
      <c r="H294" s="1"/>
      <c r="I294" s="1"/>
      <c r="J294" s="1"/>
      <c r="K294" s="1"/>
      <c r="L294" s="1"/>
      <c r="M294" s="1"/>
      <c r="N294" s="1"/>
    </row>
    <row r="295" ht="15.0" customHeight="1">
      <c r="A295" s="70" t="s">
        <v>26</v>
      </c>
      <c r="B295" s="68">
        <f>IFERROR(MEDIAN(B293:K293),"-")</f>
        <v>16.54</v>
      </c>
      <c r="C295" s="71"/>
      <c r="D295" s="71"/>
      <c r="E295" s="1"/>
      <c r="F295" s="1"/>
      <c r="G295" s="1"/>
      <c r="H295" s="1"/>
      <c r="I295" s="1"/>
      <c r="J295" s="1"/>
      <c r="K295" s="1"/>
      <c r="L295" s="1"/>
      <c r="M295" s="1"/>
      <c r="N295" s="1"/>
    </row>
    <row r="296" ht="15.0" customHeight="1">
      <c r="A296" s="70" t="s">
        <v>27</v>
      </c>
      <c r="B296" s="68">
        <f>IFERROR(AVERAGE(B293:K293),"-")</f>
        <v>15.88103333</v>
      </c>
      <c r="C296" s="71"/>
      <c r="D296" s="71"/>
      <c r="E296" s="1"/>
      <c r="F296" s="1"/>
      <c r="G296" s="1"/>
      <c r="H296" s="1"/>
      <c r="I296" s="1"/>
      <c r="J296" s="1"/>
      <c r="K296" s="1"/>
      <c r="L296" s="1"/>
      <c r="M296" s="1"/>
      <c r="N296" s="1"/>
    </row>
    <row r="297" ht="15.0" customHeight="1">
      <c r="A297" s="70" t="s">
        <v>28</v>
      </c>
      <c r="B297" s="68">
        <f>IFERROR(MAX(B293:K293),"-")</f>
        <v>18.4531</v>
      </c>
      <c r="C297" s="71"/>
      <c r="D297" s="71"/>
      <c r="E297" s="1"/>
      <c r="F297" s="1"/>
      <c r="G297" s="1"/>
      <c r="H297" s="1"/>
      <c r="I297" s="1"/>
      <c r="J297" s="1"/>
      <c r="K297" s="1"/>
      <c r="L297" s="1"/>
      <c r="M297" s="1"/>
      <c r="N297" s="1"/>
    </row>
    <row r="298" ht="15.0" customHeight="1">
      <c r="A298" s="58"/>
      <c r="B298" s="1"/>
      <c r="C298" s="1"/>
      <c r="D298" s="1"/>
      <c r="E298" s="1"/>
      <c r="F298" s="1"/>
      <c r="G298" s="1"/>
      <c r="H298" s="1"/>
      <c r="I298" s="1"/>
      <c r="J298" s="1"/>
      <c r="K298" s="1"/>
      <c r="L298" s="1"/>
      <c r="M298" s="1"/>
      <c r="N298" s="1"/>
    </row>
    <row r="299" ht="15.0" customHeight="1">
      <c r="A299" s="62" t="s">
        <v>440</v>
      </c>
      <c r="B299" s="6" t="s">
        <v>2</v>
      </c>
      <c r="C299" s="6" t="s">
        <v>3</v>
      </c>
      <c r="D299" s="6" t="s">
        <v>4</v>
      </c>
      <c r="E299" s="6" t="s">
        <v>5</v>
      </c>
      <c r="F299" s="6" t="s">
        <v>6</v>
      </c>
      <c r="G299" s="6" t="s">
        <v>7</v>
      </c>
      <c r="H299" s="6" t="s">
        <v>8</v>
      </c>
      <c r="I299" s="6" t="s">
        <v>9</v>
      </c>
      <c r="J299" s="6" t="s">
        <v>10</v>
      </c>
      <c r="K299" s="6" t="s">
        <v>11</v>
      </c>
      <c r="L299" s="7" t="s">
        <v>12</v>
      </c>
      <c r="M299" s="7" t="s">
        <v>13</v>
      </c>
      <c r="N299" s="7" t="s">
        <v>14</v>
      </c>
    </row>
    <row r="300" ht="15.0" customHeight="1">
      <c r="A300" s="63" t="s">
        <v>15</v>
      </c>
      <c r="B300" s="25" t="s">
        <v>694</v>
      </c>
      <c r="C300" s="8" t="s">
        <v>695</v>
      </c>
      <c r="D300" s="8" t="s">
        <v>696</v>
      </c>
      <c r="E300" s="8" t="s">
        <v>697</v>
      </c>
      <c r="F300" s="8" t="s">
        <v>698</v>
      </c>
      <c r="G300" s="8" t="s">
        <v>699</v>
      </c>
      <c r="H300" s="8" t="s">
        <v>700</v>
      </c>
      <c r="I300" s="8" t="s">
        <v>701</v>
      </c>
      <c r="J300" s="8" t="s">
        <v>702</v>
      </c>
      <c r="K300" s="9"/>
      <c r="L300" s="11"/>
      <c r="M300" s="11"/>
      <c r="N300" s="11"/>
    </row>
    <row r="301" ht="15.0" customHeight="1">
      <c r="A301" s="63" t="s">
        <v>21</v>
      </c>
      <c r="B301" s="26" t="s">
        <v>77</v>
      </c>
      <c r="C301" s="12" t="s">
        <v>400</v>
      </c>
      <c r="D301" s="8" t="s">
        <v>703</v>
      </c>
      <c r="E301" s="9"/>
      <c r="F301" s="9"/>
      <c r="G301" s="12" t="s">
        <v>404</v>
      </c>
      <c r="H301" s="12" t="s">
        <v>405</v>
      </c>
      <c r="I301" s="27"/>
      <c r="J301" s="9"/>
      <c r="K301" s="9"/>
      <c r="L301" s="11"/>
      <c r="M301" s="11"/>
      <c r="N301" s="11"/>
    </row>
    <row r="302" ht="15.0" customHeight="1">
      <c r="A302" s="63" t="s">
        <v>408</v>
      </c>
      <c r="B302" s="9"/>
      <c r="C302" s="9"/>
      <c r="D302" s="9"/>
      <c r="E302" s="9"/>
      <c r="F302" s="9"/>
      <c r="G302" s="8" t="s">
        <v>704</v>
      </c>
      <c r="H302" s="9"/>
      <c r="I302" s="9"/>
      <c r="J302" s="9"/>
      <c r="K302" s="9"/>
      <c r="L302" s="65"/>
      <c r="M302" s="65"/>
      <c r="N302" s="65"/>
    </row>
    <row r="303" ht="15.0" customHeight="1">
      <c r="A303" s="66" t="s">
        <v>440</v>
      </c>
      <c r="B303" s="67">
        <v>8.6547</v>
      </c>
      <c r="C303" s="67" t="s">
        <v>36</v>
      </c>
      <c r="D303" s="67">
        <v>6.8</v>
      </c>
      <c r="E303" s="67" t="s">
        <v>36</v>
      </c>
      <c r="F303" s="67" t="s">
        <v>36</v>
      </c>
      <c r="G303" s="67">
        <v>5.02</v>
      </c>
      <c r="H303" s="67" t="s">
        <v>36</v>
      </c>
      <c r="I303" s="67" t="s">
        <v>36</v>
      </c>
      <c r="J303" s="67" t="s">
        <v>36</v>
      </c>
      <c r="K303" s="67"/>
      <c r="L303" s="68">
        <f>IFERROR(MEDIAN($B303:$K303),"-")</f>
        <v>6.8</v>
      </c>
      <c r="M303" s="68">
        <f>IFERROR(L303*(1-50%),"-")</f>
        <v>3.4</v>
      </c>
      <c r="N303" s="68">
        <f>IFERROR(L303*(1+50%),"-")</f>
        <v>10.2</v>
      </c>
    </row>
    <row r="304" ht="15.0" customHeight="1">
      <c r="A304" s="63" t="s">
        <v>24</v>
      </c>
      <c r="B304" s="69">
        <f t="shared" ref="B304:K304" si="27">IFERROR(IF(B303&gt;$N303,"Não válido",IF(B303&lt;$M303,"Não válido",B303)),"-")</f>
        <v>8.6547</v>
      </c>
      <c r="C304" s="69" t="str">
        <f t="shared" si="27"/>
        <v>Não válido</v>
      </c>
      <c r="D304" s="69">
        <f t="shared" si="27"/>
        <v>6.8</v>
      </c>
      <c r="E304" s="69" t="str">
        <f t="shared" si="27"/>
        <v>Não válido</v>
      </c>
      <c r="F304" s="69" t="str">
        <f t="shared" si="27"/>
        <v>Não válido</v>
      </c>
      <c r="G304" s="69">
        <f t="shared" si="27"/>
        <v>5.02</v>
      </c>
      <c r="H304" s="69" t="str">
        <f t="shared" si="27"/>
        <v>Não válido</v>
      </c>
      <c r="I304" s="69" t="str">
        <f t="shared" si="27"/>
        <v>Não válido</v>
      </c>
      <c r="J304" s="69" t="str">
        <f t="shared" si="27"/>
        <v>Não válido</v>
      </c>
      <c r="K304" s="69" t="str">
        <f t="shared" si="27"/>
        <v>Não válido</v>
      </c>
      <c r="L304" s="1"/>
      <c r="M304" s="1"/>
      <c r="N304" s="1"/>
    </row>
    <row r="305" ht="15.0" customHeight="1">
      <c r="A305" s="70" t="s">
        <v>25</v>
      </c>
      <c r="B305" s="68">
        <f>IFERROR(MIN(B304:K304),"-")</f>
        <v>5.02</v>
      </c>
      <c r="C305" s="71"/>
      <c r="D305" s="71"/>
      <c r="E305" s="1"/>
      <c r="F305" s="1"/>
      <c r="G305" s="1"/>
      <c r="H305" s="1"/>
      <c r="I305" s="1"/>
      <c r="J305" s="1"/>
      <c r="K305" s="1"/>
      <c r="L305" s="1"/>
      <c r="M305" s="1"/>
      <c r="N305" s="1"/>
    </row>
    <row r="306" ht="15.0" customHeight="1">
      <c r="A306" s="70" t="s">
        <v>26</v>
      </c>
      <c r="B306" s="68">
        <f>IFERROR(MEDIAN(B304:K304),"-")</f>
        <v>6.8</v>
      </c>
      <c r="D306" s="71"/>
      <c r="E306" s="1"/>
      <c r="F306" s="1"/>
      <c r="G306" s="1"/>
      <c r="H306" s="1"/>
      <c r="I306" s="1"/>
      <c r="J306" s="1"/>
      <c r="K306" s="1"/>
      <c r="L306" s="1"/>
      <c r="M306" s="1"/>
      <c r="N306" s="1"/>
    </row>
    <row r="307" ht="15.0" customHeight="1">
      <c r="A307" s="70" t="s">
        <v>27</v>
      </c>
      <c r="B307" s="68">
        <f>IFERROR(AVERAGE(B304:K304),"-")</f>
        <v>6.8249</v>
      </c>
      <c r="C307" s="71"/>
      <c r="D307" s="71"/>
      <c r="E307" s="1"/>
      <c r="F307" s="1"/>
      <c r="G307" s="1"/>
      <c r="H307" s="1"/>
      <c r="I307" s="1"/>
      <c r="J307" s="1"/>
      <c r="K307" s="1"/>
      <c r="L307" s="1"/>
      <c r="M307" s="1"/>
      <c r="N307" s="1"/>
    </row>
    <row r="308" ht="15.0" customHeight="1">
      <c r="A308" s="70" t="s">
        <v>28</v>
      </c>
      <c r="B308" s="68">
        <f>IFERROR(MAX(B304:K304),"-")</f>
        <v>8.6547</v>
      </c>
      <c r="C308" s="71"/>
      <c r="D308" s="71"/>
      <c r="E308" s="1"/>
      <c r="F308" s="1"/>
      <c r="G308" s="1"/>
      <c r="H308" s="1"/>
      <c r="I308" s="1"/>
      <c r="J308" s="1"/>
      <c r="K308" s="1"/>
      <c r="L308" s="1"/>
      <c r="M308" s="1"/>
      <c r="N308" s="1"/>
    </row>
    <row r="309" ht="15.0" customHeight="1">
      <c r="A309" s="58"/>
      <c r="B309" s="1"/>
      <c r="C309" s="1"/>
      <c r="D309" s="1"/>
      <c r="E309" s="1"/>
      <c r="F309" s="1"/>
      <c r="G309" s="1"/>
      <c r="H309" s="1"/>
      <c r="I309" s="1"/>
      <c r="J309" s="1"/>
      <c r="K309" s="1"/>
      <c r="L309" s="1"/>
      <c r="M309" s="1"/>
      <c r="N309" s="1"/>
    </row>
    <row r="310" ht="15.0" customHeight="1">
      <c r="A310" s="62" t="s">
        <v>454</v>
      </c>
      <c r="B310" s="6" t="s">
        <v>2</v>
      </c>
      <c r="C310" s="6" t="s">
        <v>3</v>
      </c>
      <c r="D310" s="6" t="s">
        <v>4</v>
      </c>
      <c r="E310" s="6" t="s">
        <v>5</v>
      </c>
      <c r="F310" s="6" t="s">
        <v>6</v>
      </c>
      <c r="G310" s="6" t="s">
        <v>7</v>
      </c>
      <c r="H310" s="6" t="s">
        <v>8</v>
      </c>
      <c r="I310" s="6" t="s">
        <v>9</v>
      </c>
      <c r="J310" s="6" t="s">
        <v>10</v>
      </c>
      <c r="K310" s="6" t="s">
        <v>11</v>
      </c>
      <c r="L310" s="7" t="s">
        <v>12</v>
      </c>
      <c r="M310" s="7" t="s">
        <v>13</v>
      </c>
      <c r="N310" s="7" t="s">
        <v>14</v>
      </c>
    </row>
    <row r="311" ht="15.0" customHeight="1">
      <c r="A311" s="63" t="s">
        <v>15</v>
      </c>
      <c r="B311" s="8" t="s">
        <v>705</v>
      </c>
      <c r="C311" s="8" t="s">
        <v>706</v>
      </c>
      <c r="D311" s="8" t="s">
        <v>707</v>
      </c>
      <c r="E311" s="8" t="s">
        <v>708</v>
      </c>
      <c r="F311" s="8" t="s">
        <v>709</v>
      </c>
      <c r="G311" s="8" t="s">
        <v>710</v>
      </c>
      <c r="H311" s="8" t="s">
        <v>711</v>
      </c>
      <c r="I311" s="8" t="s">
        <v>712</v>
      </c>
      <c r="J311" s="8" t="s">
        <v>713</v>
      </c>
      <c r="K311" s="9"/>
      <c r="L311" s="11"/>
      <c r="M311" s="11"/>
      <c r="N311" s="11"/>
    </row>
    <row r="312" ht="15.0" customHeight="1">
      <c r="A312" s="63" t="s">
        <v>21</v>
      </c>
      <c r="B312" s="26" t="s">
        <v>77</v>
      </c>
      <c r="C312" s="27" t="s">
        <v>400</v>
      </c>
      <c r="D312" s="8" t="s">
        <v>714</v>
      </c>
      <c r="E312" s="9"/>
      <c r="F312" s="9"/>
      <c r="G312" s="12" t="s">
        <v>404</v>
      </c>
      <c r="H312" s="12" t="s">
        <v>405</v>
      </c>
      <c r="I312" s="27"/>
      <c r="J312" s="9"/>
      <c r="K312" s="9"/>
      <c r="L312" s="11"/>
      <c r="M312" s="11"/>
      <c r="N312" s="11"/>
    </row>
    <row r="313" ht="15.0" customHeight="1">
      <c r="A313" s="63" t="s">
        <v>408</v>
      </c>
      <c r="B313" s="9"/>
      <c r="C313" s="9"/>
      <c r="D313" s="9"/>
      <c r="E313" s="9"/>
      <c r="F313" s="9"/>
      <c r="G313" s="9"/>
      <c r="H313" s="8" t="s">
        <v>454</v>
      </c>
      <c r="I313" s="9"/>
      <c r="J313" s="9"/>
      <c r="K313" s="9"/>
      <c r="L313" s="65"/>
      <c r="M313" s="65"/>
      <c r="N313" s="65"/>
    </row>
    <row r="314" ht="15.0" customHeight="1">
      <c r="A314" s="66" t="s">
        <v>454</v>
      </c>
      <c r="B314" s="67">
        <v>27.897</v>
      </c>
      <c r="C314" s="67">
        <v>18.4531</v>
      </c>
      <c r="D314" s="67">
        <v>16.54</v>
      </c>
      <c r="E314" s="67" t="s">
        <v>36</v>
      </c>
      <c r="F314" s="67" t="s">
        <v>36</v>
      </c>
      <c r="G314" s="67" t="s">
        <v>36</v>
      </c>
      <c r="H314" s="67">
        <v>12.65</v>
      </c>
      <c r="I314" s="67" t="s">
        <v>36</v>
      </c>
      <c r="J314" s="67" t="s">
        <v>36</v>
      </c>
      <c r="K314" s="67"/>
      <c r="L314" s="68">
        <f>IFERROR(MEDIAN($B314:$K314),"-")</f>
        <v>17.49655</v>
      </c>
      <c r="M314" s="68">
        <f>IFERROR(L314*(1-50%),"-")</f>
        <v>8.748275</v>
      </c>
      <c r="N314" s="68">
        <f>IFERROR(L314*(1+50%),"-")</f>
        <v>26.244825</v>
      </c>
    </row>
    <row r="315" ht="15.0" customHeight="1">
      <c r="A315" s="63" t="s">
        <v>24</v>
      </c>
      <c r="B315" s="69" t="str">
        <f t="shared" ref="B315:K315" si="28">IFERROR(IF(B314&gt;$N314,"Não válido",IF(B314&lt;$M314,"Não válido",B314)),"-")</f>
        <v>Não válido</v>
      </c>
      <c r="C315" s="69">
        <f t="shared" si="28"/>
        <v>18.4531</v>
      </c>
      <c r="D315" s="69">
        <f t="shared" si="28"/>
        <v>16.54</v>
      </c>
      <c r="E315" s="69" t="str">
        <f t="shared" si="28"/>
        <v>Não válido</v>
      </c>
      <c r="F315" s="69" t="str">
        <f t="shared" si="28"/>
        <v>Não válido</v>
      </c>
      <c r="G315" s="69" t="str">
        <f t="shared" si="28"/>
        <v>Não válido</v>
      </c>
      <c r="H315" s="69">
        <f t="shared" si="28"/>
        <v>12.65</v>
      </c>
      <c r="I315" s="69" t="str">
        <f t="shared" si="28"/>
        <v>Não válido</v>
      </c>
      <c r="J315" s="69" t="str">
        <f t="shared" si="28"/>
        <v>Não válido</v>
      </c>
      <c r="K315" s="69" t="str">
        <f t="shared" si="28"/>
        <v>Não válido</v>
      </c>
      <c r="L315" s="1"/>
      <c r="M315" s="1"/>
      <c r="N315" s="1"/>
    </row>
    <row r="316" ht="15.0" customHeight="1">
      <c r="A316" s="70" t="s">
        <v>25</v>
      </c>
      <c r="B316" s="68">
        <f>IFERROR(MIN(B315:K315),"-")</f>
        <v>12.65</v>
      </c>
      <c r="C316" s="71"/>
      <c r="D316" s="71"/>
      <c r="E316" s="1"/>
      <c r="F316" s="1"/>
      <c r="G316" s="1"/>
      <c r="H316" s="1"/>
      <c r="I316" s="1"/>
      <c r="J316" s="1"/>
      <c r="K316" s="1"/>
      <c r="L316" s="1"/>
      <c r="M316" s="1"/>
      <c r="N316" s="1"/>
    </row>
    <row r="317" ht="15.0" customHeight="1">
      <c r="A317" s="70" t="s">
        <v>26</v>
      </c>
      <c r="B317" s="68">
        <f>IFERROR(MEDIAN(B315:K315),"-")</f>
        <v>16.54</v>
      </c>
      <c r="C317" s="71"/>
      <c r="D317" s="71"/>
      <c r="E317" s="1"/>
      <c r="F317" s="1"/>
      <c r="G317" s="1"/>
      <c r="H317" s="1"/>
      <c r="I317" s="1"/>
      <c r="J317" s="1"/>
      <c r="K317" s="1"/>
      <c r="L317" s="1"/>
      <c r="M317" s="1"/>
      <c r="N317" s="1"/>
    </row>
    <row r="318" ht="15.0" customHeight="1">
      <c r="A318" s="70" t="s">
        <v>27</v>
      </c>
      <c r="B318" s="68">
        <f>IFERROR(AVERAGE(B315:K315),"-")</f>
        <v>15.88103333</v>
      </c>
      <c r="C318" s="71"/>
      <c r="D318" s="71"/>
      <c r="E318" s="1"/>
      <c r="F318" s="1"/>
      <c r="G318" s="1"/>
      <c r="H318" s="1"/>
      <c r="I318" s="1"/>
      <c r="J318" s="1"/>
      <c r="K318" s="1"/>
      <c r="L318" s="1"/>
      <c r="M318" s="1"/>
      <c r="N318" s="1"/>
    </row>
    <row r="319" ht="15.0" customHeight="1">
      <c r="A319" s="70" t="s">
        <v>28</v>
      </c>
      <c r="B319" s="68">
        <f>IFERROR(MAX(B315:K315),"-")</f>
        <v>18.4531</v>
      </c>
      <c r="C319" s="71"/>
      <c r="D319" s="71"/>
      <c r="E319" s="1"/>
      <c r="F319" s="1"/>
      <c r="G319" s="1"/>
      <c r="H319" s="1"/>
      <c r="I319" s="1"/>
      <c r="J319" s="1"/>
      <c r="K319" s="1"/>
      <c r="L319" s="1"/>
      <c r="M319" s="1"/>
      <c r="N319" s="1"/>
    </row>
    <row r="320" ht="15.0" customHeight="1">
      <c r="A320" s="58"/>
      <c r="B320" s="1"/>
      <c r="C320" s="1"/>
      <c r="D320" s="1"/>
      <c r="E320" s="1"/>
      <c r="F320" s="1"/>
      <c r="G320" s="1"/>
      <c r="H320" s="1"/>
      <c r="I320" s="1"/>
      <c r="J320" s="1"/>
      <c r="K320" s="1"/>
      <c r="L320" s="1"/>
      <c r="M320" s="1"/>
      <c r="N320" s="1"/>
    </row>
    <row r="321" ht="15.0" customHeight="1">
      <c r="A321" s="62" t="s">
        <v>424</v>
      </c>
      <c r="B321" s="6" t="s">
        <v>2</v>
      </c>
      <c r="C321" s="6" t="s">
        <v>3</v>
      </c>
      <c r="D321" s="6" t="s">
        <v>4</v>
      </c>
      <c r="E321" s="6" t="s">
        <v>5</v>
      </c>
      <c r="F321" s="6" t="s">
        <v>6</v>
      </c>
      <c r="G321" s="6" t="s">
        <v>7</v>
      </c>
      <c r="H321" s="6" t="s">
        <v>8</v>
      </c>
      <c r="I321" s="6" t="s">
        <v>9</v>
      </c>
      <c r="J321" s="6" t="s">
        <v>10</v>
      </c>
      <c r="K321" s="6" t="s">
        <v>11</v>
      </c>
      <c r="L321" s="7" t="s">
        <v>12</v>
      </c>
      <c r="M321" s="7" t="s">
        <v>13</v>
      </c>
      <c r="N321" s="7" t="s">
        <v>14</v>
      </c>
    </row>
    <row r="322" ht="15.0" customHeight="1">
      <c r="A322" s="63" t="s">
        <v>15</v>
      </c>
      <c r="B322" s="25" t="s">
        <v>715</v>
      </c>
      <c r="C322" s="8" t="s">
        <v>716</v>
      </c>
      <c r="D322" s="8" t="s">
        <v>717</v>
      </c>
      <c r="E322" s="8" t="s">
        <v>718</v>
      </c>
      <c r="F322" s="8" t="s">
        <v>719</v>
      </c>
      <c r="G322" s="8" t="s">
        <v>720</v>
      </c>
      <c r="H322" s="8" t="s">
        <v>721</v>
      </c>
      <c r="I322" s="8" t="s">
        <v>722</v>
      </c>
      <c r="J322" s="8" t="s">
        <v>723</v>
      </c>
      <c r="K322" s="9"/>
      <c r="L322" s="11"/>
      <c r="M322" s="11"/>
      <c r="N322" s="11"/>
    </row>
    <row r="323" ht="15.0" customHeight="1">
      <c r="A323" s="63" t="s">
        <v>21</v>
      </c>
      <c r="B323" s="26" t="s">
        <v>77</v>
      </c>
      <c r="C323" s="27" t="s">
        <v>400</v>
      </c>
      <c r="D323" s="8" t="s">
        <v>724</v>
      </c>
      <c r="E323" s="9"/>
      <c r="F323" s="9"/>
      <c r="G323" s="12" t="s">
        <v>404</v>
      </c>
      <c r="H323" s="12" t="s">
        <v>405</v>
      </c>
      <c r="I323" s="27"/>
      <c r="J323" s="9"/>
      <c r="K323" s="9"/>
      <c r="L323" s="11"/>
      <c r="M323" s="11"/>
      <c r="N323" s="11"/>
    </row>
    <row r="324" ht="15.0" customHeight="1">
      <c r="A324" s="63" t="s">
        <v>408</v>
      </c>
      <c r="B324" s="9"/>
      <c r="C324" s="9"/>
      <c r="D324" s="9"/>
      <c r="E324" s="9"/>
      <c r="F324" s="9"/>
      <c r="G324" s="8" t="s">
        <v>725</v>
      </c>
      <c r="H324" s="8"/>
      <c r="I324" s="9"/>
      <c r="J324" s="9"/>
      <c r="K324" s="9"/>
      <c r="L324" s="65"/>
      <c r="M324" s="65"/>
      <c r="N324" s="65"/>
    </row>
    <row r="325" ht="15.0" customHeight="1">
      <c r="A325" s="66" t="s">
        <v>424</v>
      </c>
      <c r="B325" s="67">
        <v>8.6547</v>
      </c>
      <c r="C325" s="67">
        <v>7.58</v>
      </c>
      <c r="D325" s="67">
        <v>6.8</v>
      </c>
      <c r="E325" s="67" t="s">
        <v>36</v>
      </c>
      <c r="F325" s="67" t="s">
        <v>36</v>
      </c>
      <c r="G325" s="67">
        <v>7.2</v>
      </c>
      <c r="H325" s="67" t="s">
        <v>36</v>
      </c>
      <c r="I325" s="67" t="s">
        <v>36</v>
      </c>
      <c r="J325" s="67" t="s">
        <v>36</v>
      </c>
      <c r="K325" s="67"/>
      <c r="L325" s="68">
        <f>IFERROR(MEDIAN($B325:$K325),"-")</f>
        <v>7.39</v>
      </c>
      <c r="M325" s="68">
        <f>IFERROR(L325*(1-50%),"-")</f>
        <v>3.695</v>
      </c>
      <c r="N325" s="68">
        <f>IFERROR(L325*(1+50%),"-")</f>
        <v>11.085</v>
      </c>
    </row>
    <row r="326" ht="15.0" customHeight="1">
      <c r="A326" s="63" t="s">
        <v>24</v>
      </c>
      <c r="B326" s="69">
        <f t="shared" ref="B326:K326" si="29">IFERROR(IF(B325&gt;$N325,"Não válido",IF(B325&lt;$M325,"Não válido",B325)),"-")</f>
        <v>8.6547</v>
      </c>
      <c r="C326" s="69">
        <f t="shared" si="29"/>
        <v>7.58</v>
      </c>
      <c r="D326" s="69">
        <f t="shared" si="29"/>
        <v>6.8</v>
      </c>
      <c r="E326" s="69" t="str">
        <f t="shared" si="29"/>
        <v>Não válido</v>
      </c>
      <c r="F326" s="69" t="str">
        <f t="shared" si="29"/>
        <v>Não válido</v>
      </c>
      <c r="G326" s="69">
        <f t="shared" si="29"/>
        <v>7.2</v>
      </c>
      <c r="H326" s="69" t="str">
        <f t="shared" si="29"/>
        <v>Não válido</v>
      </c>
      <c r="I326" s="69" t="str">
        <f t="shared" si="29"/>
        <v>Não válido</v>
      </c>
      <c r="J326" s="69" t="str">
        <f t="shared" si="29"/>
        <v>Não válido</v>
      </c>
      <c r="K326" s="69" t="str">
        <f t="shared" si="29"/>
        <v>Não válido</v>
      </c>
      <c r="L326" s="1"/>
      <c r="M326" s="1"/>
      <c r="N326" s="1"/>
    </row>
    <row r="327" ht="15.0" customHeight="1">
      <c r="A327" s="70" t="s">
        <v>25</v>
      </c>
      <c r="B327" s="68">
        <f>IFERROR(MIN(B326:K326),"-")</f>
        <v>6.8</v>
      </c>
      <c r="C327" s="71"/>
      <c r="D327" s="71"/>
      <c r="E327" s="1"/>
      <c r="F327" s="1"/>
      <c r="G327" s="1"/>
      <c r="H327" s="1"/>
      <c r="I327" s="1"/>
      <c r="J327" s="1"/>
      <c r="K327" s="1"/>
      <c r="L327" s="1"/>
      <c r="M327" s="1"/>
      <c r="N327" s="1"/>
    </row>
    <row r="328" ht="15.0" customHeight="1">
      <c r="A328" s="70" t="s">
        <v>26</v>
      </c>
      <c r="B328" s="68">
        <f>IFERROR(MEDIAN(B326:K326),"-")</f>
        <v>7.39</v>
      </c>
      <c r="C328" s="71"/>
      <c r="D328" s="71"/>
      <c r="E328" s="1"/>
      <c r="F328" s="1"/>
      <c r="G328" s="1"/>
      <c r="H328" s="1"/>
      <c r="I328" s="1"/>
      <c r="J328" s="1"/>
      <c r="K328" s="1"/>
      <c r="L328" s="1"/>
      <c r="M328" s="1"/>
      <c r="N328" s="1"/>
    </row>
    <row r="329" ht="15.0" customHeight="1">
      <c r="A329" s="70" t="s">
        <v>27</v>
      </c>
      <c r="B329" s="68">
        <f>IFERROR(AVERAGE(B326:K326),"-")</f>
        <v>7.558675</v>
      </c>
      <c r="C329" s="71"/>
      <c r="D329" s="71"/>
      <c r="E329" s="1"/>
      <c r="F329" s="1"/>
      <c r="G329" s="1"/>
      <c r="H329" s="1"/>
      <c r="I329" s="1"/>
      <c r="J329" s="1"/>
      <c r="K329" s="1"/>
      <c r="L329" s="1"/>
      <c r="M329" s="1"/>
      <c r="N329" s="1"/>
    </row>
    <row r="330" ht="15.0" customHeight="1">
      <c r="A330" s="70" t="s">
        <v>28</v>
      </c>
      <c r="B330" s="68">
        <f>IFERROR(MAX(B326:K326),"-")</f>
        <v>8.6547</v>
      </c>
      <c r="C330" s="71"/>
      <c r="D330" s="71"/>
      <c r="E330" s="1"/>
      <c r="F330" s="1"/>
      <c r="G330" s="1"/>
      <c r="H330" s="1"/>
      <c r="I330" s="1"/>
      <c r="J330" s="1"/>
      <c r="K330" s="1"/>
      <c r="L330" s="1"/>
      <c r="M330" s="1"/>
      <c r="N330" s="1"/>
    </row>
    <row r="331" ht="15.0" customHeight="1">
      <c r="A331" s="58"/>
      <c r="B331" s="1"/>
      <c r="C331" s="1"/>
      <c r="D331" s="1"/>
      <c r="E331" s="1"/>
      <c r="F331" s="1"/>
      <c r="G331" s="1"/>
      <c r="H331" s="1"/>
      <c r="I331" s="1"/>
      <c r="J331" s="1"/>
      <c r="K331" s="1"/>
      <c r="L331" s="1"/>
      <c r="M331" s="1"/>
      <c r="N331" s="1"/>
    </row>
    <row r="332" ht="15.0" customHeight="1">
      <c r="A332" s="59" t="s">
        <v>726</v>
      </c>
      <c r="B332" s="1"/>
      <c r="C332" s="1"/>
      <c r="D332" s="1"/>
      <c r="E332" s="1"/>
      <c r="F332" s="1"/>
      <c r="G332" s="1"/>
      <c r="H332" s="1"/>
      <c r="I332" s="1"/>
      <c r="J332" s="1"/>
      <c r="K332" s="1"/>
      <c r="L332" s="1"/>
      <c r="M332" s="1"/>
      <c r="N332" s="1"/>
    </row>
    <row r="333" ht="15.0" customHeight="1">
      <c r="A333" s="58"/>
      <c r="B333" s="1"/>
      <c r="C333" s="1"/>
      <c r="D333" s="1"/>
      <c r="E333" s="1"/>
      <c r="F333" s="1"/>
      <c r="G333" s="1"/>
      <c r="H333" s="1"/>
      <c r="I333" s="1"/>
      <c r="J333" s="1"/>
      <c r="K333" s="1"/>
      <c r="L333" s="1"/>
      <c r="M333" s="1"/>
      <c r="N333" s="1"/>
    </row>
    <row r="334" ht="15.0" customHeight="1">
      <c r="A334" s="62" t="s">
        <v>390</v>
      </c>
      <c r="B334" s="6" t="s">
        <v>2</v>
      </c>
      <c r="C334" s="6" t="s">
        <v>3</v>
      </c>
      <c r="D334" s="6" t="s">
        <v>4</v>
      </c>
      <c r="E334" s="6" t="s">
        <v>5</v>
      </c>
      <c r="F334" s="6" t="s">
        <v>6</v>
      </c>
      <c r="G334" s="6" t="s">
        <v>7</v>
      </c>
      <c r="H334" s="6" t="s">
        <v>8</v>
      </c>
      <c r="I334" s="6" t="s">
        <v>9</v>
      </c>
      <c r="J334" s="6" t="s">
        <v>10</v>
      </c>
      <c r="K334" s="6" t="s">
        <v>11</v>
      </c>
      <c r="L334" s="7" t="s">
        <v>12</v>
      </c>
      <c r="M334" s="7" t="s">
        <v>13</v>
      </c>
      <c r="N334" s="7" t="s">
        <v>14</v>
      </c>
    </row>
    <row r="335" ht="15.0" customHeight="1">
      <c r="A335" s="63" t="s">
        <v>15</v>
      </c>
      <c r="B335" s="25" t="s">
        <v>727</v>
      </c>
      <c r="C335" s="8" t="s">
        <v>728</v>
      </c>
      <c r="D335" s="8" t="s">
        <v>729</v>
      </c>
      <c r="E335" s="8" t="s">
        <v>730</v>
      </c>
      <c r="F335" s="8" t="s">
        <v>731</v>
      </c>
      <c r="G335" s="8" t="s">
        <v>732</v>
      </c>
      <c r="H335" s="8" t="s">
        <v>733</v>
      </c>
      <c r="I335" s="8" t="s">
        <v>734</v>
      </c>
      <c r="J335" s="8" t="s">
        <v>735</v>
      </c>
      <c r="K335" s="9"/>
      <c r="L335" s="11"/>
      <c r="M335" s="11"/>
      <c r="N335" s="11"/>
    </row>
    <row r="336" ht="15.0" customHeight="1">
      <c r="A336" s="63" t="s">
        <v>21</v>
      </c>
      <c r="B336" s="26" t="s">
        <v>77</v>
      </c>
      <c r="C336" s="27" t="s">
        <v>400</v>
      </c>
      <c r="D336" s="9"/>
      <c r="E336" s="8" t="s">
        <v>450</v>
      </c>
      <c r="F336" s="9"/>
      <c r="G336" s="12" t="s">
        <v>404</v>
      </c>
      <c r="H336" s="12" t="s">
        <v>405</v>
      </c>
      <c r="I336" s="27"/>
      <c r="J336" s="9"/>
      <c r="K336" s="9"/>
      <c r="L336" s="11"/>
      <c r="M336" s="11"/>
      <c r="N336" s="11"/>
    </row>
    <row r="337" ht="15.0" customHeight="1">
      <c r="A337" s="63" t="s">
        <v>408</v>
      </c>
      <c r="B337" s="9"/>
      <c r="C337" s="9"/>
      <c r="D337" s="9"/>
      <c r="E337" s="9"/>
      <c r="F337" s="9"/>
      <c r="G337" s="9"/>
      <c r="H337" s="8" t="s">
        <v>390</v>
      </c>
      <c r="I337" s="9"/>
      <c r="J337" s="9"/>
      <c r="K337" s="9"/>
      <c r="L337" s="65"/>
      <c r="M337" s="65"/>
      <c r="N337" s="65"/>
    </row>
    <row r="338" ht="15.0" customHeight="1">
      <c r="A338" s="66" t="s">
        <v>390</v>
      </c>
      <c r="B338" s="67">
        <v>11.8009</v>
      </c>
      <c r="C338" s="67">
        <v>9.163</v>
      </c>
      <c r="D338" s="67" t="s">
        <v>36</v>
      </c>
      <c r="E338" s="67">
        <v>4.5</v>
      </c>
      <c r="F338" s="67" t="s">
        <v>36</v>
      </c>
      <c r="G338" s="67" t="s">
        <v>36</v>
      </c>
      <c r="H338" s="67">
        <v>5.175</v>
      </c>
      <c r="I338" s="67" t="s">
        <v>36</v>
      </c>
      <c r="J338" s="67" t="s">
        <v>36</v>
      </c>
      <c r="K338" s="67"/>
      <c r="L338" s="68">
        <f>IFERROR(MEDIAN($B338:$K338),"-")</f>
        <v>7.169</v>
      </c>
      <c r="M338" s="68">
        <f>IFERROR(L338*(1-50%),"-")</f>
        <v>3.5845</v>
      </c>
      <c r="N338" s="68">
        <f>IFERROR(L338*(1+50%),"-")</f>
        <v>10.7535</v>
      </c>
    </row>
    <row r="339" ht="15.0" customHeight="1">
      <c r="A339" s="63" t="s">
        <v>24</v>
      </c>
      <c r="B339" s="69" t="str">
        <f t="shared" ref="B339:K339" si="30">IFERROR(IF(B338&gt;$N338,"Não válido",IF(B338&lt;$M338,"Não válido",B338)),"-")</f>
        <v>Não válido</v>
      </c>
      <c r="C339" s="69">
        <f t="shared" si="30"/>
        <v>9.163</v>
      </c>
      <c r="D339" s="69" t="str">
        <f t="shared" si="30"/>
        <v>Não válido</v>
      </c>
      <c r="E339" s="69">
        <f t="shared" si="30"/>
        <v>4.5</v>
      </c>
      <c r="F339" s="69" t="str">
        <f t="shared" si="30"/>
        <v>Não válido</v>
      </c>
      <c r="G339" s="69" t="str">
        <f t="shared" si="30"/>
        <v>Não válido</v>
      </c>
      <c r="H339" s="69">
        <f t="shared" si="30"/>
        <v>5.175</v>
      </c>
      <c r="I339" s="69" t="str">
        <f t="shared" si="30"/>
        <v>Não válido</v>
      </c>
      <c r="J339" s="69" t="str">
        <f t="shared" si="30"/>
        <v>Não válido</v>
      </c>
      <c r="K339" s="69" t="str">
        <f t="shared" si="30"/>
        <v>Não válido</v>
      </c>
      <c r="L339" s="1"/>
      <c r="M339" s="1"/>
      <c r="N339" s="1"/>
    </row>
    <row r="340" ht="15.0" customHeight="1">
      <c r="A340" s="70" t="s">
        <v>25</v>
      </c>
      <c r="B340" s="68">
        <f>IFERROR(MIN(B339:K339),"-")</f>
        <v>4.5</v>
      </c>
      <c r="C340" s="71"/>
      <c r="D340" s="71"/>
      <c r="E340" s="1"/>
      <c r="F340" s="1"/>
      <c r="G340" s="1"/>
      <c r="H340" s="1"/>
      <c r="I340" s="1"/>
      <c r="J340" s="1"/>
      <c r="K340" s="1"/>
      <c r="L340" s="1"/>
      <c r="M340" s="1"/>
      <c r="N340" s="1"/>
    </row>
    <row r="341" ht="15.0" customHeight="1">
      <c r="A341" s="70" t="s">
        <v>26</v>
      </c>
      <c r="B341" s="68">
        <f>IFERROR(MEDIAN(B339:K339),"-")</f>
        <v>5.175</v>
      </c>
      <c r="C341" s="71"/>
      <c r="D341" s="71"/>
      <c r="E341" s="1"/>
      <c r="F341" s="1"/>
      <c r="G341" s="1"/>
      <c r="H341" s="1"/>
      <c r="I341" s="1"/>
      <c r="J341" s="1"/>
      <c r="K341" s="1"/>
      <c r="L341" s="1"/>
      <c r="M341" s="1"/>
      <c r="N341" s="1"/>
    </row>
    <row r="342" ht="15.0" customHeight="1">
      <c r="A342" s="70" t="s">
        <v>27</v>
      </c>
      <c r="B342" s="68">
        <f>IFERROR(AVERAGE(B339:K339),"-")</f>
        <v>6.279333333</v>
      </c>
      <c r="C342" s="71"/>
      <c r="D342" s="71"/>
      <c r="E342" s="1"/>
      <c r="F342" s="1"/>
      <c r="G342" s="1"/>
      <c r="H342" s="1"/>
      <c r="I342" s="1"/>
      <c r="J342" s="1"/>
      <c r="K342" s="1"/>
      <c r="L342" s="1"/>
      <c r="M342" s="1"/>
      <c r="N342" s="1"/>
    </row>
    <row r="343" ht="15.0" customHeight="1">
      <c r="A343" s="70" t="s">
        <v>28</v>
      </c>
      <c r="B343" s="68">
        <f>IFERROR(MAX(B339:K339),"-")</f>
        <v>9.163</v>
      </c>
      <c r="C343" s="71"/>
      <c r="D343" s="71"/>
      <c r="E343" s="1"/>
      <c r="F343" s="1"/>
      <c r="G343" s="1"/>
      <c r="H343" s="1"/>
      <c r="I343" s="1"/>
      <c r="J343" s="1"/>
      <c r="K343" s="1"/>
      <c r="L343" s="1"/>
      <c r="M343" s="1"/>
      <c r="N343" s="1"/>
    </row>
    <row r="344" ht="15.0" customHeight="1">
      <c r="A344" s="58"/>
      <c r="B344" s="1"/>
      <c r="C344" s="1"/>
      <c r="D344" s="1"/>
      <c r="E344" s="1"/>
      <c r="F344" s="1"/>
      <c r="G344" s="1"/>
      <c r="H344" s="1"/>
      <c r="I344" s="1"/>
      <c r="J344" s="1"/>
      <c r="K344" s="1"/>
      <c r="L344" s="1"/>
      <c r="M344" s="1"/>
      <c r="N344" s="1"/>
    </row>
    <row r="345" ht="15.0" customHeight="1">
      <c r="A345" s="62" t="s">
        <v>425</v>
      </c>
      <c r="B345" s="6" t="s">
        <v>2</v>
      </c>
      <c r="C345" s="6" t="s">
        <v>3</v>
      </c>
      <c r="D345" s="6" t="s">
        <v>4</v>
      </c>
      <c r="E345" s="6" t="s">
        <v>5</v>
      </c>
      <c r="F345" s="6" t="s">
        <v>6</v>
      </c>
      <c r="G345" s="6" t="s">
        <v>7</v>
      </c>
      <c r="H345" s="6" t="s">
        <v>8</v>
      </c>
      <c r="I345" s="6" t="s">
        <v>9</v>
      </c>
      <c r="J345" s="6" t="s">
        <v>10</v>
      </c>
      <c r="K345" s="6" t="s">
        <v>11</v>
      </c>
      <c r="L345" s="7" t="s">
        <v>12</v>
      </c>
      <c r="M345" s="7" t="s">
        <v>13</v>
      </c>
      <c r="N345" s="7" t="s">
        <v>14</v>
      </c>
    </row>
    <row r="346" ht="15.0" customHeight="1">
      <c r="A346" s="63" t="s">
        <v>15</v>
      </c>
      <c r="B346" s="25" t="s">
        <v>736</v>
      </c>
      <c r="C346" s="8" t="s">
        <v>737</v>
      </c>
      <c r="D346" s="8" t="s">
        <v>738</v>
      </c>
      <c r="E346" s="8" t="s">
        <v>739</v>
      </c>
      <c r="F346" s="8" t="s">
        <v>740</v>
      </c>
      <c r="G346" s="8" t="s">
        <v>741</v>
      </c>
      <c r="H346" s="8" t="s">
        <v>742</v>
      </c>
      <c r="I346" s="8" t="s">
        <v>743</v>
      </c>
      <c r="J346" s="8" t="s">
        <v>744</v>
      </c>
      <c r="K346" s="9"/>
      <c r="L346" s="11"/>
      <c r="M346" s="11"/>
      <c r="N346" s="11"/>
    </row>
    <row r="347" ht="15.0" customHeight="1">
      <c r="A347" s="63" t="s">
        <v>21</v>
      </c>
      <c r="B347" s="26" t="s">
        <v>77</v>
      </c>
      <c r="C347" s="27" t="s">
        <v>400</v>
      </c>
      <c r="D347" s="9"/>
      <c r="E347" s="8" t="s">
        <v>436</v>
      </c>
      <c r="F347" s="8" t="s">
        <v>745</v>
      </c>
      <c r="G347" s="12" t="s">
        <v>404</v>
      </c>
      <c r="H347" s="12" t="s">
        <v>405</v>
      </c>
      <c r="I347" s="27" t="s">
        <v>746</v>
      </c>
      <c r="J347" s="8" t="s">
        <v>747</v>
      </c>
      <c r="K347" s="9"/>
      <c r="L347" s="11"/>
      <c r="M347" s="11"/>
      <c r="N347" s="11"/>
    </row>
    <row r="348" ht="15.0" customHeight="1">
      <c r="A348" s="63" t="s">
        <v>408</v>
      </c>
      <c r="B348" s="9"/>
      <c r="C348" s="9"/>
      <c r="D348" s="9"/>
      <c r="E348" s="9"/>
      <c r="F348" s="9"/>
      <c r="G348" s="8" t="s">
        <v>748</v>
      </c>
      <c r="H348" s="8" t="s">
        <v>425</v>
      </c>
      <c r="I348" s="9"/>
      <c r="J348" s="9"/>
      <c r="K348" s="9"/>
      <c r="L348" s="65"/>
      <c r="M348" s="65"/>
      <c r="N348" s="65"/>
    </row>
    <row r="349" ht="15.0" customHeight="1">
      <c r="A349" s="66" t="s">
        <v>425</v>
      </c>
      <c r="B349" s="67">
        <v>27.1131</v>
      </c>
      <c r="C349" s="67">
        <v>21.4574</v>
      </c>
      <c r="D349" s="67" t="s">
        <v>36</v>
      </c>
      <c r="E349" s="67">
        <v>18.65</v>
      </c>
      <c r="F349" s="67">
        <v>12.48</v>
      </c>
      <c r="G349" s="67">
        <v>13.25</v>
      </c>
      <c r="H349" s="67">
        <v>12.65</v>
      </c>
      <c r="I349" s="67">
        <v>11.28</v>
      </c>
      <c r="J349" s="67">
        <v>12.9</v>
      </c>
      <c r="K349" s="67"/>
      <c r="L349" s="68">
        <f>IFERROR(MEDIAN($B349:$K349),"-")</f>
        <v>13.075</v>
      </c>
      <c r="M349" s="68">
        <f>IFERROR(L349*(1-50%),"-")</f>
        <v>6.5375</v>
      </c>
      <c r="N349" s="68">
        <f>IFERROR(L349*(1+50%),"-")</f>
        <v>19.6125</v>
      </c>
    </row>
    <row r="350" ht="15.0" customHeight="1">
      <c r="A350" s="63" t="s">
        <v>24</v>
      </c>
      <c r="B350" s="69" t="str">
        <f t="shared" ref="B350:K350" si="31">IFERROR(IF(B349&gt;$N349,"Não válido",IF(B349&lt;$M349,"Não válido",B349)),"-")</f>
        <v>Não válido</v>
      </c>
      <c r="C350" s="69" t="str">
        <f t="shared" si="31"/>
        <v>Não válido</v>
      </c>
      <c r="D350" s="69" t="str">
        <f t="shared" si="31"/>
        <v>Não válido</v>
      </c>
      <c r="E350" s="69">
        <f t="shared" si="31"/>
        <v>18.65</v>
      </c>
      <c r="F350" s="69">
        <f t="shared" si="31"/>
        <v>12.48</v>
      </c>
      <c r="G350" s="69">
        <f t="shared" si="31"/>
        <v>13.25</v>
      </c>
      <c r="H350" s="69">
        <f t="shared" si="31"/>
        <v>12.65</v>
      </c>
      <c r="I350" s="69">
        <f t="shared" si="31"/>
        <v>11.28</v>
      </c>
      <c r="J350" s="69">
        <f t="shared" si="31"/>
        <v>12.9</v>
      </c>
      <c r="K350" s="69" t="str">
        <f t="shared" si="31"/>
        <v>Não válido</v>
      </c>
      <c r="L350" s="1"/>
      <c r="M350" s="1"/>
      <c r="N350" s="1"/>
    </row>
    <row r="351" ht="15.0" customHeight="1">
      <c r="A351" s="70" t="s">
        <v>25</v>
      </c>
      <c r="B351" s="68">
        <f>IFERROR(MIN(B350:K350),"-")</f>
        <v>11.28</v>
      </c>
      <c r="C351" s="71"/>
      <c r="D351" s="71"/>
      <c r="E351" s="1"/>
      <c r="F351" s="1"/>
      <c r="G351" s="1"/>
      <c r="H351" s="1"/>
      <c r="I351" s="1"/>
      <c r="J351" s="1"/>
      <c r="K351" s="1"/>
      <c r="L351" s="1"/>
      <c r="M351" s="1"/>
      <c r="N351" s="1"/>
    </row>
    <row r="352" ht="15.0" customHeight="1">
      <c r="A352" s="70" t="s">
        <v>26</v>
      </c>
      <c r="B352" s="68">
        <f>IFERROR(MEDIAN(B350:K350),"-")</f>
        <v>12.775</v>
      </c>
      <c r="C352" s="71"/>
      <c r="D352" s="71"/>
      <c r="E352" s="1"/>
      <c r="F352" s="1"/>
      <c r="G352" s="1"/>
      <c r="H352" s="1"/>
      <c r="I352" s="1"/>
      <c r="J352" s="1"/>
      <c r="K352" s="1"/>
      <c r="L352" s="1"/>
      <c r="M352" s="1"/>
      <c r="N352" s="1"/>
    </row>
    <row r="353" ht="15.0" customHeight="1">
      <c r="A353" s="70" t="s">
        <v>27</v>
      </c>
      <c r="B353" s="68">
        <f>IFERROR(AVERAGE(B350:K350),"-")</f>
        <v>13.535</v>
      </c>
      <c r="C353" s="71"/>
      <c r="D353" s="71"/>
      <c r="E353" s="1"/>
      <c r="F353" s="1"/>
      <c r="G353" s="1"/>
      <c r="H353" s="1"/>
      <c r="I353" s="1"/>
      <c r="J353" s="1"/>
      <c r="K353" s="1"/>
      <c r="L353" s="1"/>
      <c r="M353" s="1"/>
      <c r="N353" s="1"/>
    </row>
    <row r="354" ht="15.0" customHeight="1">
      <c r="A354" s="70" t="s">
        <v>28</v>
      </c>
      <c r="B354" s="68">
        <f>IFERROR(MAX(B350:K350),"-")</f>
        <v>18.65</v>
      </c>
      <c r="C354" s="71"/>
      <c r="D354" s="71"/>
      <c r="E354" s="1"/>
      <c r="F354" s="1"/>
      <c r="G354" s="1"/>
      <c r="H354" s="1"/>
      <c r="I354" s="1"/>
      <c r="J354" s="1"/>
      <c r="K354" s="1"/>
      <c r="L354" s="1"/>
      <c r="M354" s="1"/>
      <c r="N354" s="1"/>
    </row>
    <row r="355" ht="15.0" customHeight="1">
      <c r="A355" s="58"/>
      <c r="B355" s="1"/>
      <c r="C355" s="1"/>
      <c r="D355" s="1"/>
      <c r="E355" s="1"/>
      <c r="F355" s="1"/>
      <c r="G355" s="1"/>
      <c r="H355" s="1"/>
      <c r="I355" s="1"/>
      <c r="J355" s="1"/>
      <c r="K355" s="1"/>
      <c r="L355" s="1"/>
      <c r="M355" s="1"/>
      <c r="N355" s="1"/>
    </row>
    <row r="356" ht="15.0" customHeight="1">
      <c r="A356" s="62" t="s">
        <v>454</v>
      </c>
      <c r="B356" s="6" t="s">
        <v>2</v>
      </c>
      <c r="C356" s="6" t="s">
        <v>3</v>
      </c>
      <c r="D356" s="6" t="s">
        <v>4</v>
      </c>
      <c r="E356" s="6" t="s">
        <v>5</v>
      </c>
      <c r="F356" s="6" t="s">
        <v>6</v>
      </c>
      <c r="G356" s="6" t="s">
        <v>7</v>
      </c>
      <c r="H356" s="6" t="s">
        <v>8</v>
      </c>
      <c r="I356" s="6" t="s">
        <v>9</v>
      </c>
      <c r="J356" s="6" t="s">
        <v>10</v>
      </c>
      <c r="K356" s="6" t="s">
        <v>11</v>
      </c>
      <c r="L356" s="7" t="s">
        <v>12</v>
      </c>
      <c r="M356" s="7" t="s">
        <v>13</v>
      </c>
      <c r="N356" s="7" t="s">
        <v>14</v>
      </c>
    </row>
    <row r="357" ht="15.0" customHeight="1">
      <c r="A357" s="63" t="s">
        <v>15</v>
      </c>
      <c r="B357" s="25" t="s">
        <v>749</v>
      </c>
      <c r="C357" s="8" t="s">
        <v>750</v>
      </c>
      <c r="D357" s="8" t="s">
        <v>751</v>
      </c>
      <c r="E357" s="8" t="s">
        <v>752</v>
      </c>
      <c r="F357" s="8" t="s">
        <v>753</v>
      </c>
      <c r="G357" s="8" t="s">
        <v>754</v>
      </c>
      <c r="H357" s="8" t="s">
        <v>755</v>
      </c>
      <c r="I357" s="8" t="s">
        <v>756</v>
      </c>
      <c r="J357" s="8" t="s">
        <v>757</v>
      </c>
      <c r="K357" s="9"/>
      <c r="L357" s="11"/>
      <c r="M357" s="11"/>
      <c r="N357" s="11"/>
    </row>
    <row r="358" ht="15.0" customHeight="1">
      <c r="A358" s="63" t="s">
        <v>21</v>
      </c>
      <c r="B358" s="26" t="s">
        <v>77</v>
      </c>
      <c r="C358" s="27" t="s">
        <v>400</v>
      </c>
      <c r="D358" s="9"/>
      <c r="E358" s="8" t="s">
        <v>436</v>
      </c>
      <c r="F358" s="8" t="s">
        <v>745</v>
      </c>
      <c r="G358" s="12" t="s">
        <v>404</v>
      </c>
      <c r="H358" s="12" t="s">
        <v>405</v>
      </c>
      <c r="I358" s="27" t="s">
        <v>746</v>
      </c>
      <c r="J358" s="8" t="s">
        <v>747</v>
      </c>
      <c r="K358" s="9"/>
      <c r="L358" s="11"/>
      <c r="M358" s="11"/>
      <c r="N358" s="11"/>
    </row>
    <row r="359" ht="15.0" customHeight="1">
      <c r="A359" s="63" t="s">
        <v>408</v>
      </c>
      <c r="B359" s="9"/>
      <c r="C359" s="9"/>
      <c r="D359" s="9"/>
      <c r="E359" s="9"/>
      <c r="F359" s="9"/>
      <c r="G359" s="8" t="s">
        <v>748</v>
      </c>
      <c r="H359" s="8" t="s">
        <v>454</v>
      </c>
      <c r="I359" s="9"/>
      <c r="J359" s="9"/>
      <c r="K359" s="9"/>
      <c r="L359" s="65"/>
      <c r="M359" s="65"/>
      <c r="N359" s="65"/>
    </row>
    <row r="360" ht="15.0" customHeight="1">
      <c r="A360" s="66" t="s">
        <v>454</v>
      </c>
      <c r="B360" s="67">
        <v>27.1131</v>
      </c>
      <c r="C360" s="67">
        <v>21.4574</v>
      </c>
      <c r="D360" s="67" t="s">
        <v>36</v>
      </c>
      <c r="E360" s="67">
        <v>18.65</v>
      </c>
      <c r="F360" s="67">
        <v>12.48</v>
      </c>
      <c r="G360" s="67">
        <v>13.25</v>
      </c>
      <c r="H360" s="67">
        <v>12.65</v>
      </c>
      <c r="I360" s="67">
        <v>11.28</v>
      </c>
      <c r="J360" s="67">
        <v>12.9</v>
      </c>
      <c r="K360" s="67"/>
      <c r="L360" s="68">
        <f>IFERROR(MEDIAN($B360:$K360),"-")</f>
        <v>13.075</v>
      </c>
      <c r="M360" s="68">
        <f>IFERROR(L360*(1-50%),"-")</f>
        <v>6.5375</v>
      </c>
      <c r="N360" s="68">
        <f>IFERROR(L360*(1+50%),"-")</f>
        <v>19.6125</v>
      </c>
    </row>
    <row r="361" ht="15.0" customHeight="1">
      <c r="A361" s="63" t="s">
        <v>24</v>
      </c>
      <c r="B361" s="69" t="str">
        <f t="shared" ref="B361:K361" si="32">IFERROR(IF(B360&gt;$N360,"Não válido",IF(B360&lt;$M360,"Não válido",B360)),"-")</f>
        <v>Não válido</v>
      </c>
      <c r="C361" s="69" t="str">
        <f t="shared" si="32"/>
        <v>Não válido</v>
      </c>
      <c r="D361" s="69" t="str">
        <f t="shared" si="32"/>
        <v>Não válido</v>
      </c>
      <c r="E361" s="69">
        <f t="shared" si="32"/>
        <v>18.65</v>
      </c>
      <c r="F361" s="69">
        <f t="shared" si="32"/>
        <v>12.48</v>
      </c>
      <c r="G361" s="69">
        <f t="shared" si="32"/>
        <v>13.25</v>
      </c>
      <c r="H361" s="69">
        <f t="shared" si="32"/>
        <v>12.65</v>
      </c>
      <c r="I361" s="69">
        <f t="shared" si="32"/>
        <v>11.28</v>
      </c>
      <c r="J361" s="69">
        <f t="shared" si="32"/>
        <v>12.9</v>
      </c>
      <c r="K361" s="69" t="str">
        <f t="shared" si="32"/>
        <v>Não válido</v>
      </c>
      <c r="L361" s="1"/>
      <c r="M361" s="1"/>
      <c r="N361" s="1"/>
    </row>
    <row r="362" ht="15.0" customHeight="1">
      <c r="A362" s="70" t="s">
        <v>25</v>
      </c>
      <c r="B362" s="68">
        <f>IFERROR(MIN(B361:K361),"-")</f>
        <v>11.28</v>
      </c>
      <c r="C362" s="71"/>
      <c r="D362" s="71"/>
      <c r="E362" s="1"/>
      <c r="F362" s="1"/>
      <c r="G362" s="1"/>
      <c r="H362" s="1"/>
      <c r="I362" s="1"/>
      <c r="J362" s="1"/>
      <c r="K362" s="1"/>
      <c r="L362" s="1"/>
      <c r="M362" s="1"/>
      <c r="N362" s="1"/>
    </row>
    <row r="363" ht="15.0" customHeight="1">
      <c r="A363" s="70" t="s">
        <v>26</v>
      </c>
      <c r="B363" s="68">
        <f>IFERROR(MEDIAN(B361:K361),"-")</f>
        <v>12.775</v>
      </c>
      <c r="C363" s="71"/>
      <c r="D363" s="71"/>
      <c r="E363" s="1"/>
      <c r="F363" s="1"/>
      <c r="G363" s="1"/>
      <c r="H363" s="1"/>
      <c r="I363" s="1"/>
      <c r="J363" s="1"/>
      <c r="K363" s="1"/>
      <c r="L363" s="1"/>
      <c r="M363" s="1"/>
      <c r="N363" s="1"/>
    </row>
    <row r="364" ht="15.0" customHeight="1">
      <c r="A364" s="70" t="s">
        <v>27</v>
      </c>
      <c r="B364" s="68">
        <f>IFERROR(AVERAGE(B361:K361),"-")</f>
        <v>13.535</v>
      </c>
      <c r="C364" s="71"/>
      <c r="D364" s="71"/>
      <c r="E364" s="1"/>
      <c r="F364" s="1"/>
      <c r="G364" s="1"/>
      <c r="H364" s="1"/>
      <c r="I364" s="1"/>
      <c r="J364" s="1"/>
      <c r="K364" s="1"/>
      <c r="L364" s="1"/>
      <c r="M364" s="1"/>
      <c r="N364" s="1"/>
    </row>
    <row r="365" ht="15.0" customHeight="1">
      <c r="A365" s="70" t="s">
        <v>28</v>
      </c>
      <c r="B365" s="68">
        <f>IFERROR(MAX(B361:K361),"-")</f>
        <v>18.65</v>
      </c>
      <c r="C365" s="71"/>
      <c r="D365" s="71"/>
      <c r="E365" s="1"/>
      <c r="F365" s="1"/>
      <c r="G365" s="1"/>
      <c r="H365" s="1"/>
      <c r="I365" s="1"/>
      <c r="J365" s="1"/>
      <c r="K365" s="1"/>
      <c r="L365" s="1"/>
      <c r="M365" s="1"/>
      <c r="N365" s="1"/>
    </row>
    <row r="366" ht="15.0" customHeight="1">
      <c r="A366" s="58"/>
      <c r="B366" s="58"/>
      <c r="C366" s="58"/>
      <c r="D366" s="58"/>
      <c r="E366" s="58"/>
      <c r="F366" s="58"/>
      <c r="G366" s="58"/>
      <c r="H366" s="58"/>
      <c r="I366" s="58"/>
      <c r="J366" s="58"/>
      <c r="K366" s="58"/>
      <c r="L366" s="58"/>
      <c r="M366" s="58"/>
      <c r="N366" s="58"/>
      <c r="O366" s="58"/>
      <c r="P366" s="58"/>
    </row>
    <row r="367" ht="15.0" customHeight="1">
      <c r="A367" s="59" t="s">
        <v>758</v>
      </c>
      <c r="B367" s="58"/>
      <c r="C367" s="58"/>
      <c r="D367" s="58"/>
      <c r="E367" s="58"/>
      <c r="F367" s="58"/>
      <c r="G367" s="58"/>
      <c r="H367" s="58"/>
      <c r="I367" s="58"/>
      <c r="J367" s="58"/>
      <c r="K367" s="58"/>
      <c r="L367" s="58"/>
      <c r="M367" s="58"/>
      <c r="N367" s="58"/>
      <c r="O367" s="58"/>
      <c r="P367" s="58"/>
    </row>
    <row r="368" ht="15.0" customHeight="1">
      <c r="A368" s="58"/>
      <c r="B368" s="58"/>
      <c r="C368" s="58"/>
      <c r="D368" s="58"/>
      <c r="E368" s="58"/>
      <c r="F368" s="58"/>
      <c r="G368" s="58"/>
      <c r="H368" s="58"/>
      <c r="I368" s="58"/>
      <c r="J368" s="58"/>
      <c r="K368" s="58"/>
      <c r="L368" s="58"/>
      <c r="M368" s="58"/>
      <c r="N368" s="58"/>
      <c r="O368" s="58"/>
      <c r="P368" s="58"/>
    </row>
    <row r="369" ht="15.0" customHeight="1">
      <c r="A369" s="73" t="s">
        <v>390</v>
      </c>
      <c r="B369" s="6" t="s">
        <v>2</v>
      </c>
      <c r="C369" s="6" t="s">
        <v>3</v>
      </c>
      <c r="D369" s="6" t="s">
        <v>4</v>
      </c>
      <c r="E369" s="6" t="s">
        <v>5</v>
      </c>
      <c r="F369" s="6" t="s">
        <v>6</v>
      </c>
      <c r="G369" s="6" t="s">
        <v>7</v>
      </c>
      <c r="H369" s="6" t="s">
        <v>8</v>
      </c>
      <c r="I369" s="6" t="s">
        <v>9</v>
      </c>
      <c r="J369" s="6" t="s">
        <v>10</v>
      </c>
      <c r="K369" s="6" t="s">
        <v>11</v>
      </c>
      <c r="L369" s="7" t="s">
        <v>12</v>
      </c>
      <c r="M369" s="7" t="s">
        <v>13</v>
      </c>
      <c r="N369" s="7" t="s">
        <v>14</v>
      </c>
    </row>
    <row r="370" ht="15.0" customHeight="1">
      <c r="A370" s="63" t="s">
        <v>15</v>
      </c>
      <c r="B370" s="25" t="s">
        <v>759</v>
      </c>
      <c r="C370" s="8" t="s">
        <v>760</v>
      </c>
      <c r="D370" s="8" t="s">
        <v>761</v>
      </c>
      <c r="E370" s="8" t="s">
        <v>762</v>
      </c>
      <c r="F370" s="8" t="s">
        <v>763</v>
      </c>
      <c r="G370" s="8" t="s">
        <v>764</v>
      </c>
      <c r="H370" s="8" t="s">
        <v>765</v>
      </c>
      <c r="I370" s="8" t="s">
        <v>766</v>
      </c>
      <c r="J370" s="8" t="s">
        <v>767</v>
      </c>
      <c r="K370" s="9"/>
      <c r="L370" s="11"/>
      <c r="M370" s="11"/>
      <c r="N370" s="11"/>
    </row>
    <row r="371" ht="15.0" customHeight="1">
      <c r="A371" s="63" t="s">
        <v>21</v>
      </c>
      <c r="B371" s="26" t="s">
        <v>77</v>
      </c>
      <c r="C371" s="27" t="s">
        <v>400</v>
      </c>
      <c r="D371" s="8" t="s">
        <v>401</v>
      </c>
      <c r="E371" s="8" t="s">
        <v>402</v>
      </c>
      <c r="F371" s="8" t="s">
        <v>551</v>
      </c>
      <c r="G371" s="12" t="s">
        <v>404</v>
      </c>
      <c r="H371" s="12" t="s">
        <v>405</v>
      </c>
      <c r="I371" s="27"/>
      <c r="J371" s="9"/>
      <c r="K371" s="9"/>
      <c r="L371" s="11"/>
      <c r="M371" s="11"/>
      <c r="N371" s="11"/>
    </row>
    <row r="372" ht="15.0" customHeight="1">
      <c r="A372" s="63" t="s">
        <v>408</v>
      </c>
      <c r="B372" s="9"/>
      <c r="C372" s="9"/>
      <c r="D372" s="9"/>
      <c r="E372" s="9"/>
      <c r="F372" s="9"/>
      <c r="G372" s="8" t="s">
        <v>552</v>
      </c>
      <c r="H372" s="8" t="s">
        <v>390</v>
      </c>
      <c r="I372" s="9"/>
      <c r="J372" s="9"/>
      <c r="K372" s="9"/>
      <c r="L372" s="65"/>
      <c r="M372" s="65"/>
      <c r="N372" s="65"/>
    </row>
    <row r="373" ht="15.0" customHeight="1">
      <c r="A373" s="74" t="s">
        <v>390</v>
      </c>
      <c r="B373" s="67">
        <v>13.9055</v>
      </c>
      <c r="C373" s="67">
        <v>10.8269</v>
      </c>
      <c r="D373" s="67">
        <v>11.63</v>
      </c>
      <c r="E373" s="67">
        <v>4.5</v>
      </c>
      <c r="F373" s="67">
        <v>8.0</v>
      </c>
      <c r="G373" s="67">
        <v>10.9</v>
      </c>
      <c r="H373" s="67">
        <v>5.175</v>
      </c>
      <c r="I373" s="67" t="s">
        <v>36</v>
      </c>
      <c r="J373" s="67" t="s">
        <v>36</v>
      </c>
      <c r="K373" s="67"/>
      <c r="L373" s="68">
        <f>IFERROR(MEDIAN($B373:$K373),"-")</f>
        <v>10.8269</v>
      </c>
      <c r="M373" s="68">
        <f>IFERROR(L373*(1-50%),"-")</f>
        <v>5.41345</v>
      </c>
      <c r="N373" s="68">
        <f>IFERROR(L373*(1+50%),"-")</f>
        <v>16.24035</v>
      </c>
    </row>
    <row r="374" ht="15.0" customHeight="1">
      <c r="A374" s="63" t="s">
        <v>24</v>
      </c>
      <c r="B374" s="69">
        <f t="shared" ref="B374:K374" si="33">IFERROR(IF(B373&gt;$N373,"Não válido",IF(B373&lt;$M373,"Não válido",B373)),"-")</f>
        <v>13.9055</v>
      </c>
      <c r="C374" s="69">
        <f t="shared" si="33"/>
        <v>10.8269</v>
      </c>
      <c r="D374" s="69">
        <f t="shared" si="33"/>
        <v>11.63</v>
      </c>
      <c r="E374" s="69" t="str">
        <f t="shared" si="33"/>
        <v>Não válido</v>
      </c>
      <c r="F374" s="69">
        <f t="shared" si="33"/>
        <v>8</v>
      </c>
      <c r="G374" s="69">
        <f t="shared" si="33"/>
        <v>10.9</v>
      </c>
      <c r="H374" s="69" t="str">
        <f t="shared" si="33"/>
        <v>Não válido</v>
      </c>
      <c r="I374" s="69" t="str">
        <f t="shared" si="33"/>
        <v>Não válido</v>
      </c>
      <c r="J374" s="69" t="str">
        <f t="shared" si="33"/>
        <v>Não válido</v>
      </c>
      <c r="K374" s="69" t="str">
        <f t="shared" si="33"/>
        <v>Não válido</v>
      </c>
      <c r="L374" s="1"/>
      <c r="M374" s="1"/>
      <c r="N374" s="1"/>
    </row>
    <row r="375" ht="15.0" customHeight="1">
      <c r="A375" s="70" t="s">
        <v>25</v>
      </c>
      <c r="B375" s="68">
        <f>IFERROR(MIN(B374:K374),"-")</f>
        <v>8</v>
      </c>
      <c r="C375" s="71"/>
      <c r="D375" s="71"/>
      <c r="E375" s="1"/>
      <c r="F375" s="1"/>
      <c r="G375" s="1"/>
      <c r="H375" s="1"/>
      <c r="I375" s="1"/>
      <c r="J375" s="1"/>
      <c r="K375" s="1"/>
      <c r="L375" s="1"/>
      <c r="M375" s="1"/>
      <c r="N375" s="1"/>
    </row>
    <row r="376" ht="15.0" customHeight="1">
      <c r="A376" s="70" t="s">
        <v>26</v>
      </c>
      <c r="B376" s="68">
        <f>IFERROR(MEDIAN(B374:K374),"-")</f>
        <v>10.9</v>
      </c>
      <c r="C376" s="71"/>
      <c r="D376" s="71"/>
      <c r="E376" s="1"/>
      <c r="F376" s="1"/>
      <c r="G376" s="1"/>
      <c r="H376" s="1"/>
      <c r="I376" s="1"/>
      <c r="J376" s="1"/>
      <c r="K376" s="1"/>
      <c r="L376" s="1"/>
      <c r="M376" s="1"/>
      <c r="N376" s="1"/>
    </row>
    <row r="377" ht="15.0" customHeight="1">
      <c r="A377" s="70" t="s">
        <v>27</v>
      </c>
      <c r="B377" s="68">
        <f>IFERROR(AVERAGE(B374:K374),"-")</f>
        <v>11.05248</v>
      </c>
      <c r="C377" s="71"/>
      <c r="D377" s="71"/>
      <c r="E377" s="1"/>
      <c r="F377" s="1"/>
      <c r="G377" s="1"/>
      <c r="H377" s="1"/>
      <c r="I377" s="1"/>
      <c r="J377" s="1"/>
      <c r="K377" s="1"/>
      <c r="L377" s="1"/>
      <c r="M377" s="1"/>
      <c r="N377" s="1"/>
    </row>
    <row r="378" ht="15.0" customHeight="1">
      <c r="A378" s="70" t="s">
        <v>28</v>
      </c>
      <c r="B378" s="68">
        <f>IFERROR(MAX(B374:K374),"-")</f>
        <v>13.9055</v>
      </c>
      <c r="C378" s="71"/>
      <c r="D378" s="71"/>
      <c r="E378" s="1"/>
      <c r="F378" s="1"/>
      <c r="G378" s="1"/>
      <c r="H378" s="1"/>
      <c r="I378" s="1"/>
      <c r="J378" s="1"/>
      <c r="K378" s="1"/>
      <c r="L378" s="1"/>
      <c r="M378" s="1"/>
      <c r="N378" s="1"/>
    </row>
    <row r="379" ht="15.0" customHeight="1">
      <c r="A379" s="58"/>
      <c r="B379" s="1"/>
      <c r="C379" s="1"/>
      <c r="D379" s="1"/>
      <c r="E379" s="1"/>
      <c r="F379" s="1"/>
      <c r="G379" s="1"/>
      <c r="H379" s="1"/>
      <c r="I379" s="1"/>
      <c r="J379" s="1"/>
      <c r="K379" s="1"/>
      <c r="L379" s="1"/>
      <c r="M379" s="1"/>
      <c r="N379" s="1"/>
    </row>
    <row r="380" ht="15.0" customHeight="1">
      <c r="A380" s="62" t="s">
        <v>410</v>
      </c>
      <c r="B380" s="6" t="s">
        <v>2</v>
      </c>
      <c r="C380" s="6" t="s">
        <v>3</v>
      </c>
      <c r="D380" s="6" t="s">
        <v>4</v>
      </c>
      <c r="E380" s="6" t="s">
        <v>5</v>
      </c>
      <c r="F380" s="6" t="s">
        <v>6</v>
      </c>
      <c r="G380" s="6" t="s">
        <v>7</v>
      </c>
      <c r="H380" s="6" t="s">
        <v>8</v>
      </c>
      <c r="I380" s="6" t="s">
        <v>9</v>
      </c>
      <c r="J380" s="6" t="s">
        <v>10</v>
      </c>
      <c r="K380" s="6" t="s">
        <v>11</v>
      </c>
      <c r="L380" s="7" t="s">
        <v>12</v>
      </c>
      <c r="M380" s="7" t="s">
        <v>13</v>
      </c>
      <c r="N380" s="7" t="s">
        <v>14</v>
      </c>
    </row>
    <row r="381" ht="15.0" customHeight="1">
      <c r="A381" s="63" t="s">
        <v>15</v>
      </c>
      <c r="B381" s="25" t="s">
        <v>768</v>
      </c>
      <c r="C381" s="8" t="s">
        <v>769</v>
      </c>
      <c r="D381" s="8" t="s">
        <v>770</v>
      </c>
      <c r="E381" s="8" t="s">
        <v>771</v>
      </c>
      <c r="F381" s="8" t="s">
        <v>772</v>
      </c>
      <c r="G381" s="8" t="s">
        <v>773</v>
      </c>
      <c r="H381" s="8" t="s">
        <v>774</v>
      </c>
      <c r="I381" s="8" t="s">
        <v>775</v>
      </c>
      <c r="J381" s="8" t="s">
        <v>776</v>
      </c>
      <c r="K381" s="9"/>
      <c r="L381" s="11"/>
      <c r="M381" s="11"/>
      <c r="N381" s="11"/>
    </row>
    <row r="382" ht="15.0" customHeight="1">
      <c r="A382" s="63" t="s">
        <v>21</v>
      </c>
      <c r="B382" s="26" t="s">
        <v>77</v>
      </c>
      <c r="C382" s="27" t="s">
        <v>400</v>
      </c>
      <c r="D382" s="8" t="s">
        <v>420</v>
      </c>
      <c r="E382" s="8" t="s">
        <v>777</v>
      </c>
      <c r="F382" s="8" t="s">
        <v>778</v>
      </c>
      <c r="G382" s="12" t="s">
        <v>404</v>
      </c>
      <c r="H382" s="12" t="s">
        <v>405</v>
      </c>
      <c r="I382" s="27"/>
      <c r="J382" s="9"/>
      <c r="K382" s="9"/>
      <c r="L382" s="11"/>
      <c r="M382" s="11"/>
      <c r="N382" s="11"/>
    </row>
    <row r="383" ht="15.0" customHeight="1">
      <c r="A383" s="63" t="s">
        <v>408</v>
      </c>
      <c r="B383" s="9"/>
      <c r="C383" s="9"/>
      <c r="D383" s="9"/>
      <c r="E383" s="9"/>
      <c r="F383" s="9"/>
      <c r="G383" s="8" t="s">
        <v>779</v>
      </c>
      <c r="H383" s="8" t="s">
        <v>424</v>
      </c>
      <c r="I383" s="9"/>
      <c r="J383" s="9"/>
      <c r="K383" s="9"/>
      <c r="L383" s="65"/>
      <c r="M383" s="65"/>
      <c r="N383" s="65"/>
    </row>
    <row r="384" ht="15.0" customHeight="1">
      <c r="A384" s="66" t="s">
        <v>410</v>
      </c>
      <c r="B384" s="67">
        <v>7.6132</v>
      </c>
      <c r="C384" s="67">
        <v>6.6672</v>
      </c>
      <c r="D384" s="67">
        <v>8.47</v>
      </c>
      <c r="E384" s="67">
        <v>4.0</v>
      </c>
      <c r="F384" s="67">
        <v>8.0</v>
      </c>
      <c r="G384" s="67">
        <v>5.14</v>
      </c>
      <c r="H384" s="67">
        <v>4.6</v>
      </c>
      <c r="I384" s="67" t="s">
        <v>36</v>
      </c>
      <c r="J384" s="67" t="s">
        <v>36</v>
      </c>
      <c r="K384" s="67"/>
      <c r="L384" s="68">
        <f>IFERROR(MEDIAN($B384:$K384),"-")</f>
        <v>6.6672</v>
      </c>
      <c r="M384" s="68">
        <f>IFERROR(L384*(1-50%),"-")</f>
        <v>3.3336</v>
      </c>
      <c r="N384" s="68">
        <f>IFERROR(L384*(1+50%),"-")</f>
        <v>10.0008</v>
      </c>
    </row>
    <row r="385" ht="15.0" customHeight="1">
      <c r="A385" s="63" t="s">
        <v>24</v>
      </c>
      <c r="B385" s="69">
        <f t="shared" ref="B385:K385" si="34">IFERROR(IF(B384&gt;$N384,"Não válido",IF(B384&lt;$M384,"Não válido",B384)),"-")</f>
        <v>7.6132</v>
      </c>
      <c r="C385" s="69">
        <f t="shared" si="34"/>
        <v>6.6672</v>
      </c>
      <c r="D385" s="69">
        <f t="shared" si="34"/>
        <v>8.47</v>
      </c>
      <c r="E385" s="69">
        <f t="shared" si="34"/>
        <v>4</v>
      </c>
      <c r="F385" s="69">
        <f t="shared" si="34"/>
        <v>8</v>
      </c>
      <c r="G385" s="69">
        <f t="shared" si="34"/>
        <v>5.14</v>
      </c>
      <c r="H385" s="69">
        <f t="shared" si="34"/>
        <v>4.6</v>
      </c>
      <c r="I385" s="69" t="str">
        <f t="shared" si="34"/>
        <v>Não válido</v>
      </c>
      <c r="J385" s="69" t="str">
        <f t="shared" si="34"/>
        <v>Não válido</v>
      </c>
      <c r="K385" s="69" t="str">
        <f t="shared" si="34"/>
        <v>Não válido</v>
      </c>
      <c r="L385" s="1"/>
      <c r="M385" s="1"/>
      <c r="N385" s="1"/>
    </row>
    <row r="386" ht="15.0" customHeight="1">
      <c r="A386" s="70" t="s">
        <v>25</v>
      </c>
      <c r="B386" s="68">
        <f>IFERROR(MIN(B385:K385),"-")</f>
        <v>4</v>
      </c>
      <c r="C386" s="71"/>
      <c r="D386" s="71"/>
      <c r="E386" s="1"/>
      <c r="F386" s="1"/>
      <c r="G386" s="1"/>
      <c r="H386" s="1"/>
      <c r="I386" s="1"/>
      <c r="J386" s="1"/>
      <c r="K386" s="1"/>
      <c r="L386" s="1"/>
      <c r="M386" s="1"/>
      <c r="N386" s="1"/>
    </row>
    <row r="387" ht="15.0" customHeight="1">
      <c r="A387" s="70" t="s">
        <v>26</v>
      </c>
      <c r="B387" s="68">
        <f>IFERROR(MEDIAN(B385:K385),"-")</f>
        <v>6.6672</v>
      </c>
      <c r="C387" s="71"/>
      <c r="D387" s="71"/>
      <c r="E387" s="1"/>
      <c r="F387" s="1"/>
      <c r="G387" s="1"/>
      <c r="H387" s="1"/>
      <c r="I387" s="1"/>
      <c r="J387" s="1"/>
      <c r="K387" s="1"/>
      <c r="L387" s="1"/>
      <c r="M387" s="1"/>
      <c r="N387" s="1"/>
    </row>
    <row r="388" ht="15.0" customHeight="1">
      <c r="A388" s="70" t="s">
        <v>27</v>
      </c>
      <c r="B388" s="68">
        <f>IFERROR(AVERAGE(B385:K385),"-")</f>
        <v>6.355771429</v>
      </c>
      <c r="C388" s="71"/>
      <c r="D388" s="71"/>
      <c r="E388" s="1"/>
      <c r="F388" s="1"/>
      <c r="G388" s="1"/>
      <c r="H388" s="1"/>
      <c r="I388" s="1"/>
      <c r="J388" s="1"/>
      <c r="K388" s="1"/>
      <c r="L388" s="1"/>
      <c r="M388" s="1"/>
      <c r="N388" s="1"/>
    </row>
    <row r="389" ht="15.0" customHeight="1">
      <c r="A389" s="70" t="s">
        <v>28</v>
      </c>
      <c r="B389" s="68">
        <f>IFERROR(MAX(B385:K385),"-")</f>
        <v>8.47</v>
      </c>
      <c r="C389" s="71"/>
      <c r="D389" s="71"/>
      <c r="E389" s="1"/>
      <c r="F389" s="1"/>
      <c r="G389" s="1"/>
      <c r="H389" s="1"/>
      <c r="I389" s="1"/>
      <c r="J389" s="1"/>
      <c r="K389" s="1"/>
      <c r="L389" s="1"/>
      <c r="M389" s="1"/>
      <c r="N389" s="1"/>
    </row>
    <row r="390" ht="15.0" customHeight="1">
      <c r="A390" s="58"/>
      <c r="B390" s="1"/>
      <c r="C390" s="1"/>
      <c r="D390" s="1"/>
      <c r="E390" s="1"/>
      <c r="F390" s="1"/>
      <c r="G390" s="1"/>
      <c r="H390" s="1"/>
      <c r="I390" s="1"/>
      <c r="J390" s="1"/>
      <c r="K390" s="1"/>
      <c r="L390" s="1"/>
      <c r="M390" s="1"/>
      <c r="N390" s="1"/>
    </row>
    <row r="391" ht="15.0" customHeight="1">
      <c r="A391" s="62" t="s">
        <v>425</v>
      </c>
      <c r="B391" s="6" t="s">
        <v>2</v>
      </c>
      <c r="C391" s="6" t="s">
        <v>3</v>
      </c>
      <c r="D391" s="6" t="s">
        <v>4</v>
      </c>
      <c r="E391" s="6" t="s">
        <v>5</v>
      </c>
      <c r="F391" s="6" t="s">
        <v>6</v>
      </c>
      <c r="G391" s="6" t="s">
        <v>7</v>
      </c>
      <c r="H391" s="6" t="s">
        <v>8</v>
      </c>
      <c r="I391" s="6" t="s">
        <v>9</v>
      </c>
      <c r="J391" s="6" t="s">
        <v>10</v>
      </c>
      <c r="K391" s="6" t="s">
        <v>11</v>
      </c>
      <c r="L391" s="7" t="s">
        <v>12</v>
      </c>
      <c r="M391" s="7" t="s">
        <v>13</v>
      </c>
      <c r="N391" s="7" t="s">
        <v>14</v>
      </c>
    </row>
    <row r="392" ht="15.0" customHeight="1">
      <c r="A392" s="63" t="s">
        <v>15</v>
      </c>
      <c r="B392" s="25" t="s">
        <v>780</v>
      </c>
      <c r="C392" s="8" t="s">
        <v>781</v>
      </c>
      <c r="D392" s="8" t="s">
        <v>782</v>
      </c>
      <c r="E392" s="8" t="s">
        <v>783</v>
      </c>
      <c r="F392" s="8" t="s">
        <v>784</v>
      </c>
      <c r="G392" s="8" t="s">
        <v>785</v>
      </c>
      <c r="H392" s="8" t="s">
        <v>786</v>
      </c>
      <c r="I392" s="8" t="s">
        <v>787</v>
      </c>
      <c r="J392" s="8" t="s">
        <v>788</v>
      </c>
      <c r="K392" s="9"/>
      <c r="L392" s="11"/>
      <c r="M392" s="11"/>
      <c r="N392" s="11"/>
    </row>
    <row r="393" ht="15.0" customHeight="1">
      <c r="A393" s="63" t="s">
        <v>21</v>
      </c>
      <c r="B393" s="26" t="s">
        <v>77</v>
      </c>
      <c r="C393" s="12" t="s">
        <v>400</v>
      </c>
      <c r="D393" s="8" t="s">
        <v>435</v>
      </c>
      <c r="E393" s="8" t="s">
        <v>789</v>
      </c>
      <c r="F393" s="8" t="s">
        <v>745</v>
      </c>
      <c r="G393" s="12" t="s">
        <v>404</v>
      </c>
      <c r="H393" s="12" t="s">
        <v>405</v>
      </c>
      <c r="I393" s="27" t="s">
        <v>438</v>
      </c>
      <c r="J393" s="8" t="s">
        <v>790</v>
      </c>
      <c r="K393" s="9"/>
      <c r="L393" s="11"/>
      <c r="M393" s="11"/>
      <c r="N393" s="11"/>
    </row>
    <row r="394" ht="15.0" customHeight="1">
      <c r="A394" s="63" t="s">
        <v>408</v>
      </c>
      <c r="B394" s="9"/>
      <c r="C394" s="9"/>
      <c r="D394" s="9"/>
      <c r="E394" s="9"/>
      <c r="F394" s="9"/>
      <c r="G394" s="8" t="s">
        <v>748</v>
      </c>
      <c r="H394" s="8" t="s">
        <v>425</v>
      </c>
      <c r="I394" s="9"/>
      <c r="J394" s="9"/>
      <c r="K394" s="9"/>
      <c r="L394" s="65"/>
      <c r="M394" s="65"/>
      <c r="N394" s="65"/>
    </row>
    <row r="395" ht="15.0" customHeight="1">
      <c r="A395" s="66" t="s">
        <v>425</v>
      </c>
      <c r="B395" s="67">
        <v>27.6822</v>
      </c>
      <c r="C395" s="67" t="s">
        <v>36</v>
      </c>
      <c r="D395" s="67">
        <v>26.25</v>
      </c>
      <c r="E395" s="67">
        <v>18.65</v>
      </c>
      <c r="F395" s="67">
        <v>12.48</v>
      </c>
      <c r="G395" s="67">
        <v>13.25</v>
      </c>
      <c r="H395" s="67">
        <v>12.65</v>
      </c>
      <c r="I395" s="67">
        <v>11.28</v>
      </c>
      <c r="J395" s="67">
        <v>12.9</v>
      </c>
      <c r="K395" s="67"/>
      <c r="L395" s="68">
        <f>IFERROR(MEDIAN($B395:$K395),"-")</f>
        <v>13.075</v>
      </c>
      <c r="M395" s="68">
        <f>IFERROR(L395*(1-50%),"-")</f>
        <v>6.5375</v>
      </c>
      <c r="N395" s="68">
        <f>IFERROR(L395*(1+50%),"-")</f>
        <v>19.6125</v>
      </c>
    </row>
    <row r="396" ht="15.0" customHeight="1">
      <c r="A396" s="63" t="s">
        <v>24</v>
      </c>
      <c r="B396" s="69" t="str">
        <f t="shared" ref="B396:K396" si="35">IFERROR(IF(B395&gt;$N395,"Não válido",IF(B395&lt;$M395,"Não válido",B395)),"-")</f>
        <v>Não válido</v>
      </c>
      <c r="C396" s="69" t="str">
        <f t="shared" si="35"/>
        <v>Não válido</v>
      </c>
      <c r="D396" s="69" t="str">
        <f t="shared" si="35"/>
        <v>Não válido</v>
      </c>
      <c r="E396" s="69">
        <f t="shared" si="35"/>
        <v>18.65</v>
      </c>
      <c r="F396" s="69">
        <f t="shared" si="35"/>
        <v>12.48</v>
      </c>
      <c r="G396" s="69">
        <f t="shared" si="35"/>
        <v>13.25</v>
      </c>
      <c r="H396" s="69">
        <f t="shared" si="35"/>
        <v>12.65</v>
      </c>
      <c r="I396" s="69">
        <f t="shared" si="35"/>
        <v>11.28</v>
      </c>
      <c r="J396" s="69">
        <f t="shared" si="35"/>
        <v>12.9</v>
      </c>
      <c r="K396" s="69" t="str">
        <f t="shared" si="35"/>
        <v>Não válido</v>
      </c>
      <c r="L396" s="1"/>
      <c r="M396" s="1"/>
      <c r="N396" s="1"/>
    </row>
    <row r="397" ht="15.0" customHeight="1">
      <c r="A397" s="70" t="s">
        <v>25</v>
      </c>
      <c r="B397" s="68">
        <f>IFERROR(MIN(B396:K396),"-")</f>
        <v>11.28</v>
      </c>
      <c r="C397" s="71"/>
      <c r="D397" s="71"/>
      <c r="E397" s="1"/>
      <c r="F397" s="1"/>
      <c r="G397" s="1"/>
      <c r="H397" s="1"/>
      <c r="I397" s="1"/>
      <c r="J397" s="1"/>
      <c r="K397" s="1"/>
      <c r="L397" s="1"/>
      <c r="M397" s="1"/>
      <c r="N397" s="1"/>
    </row>
    <row r="398" ht="15.0" customHeight="1">
      <c r="A398" s="70" t="s">
        <v>26</v>
      </c>
      <c r="B398" s="68">
        <f>IFERROR(MEDIAN(B396:K396),"-")</f>
        <v>12.775</v>
      </c>
      <c r="C398" s="71"/>
      <c r="D398" s="71"/>
      <c r="E398" s="1"/>
      <c r="F398" s="1"/>
      <c r="G398" s="1"/>
      <c r="H398" s="1"/>
      <c r="I398" s="1"/>
      <c r="J398" s="1"/>
      <c r="K398" s="1"/>
      <c r="L398" s="1"/>
      <c r="M398" s="1"/>
      <c r="N398" s="1"/>
    </row>
    <row r="399" ht="15.0" customHeight="1">
      <c r="A399" s="70" t="s">
        <v>27</v>
      </c>
      <c r="B399" s="68">
        <f>IFERROR(AVERAGE(B396:K396),"-")</f>
        <v>13.535</v>
      </c>
      <c r="C399" s="71"/>
      <c r="D399" s="71"/>
      <c r="E399" s="1"/>
      <c r="F399" s="1"/>
      <c r="G399" s="1"/>
      <c r="H399" s="1"/>
      <c r="I399" s="1"/>
      <c r="J399" s="1"/>
      <c r="K399" s="1"/>
      <c r="L399" s="1"/>
      <c r="M399" s="1"/>
      <c r="N399" s="1"/>
    </row>
    <row r="400" ht="15.0" customHeight="1">
      <c r="A400" s="70" t="s">
        <v>28</v>
      </c>
      <c r="B400" s="68">
        <f>IFERROR(MAX(B396:K396),"-")</f>
        <v>18.65</v>
      </c>
      <c r="C400" s="71"/>
      <c r="D400" s="71"/>
      <c r="E400" s="1"/>
      <c r="F400" s="1"/>
      <c r="G400" s="1"/>
      <c r="H400" s="1"/>
      <c r="I400" s="1"/>
      <c r="J400" s="1"/>
      <c r="K400" s="1"/>
      <c r="L400" s="1"/>
      <c r="M400" s="1"/>
      <c r="N400" s="1"/>
    </row>
    <row r="401" ht="15.0" customHeight="1">
      <c r="A401" s="58"/>
      <c r="B401" s="1"/>
      <c r="C401" s="1"/>
      <c r="D401" s="1"/>
      <c r="E401" s="1"/>
      <c r="F401" s="1"/>
      <c r="G401" s="1"/>
      <c r="H401" s="1"/>
      <c r="I401" s="1"/>
      <c r="J401" s="1"/>
      <c r="K401" s="1"/>
      <c r="L401" s="1"/>
      <c r="M401" s="1"/>
      <c r="N401" s="1"/>
    </row>
    <row r="402" ht="15.0" customHeight="1">
      <c r="A402" s="62" t="s">
        <v>440</v>
      </c>
      <c r="B402" s="6" t="s">
        <v>2</v>
      </c>
      <c r="C402" s="6" t="s">
        <v>3</v>
      </c>
      <c r="D402" s="6" t="s">
        <v>4</v>
      </c>
      <c r="E402" s="6" t="s">
        <v>5</v>
      </c>
      <c r="F402" s="6" t="s">
        <v>6</v>
      </c>
      <c r="G402" s="6" t="s">
        <v>7</v>
      </c>
      <c r="H402" s="6" t="s">
        <v>8</v>
      </c>
      <c r="I402" s="6" t="s">
        <v>9</v>
      </c>
      <c r="J402" s="6" t="s">
        <v>10</v>
      </c>
      <c r="K402" s="6" t="s">
        <v>11</v>
      </c>
      <c r="L402" s="7" t="s">
        <v>12</v>
      </c>
      <c r="M402" s="7" t="s">
        <v>13</v>
      </c>
      <c r="N402" s="7" t="s">
        <v>14</v>
      </c>
    </row>
    <row r="403" ht="15.0" customHeight="1">
      <c r="A403" s="63" t="s">
        <v>15</v>
      </c>
      <c r="B403" s="25" t="s">
        <v>791</v>
      </c>
      <c r="C403" s="8" t="s">
        <v>792</v>
      </c>
      <c r="D403" s="8" t="s">
        <v>793</v>
      </c>
      <c r="E403" s="8" t="s">
        <v>794</v>
      </c>
      <c r="F403" s="8" t="s">
        <v>795</v>
      </c>
      <c r="G403" s="8" t="s">
        <v>796</v>
      </c>
      <c r="H403" s="8" t="s">
        <v>797</v>
      </c>
      <c r="I403" s="8" t="s">
        <v>798</v>
      </c>
      <c r="J403" s="8" t="s">
        <v>799</v>
      </c>
      <c r="K403" s="9"/>
      <c r="L403" s="11"/>
      <c r="M403" s="11"/>
      <c r="N403" s="11"/>
    </row>
    <row r="404" ht="15.0" customHeight="1">
      <c r="A404" s="63" t="s">
        <v>21</v>
      </c>
      <c r="B404" s="26" t="s">
        <v>77</v>
      </c>
      <c r="C404" s="27" t="s">
        <v>400</v>
      </c>
      <c r="D404" s="9"/>
      <c r="E404" s="8" t="s">
        <v>800</v>
      </c>
      <c r="F404" s="8" t="s">
        <v>801</v>
      </c>
      <c r="G404" s="12" t="s">
        <v>404</v>
      </c>
      <c r="H404" s="12" t="s">
        <v>405</v>
      </c>
      <c r="I404" s="27"/>
      <c r="J404" s="8" t="s">
        <v>802</v>
      </c>
      <c r="K404" s="9"/>
      <c r="L404" s="11"/>
      <c r="M404" s="11"/>
      <c r="N404" s="11"/>
    </row>
    <row r="405" ht="15.0" customHeight="1">
      <c r="A405" s="63" t="s">
        <v>408</v>
      </c>
      <c r="B405" s="9"/>
      <c r="C405" s="9"/>
      <c r="D405" s="9"/>
      <c r="E405" s="9"/>
      <c r="F405" s="9"/>
      <c r="G405" s="8" t="s">
        <v>803</v>
      </c>
      <c r="H405" s="8" t="s">
        <v>453</v>
      </c>
      <c r="I405" s="9"/>
      <c r="J405" s="9"/>
      <c r="K405" s="9"/>
      <c r="L405" s="65"/>
      <c r="M405" s="65"/>
      <c r="N405" s="65"/>
    </row>
    <row r="406" ht="15.0" customHeight="1">
      <c r="A406" s="66" t="s">
        <v>440</v>
      </c>
      <c r="B406" s="67">
        <v>10.9419</v>
      </c>
      <c r="C406" s="67">
        <v>9.579</v>
      </c>
      <c r="D406" s="67" t="s">
        <v>36</v>
      </c>
      <c r="E406" s="67">
        <v>4.5</v>
      </c>
      <c r="F406" s="67">
        <v>8.0</v>
      </c>
      <c r="G406" s="67">
        <v>5.58</v>
      </c>
      <c r="H406" s="67">
        <v>5.175</v>
      </c>
      <c r="I406" s="67" t="s">
        <v>36</v>
      </c>
      <c r="J406" s="67">
        <v>2.5</v>
      </c>
      <c r="K406" s="67"/>
      <c r="L406" s="68">
        <f>IFERROR(MEDIAN($B406:$K406),"-")</f>
        <v>5.58</v>
      </c>
      <c r="M406" s="68">
        <f>IFERROR(L406*(1-50%),"-")</f>
        <v>2.79</v>
      </c>
      <c r="N406" s="68">
        <f>IFERROR(L406*(1+50%),"-")</f>
        <v>8.37</v>
      </c>
    </row>
    <row r="407" ht="15.0" customHeight="1">
      <c r="A407" s="63" t="s">
        <v>24</v>
      </c>
      <c r="B407" s="69" t="str">
        <f t="shared" ref="B407:K407" si="36">IFERROR(IF(B406&gt;$N406,"Não válido",IF(B406&lt;$M406,"Não válido",B406)),"-")</f>
        <v>Não válido</v>
      </c>
      <c r="C407" s="69" t="str">
        <f t="shared" si="36"/>
        <v>Não válido</v>
      </c>
      <c r="D407" s="69" t="str">
        <f t="shared" si="36"/>
        <v>Não válido</v>
      </c>
      <c r="E407" s="69">
        <f t="shared" si="36"/>
        <v>4.5</v>
      </c>
      <c r="F407" s="69">
        <f t="shared" si="36"/>
        <v>8</v>
      </c>
      <c r="G407" s="69">
        <f t="shared" si="36"/>
        <v>5.58</v>
      </c>
      <c r="H407" s="69">
        <f t="shared" si="36"/>
        <v>5.175</v>
      </c>
      <c r="I407" s="69" t="str">
        <f t="shared" si="36"/>
        <v>Não válido</v>
      </c>
      <c r="J407" s="69" t="str">
        <f t="shared" si="36"/>
        <v>Não válido</v>
      </c>
      <c r="K407" s="69" t="str">
        <f t="shared" si="36"/>
        <v>Não válido</v>
      </c>
      <c r="L407" s="1"/>
      <c r="M407" s="1"/>
      <c r="N407" s="1"/>
    </row>
    <row r="408" ht="15.0" customHeight="1">
      <c r="A408" s="70" t="s">
        <v>25</v>
      </c>
      <c r="B408" s="68">
        <f>IFERROR(MIN(B407:K407),"-")</f>
        <v>4.5</v>
      </c>
      <c r="C408" s="71"/>
      <c r="D408" s="71"/>
      <c r="E408" s="1"/>
      <c r="F408" s="1"/>
      <c r="G408" s="1"/>
      <c r="H408" s="1"/>
      <c r="I408" s="1"/>
      <c r="J408" s="1"/>
      <c r="K408" s="1"/>
      <c r="L408" s="1"/>
      <c r="M408" s="1"/>
      <c r="N408" s="1"/>
    </row>
    <row r="409" ht="15.0" customHeight="1">
      <c r="A409" s="70" t="s">
        <v>26</v>
      </c>
      <c r="B409" s="68">
        <f>IFERROR(MEDIAN(B407:K407),"-")</f>
        <v>5.3775</v>
      </c>
      <c r="C409" s="71"/>
      <c r="D409" s="71"/>
      <c r="E409" s="1"/>
      <c r="F409" s="1"/>
      <c r="G409" s="1"/>
      <c r="H409" s="1"/>
      <c r="I409" s="1"/>
      <c r="J409" s="1"/>
      <c r="K409" s="1"/>
      <c r="L409" s="1"/>
      <c r="M409" s="1"/>
      <c r="N409" s="1"/>
    </row>
    <row r="410" ht="15.0" customHeight="1">
      <c r="A410" s="70" t="s">
        <v>27</v>
      </c>
      <c r="B410" s="68">
        <f>IFERROR(AVERAGE(B407:K407),"-")</f>
        <v>5.81375</v>
      </c>
      <c r="C410" s="71"/>
      <c r="D410" s="71"/>
      <c r="E410" s="1"/>
      <c r="F410" s="1"/>
      <c r="G410" s="1"/>
      <c r="H410" s="1"/>
      <c r="I410" s="1"/>
      <c r="J410" s="1"/>
      <c r="K410" s="1"/>
      <c r="L410" s="1"/>
      <c r="M410" s="1"/>
      <c r="N410" s="1"/>
    </row>
    <row r="411" ht="15.0" customHeight="1">
      <c r="A411" s="70" t="s">
        <v>28</v>
      </c>
      <c r="B411" s="68">
        <f>IFERROR(MAX(B407:K407),"-")</f>
        <v>8</v>
      </c>
      <c r="C411" s="71"/>
      <c r="D411" s="71"/>
      <c r="E411" s="1"/>
      <c r="F411" s="1"/>
      <c r="G411" s="1"/>
      <c r="H411" s="1"/>
      <c r="I411" s="1"/>
      <c r="J411" s="1"/>
      <c r="K411" s="1"/>
      <c r="L411" s="1"/>
      <c r="M411" s="1"/>
      <c r="N411" s="1"/>
    </row>
    <row r="412" ht="15.0" customHeight="1">
      <c r="A412" s="58"/>
      <c r="B412" s="1"/>
      <c r="C412" s="1"/>
      <c r="D412" s="1"/>
      <c r="E412" s="1"/>
      <c r="F412" s="1"/>
      <c r="G412" s="1"/>
      <c r="H412" s="1"/>
      <c r="I412" s="1"/>
      <c r="J412" s="1"/>
      <c r="K412" s="1"/>
      <c r="L412" s="1"/>
      <c r="M412" s="1"/>
      <c r="N412" s="1"/>
    </row>
    <row r="413" ht="15.0" customHeight="1">
      <c r="A413" s="62" t="s">
        <v>454</v>
      </c>
      <c r="B413" s="6" t="s">
        <v>2</v>
      </c>
      <c r="C413" s="6" t="s">
        <v>3</v>
      </c>
      <c r="D413" s="6" t="s">
        <v>4</v>
      </c>
      <c r="E413" s="6" t="s">
        <v>5</v>
      </c>
      <c r="F413" s="6" t="s">
        <v>6</v>
      </c>
      <c r="G413" s="6" t="s">
        <v>7</v>
      </c>
      <c r="H413" s="6" t="s">
        <v>8</v>
      </c>
      <c r="I413" s="6" t="s">
        <v>9</v>
      </c>
      <c r="J413" s="6" t="s">
        <v>10</v>
      </c>
      <c r="K413" s="6" t="s">
        <v>11</v>
      </c>
      <c r="L413" s="7" t="s">
        <v>12</v>
      </c>
      <c r="M413" s="7" t="s">
        <v>13</v>
      </c>
      <c r="N413" s="7" t="s">
        <v>14</v>
      </c>
    </row>
    <row r="414" ht="15.0" customHeight="1">
      <c r="A414" s="63" t="s">
        <v>15</v>
      </c>
      <c r="B414" s="25" t="s">
        <v>804</v>
      </c>
      <c r="C414" s="8" t="s">
        <v>805</v>
      </c>
      <c r="D414" s="8" t="s">
        <v>806</v>
      </c>
      <c r="E414" s="8" t="s">
        <v>807</v>
      </c>
      <c r="F414" s="8" t="s">
        <v>808</v>
      </c>
      <c r="G414" s="8" t="s">
        <v>809</v>
      </c>
      <c r="H414" s="8" t="s">
        <v>810</v>
      </c>
      <c r="I414" s="8" t="s">
        <v>811</v>
      </c>
      <c r="J414" s="8" t="s">
        <v>812</v>
      </c>
      <c r="K414" s="9"/>
      <c r="L414" s="11"/>
      <c r="M414" s="11"/>
      <c r="N414" s="11"/>
    </row>
    <row r="415" ht="15.0" customHeight="1">
      <c r="A415" s="63" t="s">
        <v>21</v>
      </c>
      <c r="B415" s="26" t="s">
        <v>77</v>
      </c>
      <c r="C415" s="12" t="s">
        <v>400</v>
      </c>
      <c r="D415" s="8" t="s">
        <v>464</v>
      </c>
      <c r="E415" s="8" t="s">
        <v>789</v>
      </c>
      <c r="F415" s="8" t="s">
        <v>745</v>
      </c>
      <c r="G415" s="12" t="s">
        <v>404</v>
      </c>
      <c r="H415" s="12" t="s">
        <v>405</v>
      </c>
      <c r="I415" s="27" t="s">
        <v>438</v>
      </c>
      <c r="J415" s="8" t="s">
        <v>790</v>
      </c>
      <c r="K415" s="9"/>
      <c r="L415" s="11"/>
      <c r="M415" s="11"/>
      <c r="N415" s="11"/>
    </row>
    <row r="416" ht="15.0" customHeight="1">
      <c r="A416" s="63" t="s">
        <v>408</v>
      </c>
      <c r="B416" s="9"/>
      <c r="C416" s="9"/>
      <c r="D416" s="9"/>
      <c r="E416" s="9"/>
      <c r="F416" s="9"/>
      <c r="G416" s="8" t="s">
        <v>813</v>
      </c>
      <c r="H416" s="8" t="s">
        <v>454</v>
      </c>
      <c r="I416" s="9"/>
      <c r="J416" s="9"/>
      <c r="K416" s="9"/>
      <c r="L416" s="65"/>
      <c r="M416" s="65"/>
      <c r="N416" s="65"/>
    </row>
    <row r="417" ht="15.0" customHeight="1">
      <c r="A417" s="66" t="s">
        <v>454</v>
      </c>
      <c r="B417" s="67">
        <v>27.6822</v>
      </c>
      <c r="C417" s="67" t="s">
        <v>36</v>
      </c>
      <c r="D417" s="67">
        <v>26.25</v>
      </c>
      <c r="E417" s="67">
        <v>18.65</v>
      </c>
      <c r="F417" s="67">
        <v>12.48</v>
      </c>
      <c r="G417" s="67">
        <v>13.25</v>
      </c>
      <c r="H417" s="67">
        <v>12.65</v>
      </c>
      <c r="I417" s="67">
        <v>11.28</v>
      </c>
      <c r="J417" s="67">
        <v>12.9</v>
      </c>
      <c r="K417" s="67"/>
      <c r="L417" s="68">
        <f>IFERROR(MEDIAN($B417:$K417),"-")</f>
        <v>13.075</v>
      </c>
      <c r="M417" s="68">
        <f>IFERROR(L417*(1-50%),"-")</f>
        <v>6.5375</v>
      </c>
      <c r="N417" s="68">
        <f>IFERROR(L417*(1+50%),"-")</f>
        <v>19.6125</v>
      </c>
    </row>
    <row r="418" ht="15.0" customHeight="1">
      <c r="A418" s="63" t="s">
        <v>24</v>
      </c>
      <c r="B418" s="69" t="str">
        <f t="shared" ref="B418:K418" si="37">IFERROR(IF(B417&gt;$N417,"Não válido",IF(B417&lt;$M417,"Não válido",B417)),"-")</f>
        <v>Não válido</v>
      </c>
      <c r="C418" s="69" t="str">
        <f t="shared" si="37"/>
        <v>Não válido</v>
      </c>
      <c r="D418" s="69" t="str">
        <f t="shared" si="37"/>
        <v>Não válido</v>
      </c>
      <c r="E418" s="69">
        <f t="shared" si="37"/>
        <v>18.65</v>
      </c>
      <c r="F418" s="69">
        <f t="shared" si="37"/>
        <v>12.48</v>
      </c>
      <c r="G418" s="69">
        <f t="shared" si="37"/>
        <v>13.25</v>
      </c>
      <c r="H418" s="69">
        <f t="shared" si="37"/>
        <v>12.65</v>
      </c>
      <c r="I418" s="69">
        <f t="shared" si="37"/>
        <v>11.28</v>
      </c>
      <c r="J418" s="69">
        <f t="shared" si="37"/>
        <v>12.9</v>
      </c>
      <c r="K418" s="69" t="str">
        <f t="shared" si="37"/>
        <v>Não válido</v>
      </c>
      <c r="L418" s="1"/>
      <c r="M418" s="1"/>
      <c r="N418" s="1"/>
    </row>
    <row r="419" ht="15.0" customHeight="1">
      <c r="A419" s="70" t="s">
        <v>25</v>
      </c>
      <c r="B419" s="68">
        <f>IFERROR(MIN(B418:K418),"-")</f>
        <v>11.28</v>
      </c>
      <c r="C419" s="71"/>
      <c r="D419" s="71"/>
      <c r="E419" s="1"/>
      <c r="F419" s="1"/>
      <c r="G419" s="1"/>
      <c r="H419" s="1"/>
      <c r="I419" s="1"/>
      <c r="J419" s="1"/>
      <c r="K419" s="1"/>
      <c r="L419" s="1"/>
      <c r="M419" s="1"/>
      <c r="N419" s="1"/>
    </row>
    <row r="420" ht="15.0" customHeight="1">
      <c r="A420" s="70" t="s">
        <v>26</v>
      </c>
      <c r="B420" s="68">
        <f>IFERROR(MEDIAN(B418:K418),"-")</f>
        <v>12.775</v>
      </c>
      <c r="C420" s="71"/>
      <c r="D420" s="71"/>
      <c r="E420" s="1"/>
      <c r="F420" s="1"/>
      <c r="G420" s="1"/>
      <c r="H420" s="1"/>
      <c r="I420" s="1"/>
      <c r="J420" s="1"/>
      <c r="K420" s="1"/>
      <c r="L420" s="1"/>
      <c r="M420" s="1"/>
      <c r="N420" s="1"/>
    </row>
    <row r="421" ht="15.0" customHeight="1">
      <c r="A421" s="70" t="s">
        <v>27</v>
      </c>
      <c r="B421" s="68">
        <f>IFERROR(AVERAGE(B418:K418),"-")</f>
        <v>13.535</v>
      </c>
      <c r="C421" s="71"/>
      <c r="D421" s="71"/>
      <c r="E421" s="1"/>
      <c r="F421" s="1"/>
      <c r="G421" s="1"/>
      <c r="H421" s="1"/>
      <c r="I421" s="1"/>
      <c r="J421" s="1"/>
      <c r="K421" s="1"/>
      <c r="L421" s="1"/>
      <c r="M421" s="1"/>
      <c r="N421" s="1"/>
    </row>
    <row r="422" ht="15.0" customHeight="1">
      <c r="A422" s="70" t="s">
        <v>28</v>
      </c>
      <c r="B422" s="68">
        <f>IFERROR(MAX(B418:K418),"-")</f>
        <v>18.65</v>
      </c>
      <c r="C422" s="71"/>
      <c r="D422" s="71"/>
      <c r="E422" s="1"/>
      <c r="F422" s="1"/>
      <c r="G422" s="1"/>
      <c r="H422" s="1"/>
      <c r="I422" s="1"/>
      <c r="J422" s="1"/>
      <c r="K422" s="1"/>
      <c r="L422" s="1"/>
      <c r="M422" s="1"/>
      <c r="N422" s="1"/>
    </row>
    <row r="423" ht="15.0" customHeight="1">
      <c r="A423" s="58"/>
      <c r="B423" s="1"/>
      <c r="C423" s="1"/>
      <c r="D423" s="1"/>
      <c r="E423" s="1"/>
      <c r="F423" s="1"/>
      <c r="G423" s="1"/>
      <c r="H423" s="1"/>
      <c r="I423" s="1"/>
      <c r="J423" s="1"/>
      <c r="K423" s="1"/>
      <c r="L423" s="1"/>
      <c r="M423" s="1"/>
      <c r="N423" s="1"/>
    </row>
    <row r="424" ht="15.0" customHeight="1">
      <c r="A424" s="62" t="s">
        <v>424</v>
      </c>
      <c r="B424" s="6" t="s">
        <v>2</v>
      </c>
      <c r="C424" s="6" t="s">
        <v>3</v>
      </c>
      <c r="D424" s="6" t="s">
        <v>4</v>
      </c>
      <c r="E424" s="6" t="s">
        <v>5</v>
      </c>
      <c r="F424" s="6" t="s">
        <v>6</v>
      </c>
      <c r="G424" s="6" t="s">
        <v>7</v>
      </c>
      <c r="H424" s="6" t="s">
        <v>8</v>
      </c>
      <c r="I424" s="6" t="s">
        <v>9</v>
      </c>
      <c r="J424" s="6" t="s">
        <v>10</v>
      </c>
      <c r="K424" s="6" t="s">
        <v>11</v>
      </c>
      <c r="L424" s="7" t="s">
        <v>12</v>
      </c>
      <c r="M424" s="7" t="s">
        <v>13</v>
      </c>
      <c r="N424" s="7" t="s">
        <v>14</v>
      </c>
    </row>
    <row r="425" ht="15.0" customHeight="1">
      <c r="A425" s="63" t="s">
        <v>15</v>
      </c>
      <c r="B425" s="25" t="s">
        <v>814</v>
      </c>
      <c r="C425" s="8" t="s">
        <v>815</v>
      </c>
      <c r="D425" s="8" t="s">
        <v>816</v>
      </c>
      <c r="E425" s="8" t="s">
        <v>817</v>
      </c>
      <c r="F425" s="8" t="s">
        <v>818</v>
      </c>
      <c r="G425" s="8" t="s">
        <v>819</v>
      </c>
      <c r="H425" s="8" t="s">
        <v>820</v>
      </c>
      <c r="I425" s="8" t="s">
        <v>821</v>
      </c>
      <c r="J425" s="8" t="s">
        <v>822</v>
      </c>
      <c r="K425" s="9"/>
      <c r="L425" s="11"/>
      <c r="M425" s="11"/>
      <c r="N425" s="11"/>
    </row>
    <row r="426" ht="15.0" customHeight="1">
      <c r="A426" s="63" t="s">
        <v>21</v>
      </c>
      <c r="B426" s="26" t="s">
        <v>77</v>
      </c>
      <c r="C426" s="27" t="s">
        <v>400</v>
      </c>
      <c r="D426" s="9"/>
      <c r="E426" s="8" t="s">
        <v>800</v>
      </c>
      <c r="F426" s="8" t="s">
        <v>801</v>
      </c>
      <c r="G426" s="12" t="s">
        <v>404</v>
      </c>
      <c r="H426" s="12" t="s">
        <v>405</v>
      </c>
      <c r="I426" s="27"/>
      <c r="J426" s="8" t="s">
        <v>802</v>
      </c>
      <c r="K426" s="9"/>
      <c r="L426" s="11"/>
      <c r="M426" s="11"/>
      <c r="N426" s="11"/>
    </row>
    <row r="427" ht="15.0" customHeight="1">
      <c r="A427" s="63" t="s">
        <v>408</v>
      </c>
      <c r="B427" s="9"/>
      <c r="C427" s="9"/>
      <c r="D427" s="9"/>
      <c r="E427" s="9"/>
      <c r="F427" s="9"/>
      <c r="G427" s="8" t="s">
        <v>803</v>
      </c>
      <c r="H427" s="8" t="s">
        <v>453</v>
      </c>
      <c r="I427" s="9"/>
      <c r="J427" s="9"/>
      <c r="K427" s="9"/>
      <c r="L427" s="65"/>
      <c r="M427" s="65"/>
      <c r="N427" s="65"/>
    </row>
    <row r="428" ht="15.0" customHeight="1">
      <c r="A428" s="66" t="s">
        <v>424</v>
      </c>
      <c r="B428" s="67">
        <v>9.4279</v>
      </c>
      <c r="C428" s="67">
        <v>9.0243</v>
      </c>
      <c r="D428" s="67" t="s">
        <v>36</v>
      </c>
      <c r="E428" s="67">
        <v>4.5</v>
      </c>
      <c r="F428" s="67">
        <v>8.0</v>
      </c>
      <c r="G428" s="67">
        <v>5.58</v>
      </c>
      <c r="H428" s="67">
        <v>5.175</v>
      </c>
      <c r="I428" s="67" t="s">
        <v>36</v>
      </c>
      <c r="J428" s="67">
        <v>2.5</v>
      </c>
      <c r="K428" s="67"/>
      <c r="L428" s="68">
        <f>IFERROR(MEDIAN($B428:$K428),"-")</f>
        <v>5.58</v>
      </c>
      <c r="M428" s="68">
        <f>IFERROR(L428*(1-50%),"-")</f>
        <v>2.79</v>
      </c>
      <c r="N428" s="68">
        <f>IFERROR(L428*(1+50%),"-")</f>
        <v>8.37</v>
      </c>
    </row>
    <row r="429" ht="15.0" customHeight="1">
      <c r="A429" s="63" t="s">
        <v>24</v>
      </c>
      <c r="B429" s="69" t="str">
        <f t="shared" ref="B429:K429" si="38">IFERROR(IF(B428&gt;$N428,"Não válido",IF(B428&lt;$M428,"Não válido",B428)),"-")</f>
        <v>Não válido</v>
      </c>
      <c r="C429" s="69" t="str">
        <f t="shared" si="38"/>
        <v>Não válido</v>
      </c>
      <c r="D429" s="69" t="str">
        <f t="shared" si="38"/>
        <v>Não válido</v>
      </c>
      <c r="E429" s="69">
        <f t="shared" si="38"/>
        <v>4.5</v>
      </c>
      <c r="F429" s="69">
        <f t="shared" si="38"/>
        <v>8</v>
      </c>
      <c r="G429" s="69">
        <f t="shared" si="38"/>
        <v>5.58</v>
      </c>
      <c r="H429" s="69">
        <f t="shared" si="38"/>
        <v>5.175</v>
      </c>
      <c r="I429" s="69" t="str">
        <f t="shared" si="38"/>
        <v>Não válido</v>
      </c>
      <c r="J429" s="69" t="str">
        <f t="shared" si="38"/>
        <v>Não válido</v>
      </c>
      <c r="K429" s="69" t="str">
        <f t="shared" si="38"/>
        <v>Não válido</v>
      </c>
      <c r="L429" s="1"/>
      <c r="M429" s="1"/>
      <c r="N429" s="1"/>
    </row>
    <row r="430" ht="15.0" customHeight="1">
      <c r="A430" s="70" t="s">
        <v>25</v>
      </c>
      <c r="B430" s="68">
        <f>IFERROR(MIN(B429:K429),"-")</f>
        <v>4.5</v>
      </c>
      <c r="C430" s="71"/>
      <c r="D430" s="71"/>
      <c r="E430" s="1"/>
      <c r="F430" s="1"/>
      <c r="G430" s="1"/>
      <c r="H430" s="1"/>
      <c r="I430" s="1"/>
      <c r="J430" s="1"/>
      <c r="K430" s="1"/>
      <c r="L430" s="1"/>
      <c r="M430" s="1"/>
      <c r="N430" s="1"/>
    </row>
    <row r="431" ht="15.0" customHeight="1">
      <c r="A431" s="70" t="s">
        <v>26</v>
      </c>
      <c r="B431" s="68">
        <f>IFERROR(MEDIAN(B429:K429),"-")</f>
        <v>5.3775</v>
      </c>
      <c r="C431" s="71"/>
      <c r="D431" s="71"/>
      <c r="E431" s="1"/>
      <c r="F431" s="1"/>
      <c r="G431" s="1"/>
      <c r="H431" s="1"/>
      <c r="I431" s="1"/>
      <c r="J431" s="1"/>
      <c r="K431" s="1"/>
      <c r="L431" s="1"/>
      <c r="M431" s="1"/>
      <c r="N431" s="1"/>
    </row>
    <row r="432" ht="15.0" customHeight="1">
      <c r="A432" s="70" t="s">
        <v>27</v>
      </c>
      <c r="B432" s="68">
        <f>IFERROR(AVERAGE(B429:K429),"-")</f>
        <v>5.81375</v>
      </c>
      <c r="C432" s="71"/>
      <c r="D432" s="71"/>
      <c r="E432" s="1"/>
      <c r="F432" s="1"/>
      <c r="G432" s="1"/>
      <c r="H432" s="1"/>
      <c r="I432" s="1"/>
      <c r="J432" s="1"/>
      <c r="K432" s="1"/>
      <c r="L432" s="1"/>
      <c r="M432" s="1"/>
      <c r="N432" s="1"/>
    </row>
    <row r="433" ht="15.0" customHeight="1">
      <c r="A433" s="70" t="s">
        <v>28</v>
      </c>
      <c r="B433" s="68">
        <f>IFERROR(MAX(B429:K429),"-")</f>
        <v>8</v>
      </c>
      <c r="C433" s="71"/>
      <c r="D433" s="71"/>
      <c r="E433" s="1"/>
      <c r="F433" s="1"/>
      <c r="G433" s="1"/>
      <c r="H433" s="1"/>
      <c r="I433" s="1"/>
      <c r="J433" s="1"/>
      <c r="K433" s="1"/>
      <c r="L433" s="1"/>
      <c r="M433" s="1"/>
      <c r="N433" s="1"/>
    </row>
    <row r="434" ht="15.0" customHeight="1">
      <c r="A434" s="58"/>
      <c r="B434" s="1"/>
      <c r="C434" s="1"/>
      <c r="D434" s="1"/>
      <c r="E434" s="1"/>
      <c r="F434" s="1"/>
      <c r="G434" s="1"/>
      <c r="H434" s="1"/>
      <c r="I434" s="1"/>
      <c r="J434" s="1"/>
      <c r="K434" s="1"/>
      <c r="L434" s="1"/>
      <c r="M434" s="1"/>
      <c r="N434" s="1"/>
    </row>
    <row r="435" ht="15.0" customHeight="1">
      <c r="A435" s="59" t="s">
        <v>823</v>
      </c>
      <c r="B435" s="1"/>
      <c r="C435" s="1"/>
      <c r="D435" s="1"/>
      <c r="E435" s="1"/>
      <c r="F435" s="1"/>
      <c r="G435" s="1"/>
      <c r="H435" s="1"/>
      <c r="I435" s="1"/>
      <c r="J435" s="1"/>
      <c r="K435" s="1"/>
      <c r="L435" s="1"/>
      <c r="M435" s="1"/>
      <c r="N435" s="1"/>
    </row>
    <row r="436" ht="15.0" customHeight="1">
      <c r="A436" s="58"/>
      <c r="B436" s="1"/>
      <c r="C436" s="1"/>
      <c r="D436" s="1"/>
      <c r="E436" s="1"/>
      <c r="F436" s="1"/>
      <c r="G436" s="1"/>
      <c r="H436" s="1"/>
      <c r="I436" s="1"/>
      <c r="J436" s="1"/>
      <c r="K436" s="1"/>
      <c r="L436" s="1"/>
      <c r="M436" s="1"/>
      <c r="N436" s="1"/>
    </row>
    <row r="437" ht="15.0" customHeight="1">
      <c r="A437" s="62" t="s">
        <v>390</v>
      </c>
      <c r="B437" s="6" t="s">
        <v>2</v>
      </c>
      <c r="C437" s="6" t="s">
        <v>3</v>
      </c>
      <c r="D437" s="6" t="s">
        <v>4</v>
      </c>
      <c r="E437" s="6" t="s">
        <v>5</v>
      </c>
      <c r="F437" s="6" t="s">
        <v>6</v>
      </c>
      <c r="G437" s="6" t="s">
        <v>7</v>
      </c>
      <c r="H437" s="6" t="s">
        <v>8</v>
      </c>
      <c r="I437" s="6" t="s">
        <v>9</v>
      </c>
      <c r="J437" s="6" t="s">
        <v>10</v>
      </c>
      <c r="K437" s="6" t="s">
        <v>11</v>
      </c>
      <c r="L437" s="7" t="s">
        <v>12</v>
      </c>
      <c r="M437" s="7" t="s">
        <v>13</v>
      </c>
      <c r="N437" s="7" t="s">
        <v>14</v>
      </c>
    </row>
    <row r="438" ht="15.0" customHeight="1">
      <c r="A438" s="63" t="s">
        <v>15</v>
      </c>
      <c r="B438" s="25" t="s">
        <v>824</v>
      </c>
      <c r="C438" s="8" t="s">
        <v>825</v>
      </c>
      <c r="D438" s="8" t="s">
        <v>826</v>
      </c>
      <c r="E438" s="8" t="s">
        <v>827</v>
      </c>
      <c r="F438" s="8" t="s">
        <v>828</v>
      </c>
      <c r="G438" s="8" t="s">
        <v>829</v>
      </c>
      <c r="H438" s="8" t="s">
        <v>830</v>
      </c>
      <c r="I438" s="8" t="s">
        <v>831</v>
      </c>
      <c r="J438" s="8" t="s">
        <v>832</v>
      </c>
      <c r="K438" s="9"/>
      <c r="L438" s="11"/>
      <c r="M438" s="11"/>
      <c r="N438" s="11"/>
    </row>
    <row r="439" ht="15.0" customHeight="1">
      <c r="A439" s="63" t="s">
        <v>21</v>
      </c>
      <c r="B439" s="26" t="s">
        <v>77</v>
      </c>
      <c r="C439" s="27" t="s">
        <v>400</v>
      </c>
      <c r="D439" s="8" t="s">
        <v>401</v>
      </c>
      <c r="E439" s="8" t="s">
        <v>833</v>
      </c>
      <c r="F439" s="8" t="s">
        <v>551</v>
      </c>
      <c r="G439" s="12" t="s">
        <v>404</v>
      </c>
      <c r="H439" s="12" t="s">
        <v>405</v>
      </c>
      <c r="I439" s="27" t="s">
        <v>834</v>
      </c>
      <c r="J439" s="9"/>
      <c r="K439" s="9"/>
      <c r="L439" s="11"/>
      <c r="M439" s="11"/>
      <c r="N439" s="11"/>
    </row>
    <row r="440" ht="15.0" customHeight="1">
      <c r="A440" s="63" t="s">
        <v>408</v>
      </c>
      <c r="B440" s="9"/>
      <c r="C440" s="9"/>
      <c r="D440" s="9"/>
      <c r="E440" s="9"/>
      <c r="F440" s="9"/>
      <c r="G440" s="8" t="s">
        <v>552</v>
      </c>
      <c r="H440" s="8" t="s">
        <v>390</v>
      </c>
      <c r="I440" s="9"/>
      <c r="J440" s="9"/>
      <c r="K440" s="9"/>
      <c r="L440" s="65"/>
      <c r="M440" s="65"/>
      <c r="N440" s="65"/>
    </row>
    <row r="441" ht="15.0" customHeight="1">
      <c r="A441" s="66" t="s">
        <v>390</v>
      </c>
      <c r="B441" s="67">
        <v>11.3714</v>
      </c>
      <c r="C441" s="67">
        <v>9.9487</v>
      </c>
      <c r="D441" s="67">
        <v>11.63</v>
      </c>
      <c r="E441" s="67">
        <v>4.5</v>
      </c>
      <c r="F441" s="67">
        <v>8.0</v>
      </c>
      <c r="G441" s="67">
        <v>10.9</v>
      </c>
      <c r="H441" s="67">
        <v>5.175</v>
      </c>
      <c r="I441" s="67">
        <v>3.6</v>
      </c>
      <c r="J441" s="67" t="s">
        <v>36</v>
      </c>
      <c r="K441" s="67"/>
      <c r="L441" s="68">
        <f>IFERROR(MEDIAN($B441:$K441),"-")</f>
        <v>8.97435</v>
      </c>
      <c r="M441" s="68">
        <f>IFERROR(L441*(1-50%),"-")</f>
        <v>4.487175</v>
      </c>
      <c r="N441" s="68">
        <f>IFERROR(L441*(1+50%),"-")</f>
        <v>13.461525</v>
      </c>
    </row>
    <row r="442" ht="15.0" customHeight="1">
      <c r="A442" s="63" t="s">
        <v>24</v>
      </c>
      <c r="B442" s="69">
        <f t="shared" ref="B442:K442" si="39">IFERROR(IF(B441&gt;$N441,"Não válido",IF(B441&lt;$M441,"Não válido",B441)),"-")</f>
        <v>11.3714</v>
      </c>
      <c r="C442" s="69">
        <f t="shared" si="39"/>
        <v>9.9487</v>
      </c>
      <c r="D442" s="69">
        <f t="shared" si="39"/>
        <v>11.63</v>
      </c>
      <c r="E442" s="69">
        <f t="shared" si="39"/>
        <v>4.5</v>
      </c>
      <c r="F442" s="69">
        <f t="shared" si="39"/>
        <v>8</v>
      </c>
      <c r="G442" s="69">
        <f t="shared" si="39"/>
        <v>10.9</v>
      </c>
      <c r="H442" s="69">
        <f t="shared" si="39"/>
        <v>5.175</v>
      </c>
      <c r="I442" s="69" t="str">
        <f t="shared" si="39"/>
        <v>Não válido</v>
      </c>
      <c r="J442" s="69" t="str">
        <f t="shared" si="39"/>
        <v>Não válido</v>
      </c>
      <c r="K442" s="69" t="str">
        <f t="shared" si="39"/>
        <v>Não válido</v>
      </c>
      <c r="L442" s="1"/>
      <c r="M442" s="1"/>
      <c r="N442" s="1"/>
    </row>
    <row r="443" ht="15.0" customHeight="1">
      <c r="A443" s="70" t="s">
        <v>25</v>
      </c>
      <c r="B443" s="68">
        <f>IFERROR(MIN(B442:K442),"-")</f>
        <v>4.5</v>
      </c>
      <c r="C443" s="71"/>
      <c r="D443" s="71"/>
      <c r="E443" s="1"/>
      <c r="F443" s="1"/>
      <c r="G443" s="1"/>
      <c r="H443" s="1"/>
      <c r="I443" s="1"/>
      <c r="J443" s="1"/>
      <c r="K443" s="1"/>
      <c r="L443" s="1"/>
      <c r="M443" s="1"/>
      <c r="N443" s="1"/>
    </row>
    <row r="444" ht="15.0" customHeight="1">
      <c r="A444" s="70" t="s">
        <v>26</v>
      </c>
      <c r="B444" s="68">
        <f>IFERROR(MEDIAN(B442:K442),"-")</f>
        <v>9.9487</v>
      </c>
      <c r="C444" s="71"/>
      <c r="D444" s="71"/>
      <c r="E444" s="1"/>
      <c r="F444" s="1"/>
      <c r="G444" s="1"/>
      <c r="H444" s="1"/>
      <c r="I444" s="1"/>
      <c r="J444" s="1"/>
      <c r="K444" s="1"/>
      <c r="L444" s="1"/>
      <c r="M444" s="1"/>
      <c r="N444" s="1"/>
    </row>
    <row r="445" ht="15.0" customHeight="1">
      <c r="A445" s="70" t="s">
        <v>27</v>
      </c>
      <c r="B445" s="68">
        <f>IFERROR(AVERAGE(B442:K442),"-")</f>
        <v>8.7893</v>
      </c>
      <c r="C445" s="71"/>
      <c r="D445" s="71"/>
      <c r="E445" s="1"/>
      <c r="F445" s="1"/>
      <c r="G445" s="1"/>
      <c r="H445" s="1"/>
      <c r="I445" s="1"/>
      <c r="J445" s="1"/>
      <c r="K445" s="1"/>
      <c r="L445" s="1"/>
      <c r="M445" s="1"/>
      <c r="N445" s="1"/>
    </row>
    <row r="446" ht="15.0" customHeight="1">
      <c r="A446" s="70" t="s">
        <v>28</v>
      </c>
      <c r="B446" s="68">
        <f>IFERROR(MAX(B442:K442),"-")</f>
        <v>11.63</v>
      </c>
      <c r="C446" s="71"/>
      <c r="D446" s="71"/>
      <c r="E446" s="1"/>
      <c r="F446" s="1"/>
      <c r="G446" s="1"/>
      <c r="H446" s="1"/>
      <c r="I446" s="1"/>
      <c r="J446" s="1"/>
      <c r="K446" s="1"/>
      <c r="L446" s="1"/>
      <c r="M446" s="1"/>
      <c r="N446" s="1"/>
    </row>
    <row r="447" ht="15.0" customHeight="1">
      <c r="A447" s="58"/>
      <c r="B447" s="1"/>
      <c r="C447" s="1"/>
      <c r="D447" s="1"/>
      <c r="E447" s="1"/>
      <c r="F447" s="1"/>
      <c r="G447" s="1"/>
      <c r="H447" s="1"/>
      <c r="I447" s="1"/>
      <c r="J447" s="1"/>
      <c r="K447" s="1"/>
      <c r="L447" s="1"/>
      <c r="M447" s="1"/>
      <c r="N447" s="1"/>
    </row>
    <row r="448" ht="15.0" customHeight="1">
      <c r="A448" s="62" t="s">
        <v>425</v>
      </c>
      <c r="B448" s="6" t="s">
        <v>2</v>
      </c>
      <c r="C448" s="6" t="s">
        <v>3</v>
      </c>
      <c r="D448" s="6" t="s">
        <v>4</v>
      </c>
      <c r="E448" s="6" t="s">
        <v>5</v>
      </c>
      <c r="F448" s="6" t="s">
        <v>6</v>
      </c>
      <c r="G448" s="6" t="s">
        <v>7</v>
      </c>
      <c r="H448" s="6" t="s">
        <v>8</v>
      </c>
      <c r="I448" s="6" t="s">
        <v>9</v>
      </c>
      <c r="J448" s="6" t="s">
        <v>10</v>
      </c>
      <c r="K448" s="6" t="s">
        <v>11</v>
      </c>
      <c r="L448" s="7" t="s">
        <v>12</v>
      </c>
      <c r="M448" s="7" t="s">
        <v>13</v>
      </c>
      <c r="N448" s="7" t="s">
        <v>14</v>
      </c>
    </row>
    <row r="449" ht="15.0" customHeight="1">
      <c r="A449" s="63" t="s">
        <v>15</v>
      </c>
      <c r="B449" s="25" t="s">
        <v>835</v>
      </c>
      <c r="C449" s="8" t="s">
        <v>836</v>
      </c>
      <c r="D449" s="8" t="s">
        <v>837</v>
      </c>
      <c r="E449" s="8" t="s">
        <v>838</v>
      </c>
      <c r="F449" s="8" t="s">
        <v>839</v>
      </c>
      <c r="G449" s="8" t="s">
        <v>840</v>
      </c>
      <c r="H449" s="8" t="s">
        <v>841</v>
      </c>
      <c r="I449" s="8" t="s">
        <v>842</v>
      </c>
      <c r="J449" s="8" t="s">
        <v>843</v>
      </c>
      <c r="K449" s="9"/>
      <c r="L449" s="11"/>
      <c r="M449" s="11"/>
      <c r="N449" s="11"/>
    </row>
    <row r="450" ht="15.0" customHeight="1">
      <c r="A450" s="63" t="s">
        <v>21</v>
      </c>
      <c r="B450" s="26" t="s">
        <v>77</v>
      </c>
      <c r="C450" s="27" t="s">
        <v>400</v>
      </c>
      <c r="D450" s="8" t="s">
        <v>435</v>
      </c>
      <c r="E450" s="8" t="s">
        <v>789</v>
      </c>
      <c r="F450" s="8" t="s">
        <v>844</v>
      </c>
      <c r="G450" s="12" t="s">
        <v>404</v>
      </c>
      <c r="H450" s="12" t="s">
        <v>405</v>
      </c>
      <c r="I450" s="27" t="s">
        <v>845</v>
      </c>
      <c r="J450" s="8" t="s">
        <v>790</v>
      </c>
      <c r="K450" s="9"/>
      <c r="L450" s="11"/>
      <c r="M450" s="11"/>
      <c r="N450" s="11"/>
    </row>
    <row r="451" ht="15.0" customHeight="1">
      <c r="A451" s="63" t="s">
        <v>408</v>
      </c>
      <c r="B451" s="9"/>
      <c r="C451" s="9"/>
      <c r="D451" s="9"/>
      <c r="E451" s="9"/>
      <c r="F451" s="9"/>
      <c r="G451" s="8" t="s">
        <v>846</v>
      </c>
      <c r="H451" s="8" t="s">
        <v>425</v>
      </c>
      <c r="I451" s="9"/>
      <c r="J451" s="9"/>
      <c r="K451" s="9"/>
      <c r="L451" s="65"/>
      <c r="M451" s="65"/>
      <c r="N451" s="65"/>
    </row>
    <row r="452" ht="15.0" customHeight="1">
      <c r="A452" s="66" t="s">
        <v>425</v>
      </c>
      <c r="B452" s="67">
        <v>24.8152</v>
      </c>
      <c r="C452" s="67">
        <v>21.6191</v>
      </c>
      <c r="D452" s="67">
        <v>26.25</v>
      </c>
      <c r="E452" s="67">
        <v>18.65</v>
      </c>
      <c r="F452" s="67">
        <v>12.48</v>
      </c>
      <c r="G452" s="67">
        <v>13.25</v>
      </c>
      <c r="H452" s="67">
        <v>12.65</v>
      </c>
      <c r="I452" s="67">
        <v>11.28</v>
      </c>
      <c r="J452" s="67">
        <v>12.9</v>
      </c>
      <c r="K452" s="67"/>
      <c r="L452" s="68">
        <f>IFERROR(MEDIAN($B452:$K452),"-")</f>
        <v>13.25</v>
      </c>
      <c r="M452" s="68">
        <f>IFERROR(L452*(1-50%),"-")</f>
        <v>6.625</v>
      </c>
      <c r="N452" s="68">
        <f>IFERROR(L452*(1+50%),"-")</f>
        <v>19.875</v>
      </c>
    </row>
    <row r="453" ht="15.0" customHeight="1">
      <c r="A453" s="63" t="s">
        <v>24</v>
      </c>
      <c r="B453" s="69" t="str">
        <f t="shared" ref="B453:K453" si="40">IFERROR(IF(B452&gt;$N452,"Não válido",IF(B452&lt;$M452,"Não válido",B452)),"-")</f>
        <v>Não válido</v>
      </c>
      <c r="C453" s="69" t="str">
        <f t="shared" si="40"/>
        <v>Não válido</v>
      </c>
      <c r="D453" s="69" t="str">
        <f t="shared" si="40"/>
        <v>Não válido</v>
      </c>
      <c r="E453" s="69">
        <f t="shared" si="40"/>
        <v>18.65</v>
      </c>
      <c r="F453" s="69">
        <f t="shared" si="40"/>
        <v>12.48</v>
      </c>
      <c r="G453" s="69">
        <f t="shared" si="40"/>
        <v>13.25</v>
      </c>
      <c r="H453" s="69">
        <f t="shared" si="40"/>
        <v>12.65</v>
      </c>
      <c r="I453" s="69">
        <f t="shared" si="40"/>
        <v>11.28</v>
      </c>
      <c r="J453" s="69">
        <f t="shared" si="40"/>
        <v>12.9</v>
      </c>
      <c r="K453" s="69" t="str">
        <f t="shared" si="40"/>
        <v>Não válido</v>
      </c>
      <c r="L453" s="1"/>
      <c r="M453" s="1"/>
      <c r="N453" s="1"/>
    </row>
    <row r="454" ht="15.0" customHeight="1">
      <c r="A454" s="70" t="s">
        <v>25</v>
      </c>
      <c r="B454" s="68">
        <f>IFERROR(MIN(B453:K453),"-")</f>
        <v>11.28</v>
      </c>
      <c r="C454" s="71"/>
      <c r="D454" s="71"/>
      <c r="E454" s="1"/>
      <c r="F454" s="1"/>
      <c r="G454" s="1"/>
      <c r="H454" s="1"/>
      <c r="I454" s="1"/>
      <c r="J454" s="1"/>
      <c r="K454" s="1"/>
      <c r="L454" s="1"/>
      <c r="M454" s="1"/>
      <c r="N454" s="1"/>
    </row>
    <row r="455" ht="15.0" customHeight="1">
      <c r="A455" s="70" t="s">
        <v>26</v>
      </c>
      <c r="B455" s="68">
        <f>IFERROR(MEDIAN(B453:K453),"-")</f>
        <v>12.775</v>
      </c>
      <c r="C455" s="71"/>
      <c r="D455" s="71"/>
      <c r="E455" s="1"/>
      <c r="F455" s="1"/>
      <c r="G455" s="1"/>
      <c r="H455" s="1"/>
      <c r="I455" s="1"/>
      <c r="J455" s="1"/>
      <c r="K455" s="1"/>
      <c r="L455" s="1"/>
      <c r="M455" s="1"/>
      <c r="N455" s="1"/>
    </row>
    <row r="456" ht="15.0" customHeight="1">
      <c r="A456" s="70" t="s">
        <v>27</v>
      </c>
      <c r="B456" s="68">
        <f>IFERROR(AVERAGE(B453:K453),"-")</f>
        <v>13.535</v>
      </c>
      <c r="C456" s="71"/>
      <c r="D456" s="71"/>
      <c r="E456" s="1"/>
      <c r="F456" s="1"/>
      <c r="G456" s="1"/>
      <c r="H456" s="1"/>
      <c r="I456" s="1"/>
      <c r="J456" s="1"/>
      <c r="K456" s="1"/>
      <c r="L456" s="1"/>
      <c r="M456" s="1"/>
      <c r="N456" s="1"/>
    </row>
    <row r="457" ht="15.0" customHeight="1">
      <c r="A457" s="70" t="s">
        <v>28</v>
      </c>
      <c r="B457" s="68">
        <f>IFERROR(MAX(B453:K453),"-")</f>
        <v>18.65</v>
      </c>
      <c r="C457" s="71"/>
      <c r="D457" s="71"/>
      <c r="E457" s="1"/>
      <c r="F457" s="1"/>
      <c r="G457" s="1"/>
      <c r="H457" s="1"/>
      <c r="I457" s="1"/>
      <c r="J457" s="1"/>
      <c r="K457" s="1"/>
      <c r="L457" s="1"/>
      <c r="M457" s="1"/>
      <c r="N457" s="1"/>
    </row>
    <row r="458" ht="15.0" customHeight="1">
      <c r="A458" s="58"/>
      <c r="B458" s="1"/>
      <c r="C458" s="1"/>
      <c r="D458" s="1"/>
      <c r="E458" s="1"/>
      <c r="F458" s="1"/>
      <c r="G458" s="1"/>
      <c r="H458" s="1"/>
      <c r="I458" s="1"/>
      <c r="J458" s="1"/>
      <c r="K458" s="1"/>
      <c r="L458" s="1"/>
      <c r="M458" s="1"/>
      <c r="N458" s="1"/>
    </row>
    <row r="459" ht="15.0" customHeight="1">
      <c r="A459" s="62" t="s">
        <v>454</v>
      </c>
      <c r="B459" s="6" t="s">
        <v>2</v>
      </c>
      <c r="C459" s="6" t="s">
        <v>3</v>
      </c>
      <c r="D459" s="6" t="s">
        <v>4</v>
      </c>
      <c r="E459" s="6" t="s">
        <v>5</v>
      </c>
      <c r="F459" s="6" t="s">
        <v>6</v>
      </c>
      <c r="G459" s="6" t="s">
        <v>7</v>
      </c>
      <c r="H459" s="6" t="s">
        <v>8</v>
      </c>
      <c r="I459" s="6" t="s">
        <v>9</v>
      </c>
      <c r="J459" s="6" t="s">
        <v>10</v>
      </c>
      <c r="K459" s="6" t="s">
        <v>11</v>
      </c>
      <c r="L459" s="7" t="s">
        <v>12</v>
      </c>
      <c r="M459" s="7" t="s">
        <v>13</v>
      </c>
      <c r="N459" s="7" t="s">
        <v>14</v>
      </c>
    </row>
    <row r="460" ht="15.0" customHeight="1">
      <c r="A460" s="63" t="s">
        <v>15</v>
      </c>
      <c r="B460" s="25" t="s">
        <v>847</v>
      </c>
      <c r="C460" s="8" t="s">
        <v>848</v>
      </c>
      <c r="D460" s="8" t="s">
        <v>849</v>
      </c>
      <c r="E460" s="8" t="s">
        <v>850</v>
      </c>
      <c r="F460" s="8" t="s">
        <v>851</v>
      </c>
      <c r="G460" s="8" t="s">
        <v>852</v>
      </c>
      <c r="H460" s="8" t="s">
        <v>853</v>
      </c>
      <c r="I460" s="8" t="s">
        <v>854</v>
      </c>
      <c r="J460" s="8" t="s">
        <v>855</v>
      </c>
      <c r="K460" s="9"/>
      <c r="L460" s="11"/>
      <c r="M460" s="11"/>
      <c r="N460" s="11"/>
    </row>
    <row r="461" ht="15.0" customHeight="1">
      <c r="A461" s="63" t="s">
        <v>21</v>
      </c>
      <c r="B461" s="26" t="s">
        <v>77</v>
      </c>
      <c r="C461" s="27" t="s">
        <v>400</v>
      </c>
      <c r="D461" s="8" t="s">
        <v>464</v>
      </c>
      <c r="E461" s="8" t="s">
        <v>789</v>
      </c>
      <c r="F461" s="8" t="s">
        <v>844</v>
      </c>
      <c r="G461" s="12" t="s">
        <v>404</v>
      </c>
      <c r="H461" s="12" t="s">
        <v>405</v>
      </c>
      <c r="I461" s="27" t="s">
        <v>845</v>
      </c>
      <c r="J461" s="8" t="s">
        <v>790</v>
      </c>
      <c r="K461" s="9"/>
      <c r="L461" s="11"/>
      <c r="M461" s="11"/>
      <c r="N461" s="11"/>
    </row>
    <row r="462" ht="15.0" customHeight="1">
      <c r="A462" s="63" t="s">
        <v>408</v>
      </c>
      <c r="B462" s="9"/>
      <c r="C462" s="9"/>
      <c r="D462" s="9"/>
      <c r="E462" s="9"/>
      <c r="F462" s="9"/>
      <c r="G462" s="8" t="s">
        <v>846</v>
      </c>
      <c r="H462" s="8" t="s">
        <v>454</v>
      </c>
      <c r="I462" s="9"/>
      <c r="J462" s="9"/>
      <c r="K462" s="9"/>
      <c r="L462" s="65"/>
      <c r="M462" s="65"/>
      <c r="N462" s="65"/>
    </row>
    <row r="463" ht="15.0" customHeight="1">
      <c r="A463" s="66" t="s">
        <v>454</v>
      </c>
      <c r="B463" s="67">
        <v>24.8152</v>
      </c>
      <c r="C463" s="67">
        <v>21.6191</v>
      </c>
      <c r="D463" s="67">
        <v>26.25</v>
      </c>
      <c r="E463" s="67">
        <v>18.65</v>
      </c>
      <c r="F463" s="67">
        <v>12.48</v>
      </c>
      <c r="G463" s="67">
        <v>13.25</v>
      </c>
      <c r="H463" s="67">
        <v>12.65</v>
      </c>
      <c r="I463" s="67">
        <v>11.28</v>
      </c>
      <c r="J463" s="67">
        <v>12.9</v>
      </c>
      <c r="K463" s="67"/>
      <c r="L463" s="68">
        <f>IFERROR(MEDIAN($B463:$K463),"-")</f>
        <v>13.25</v>
      </c>
      <c r="M463" s="68">
        <f>IFERROR(L463*(1-50%),"-")</f>
        <v>6.625</v>
      </c>
      <c r="N463" s="68">
        <f>IFERROR(L463*(1+50%),"-")</f>
        <v>19.875</v>
      </c>
    </row>
    <row r="464" ht="15.0" customHeight="1">
      <c r="A464" s="63" t="s">
        <v>24</v>
      </c>
      <c r="B464" s="69" t="str">
        <f t="shared" ref="B464:K464" si="41">IFERROR(IF(B463&gt;$N463,"Não válido",IF(B463&lt;$M463,"Não válido",B463)),"-")</f>
        <v>Não válido</v>
      </c>
      <c r="C464" s="69" t="str">
        <f t="shared" si="41"/>
        <v>Não válido</v>
      </c>
      <c r="D464" s="69" t="str">
        <f t="shared" si="41"/>
        <v>Não válido</v>
      </c>
      <c r="E464" s="69">
        <f t="shared" si="41"/>
        <v>18.65</v>
      </c>
      <c r="F464" s="69">
        <f t="shared" si="41"/>
        <v>12.48</v>
      </c>
      <c r="G464" s="69">
        <f t="shared" si="41"/>
        <v>13.25</v>
      </c>
      <c r="H464" s="69">
        <f t="shared" si="41"/>
        <v>12.65</v>
      </c>
      <c r="I464" s="69">
        <f t="shared" si="41"/>
        <v>11.28</v>
      </c>
      <c r="J464" s="69">
        <f t="shared" si="41"/>
        <v>12.9</v>
      </c>
      <c r="K464" s="69" t="str">
        <f t="shared" si="41"/>
        <v>Não válido</v>
      </c>
      <c r="L464" s="1"/>
      <c r="M464" s="1"/>
      <c r="N464" s="1"/>
    </row>
    <row r="465" ht="15.0" customHeight="1">
      <c r="A465" s="70" t="s">
        <v>25</v>
      </c>
      <c r="B465" s="68">
        <f>IFERROR(MIN(B464:K464),"-")</f>
        <v>11.28</v>
      </c>
      <c r="C465" s="71"/>
      <c r="D465" s="71"/>
      <c r="E465" s="1"/>
      <c r="F465" s="1"/>
      <c r="G465" s="1"/>
      <c r="H465" s="1"/>
      <c r="I465" s="1"/>
      <c r="J465" s="1"/>
      <c r="K465" s="1"/>
      <c r="L465" s="1"/>
      <c r="M465" s="1"/>
      <c r="N465" s="1"/>
    </row>
    <row r="466" ht="15.0" customHeight="1">
      <c r="A466" s="70" t="s">
        <v>26</v>
      </c>
      <c r="B466" s="68">
        <f>IFERROR(MEDIAN(B464:K464),"-")</f>
        <v>12.775</v>
      </c>
      <c r="C466" s="71"/>
      <c r="D466" s="71"/>
      <c r="E466" s="1"/>
      <c r="F466" s="1"/>
      <c r="G466" s="1"/>
      <c r="H466" s="1"/>
      <c r="I466" s="1"/>
      <c r="J466" s="1"/>
      <c r="K466" s="1"/>
      <c r="L466" s="1"/>
      <c r="M466" s="1"/>
      <c r="N466" s="1"/>
    </row>
    <row r="467" ht="15.0" customHeight="1">
      <c r="A467" s="70" t="s">
        <v>27</v>
      </c>
      <c r="B467" s="68">
        <f>IFERROR(AVERAGE(B464:K464),"-")</f>
        <v>13.535</v>
      </c>
      <c r="C467" s="71"/>
      <c r="D467" s="71"/>
      <c r="E467" s="1"/>
      <c r="F467" s="1"/>
      <c r="G467" s="1"/>
      <c r="H467" s="1"/>
      <c r="I467" s="1"/>
      <c r="J467" s="1"/>
      <c r="K467" s="1"/>
      <c r="L467" s="1"/>
      <c r="M467" s="1"/>
      <c r="N467" s="1"/>
    </row>
    <row r="468" ht="15.0" customHeight="1">
      <c r="A468" s="70" t="s">
        <v>28</v>
      </c>
      <c r="B468" s="68">
        <f>IFERROR(MAX(B464:K464),"-")</f>
        <v>18.65</v>
      </c>
      <c r="C468" s="71"/>
      <c r="D468" s="71"/>
      <c r="E468" s="1"/>
      <c r="F468" s="1"/>
      <c r="G468" s="1"/>
      <c r="H468" s="1"/>
      <c r="I468" s="1"/>
      <c r="J468" s="1"/>
      <c r="K468" s="1"/>
      <c r="L468" s="1"/>
      <c r="M468" s="1"/>
      <c r="N468" s="1"/>
    </row>
    <row r="469" ht="15.0" customHeight="1">
      <c r="A469" s="58"/>
      <c r="B469" s="1"/>
      <c r="C469" s="1"/>
      <c r="D469" s="1"/>
      <c r="E469" s="1"/>
      <c r="F469" s="1"/>
      <c r="G469" s="1"/>
      <c r="H469" s="1"/>
      <c r="I469" s="1"/>
      <c r="J469" s="1"/>
      <c r="K469" s="1"/>
      <c r="L469" s="1"/>
      <c r="M469" s="1"/>
      <c r="N469" s="1"/>
    </row>
    <row r="470" ht="15.0" customHeight="1">
      <c r="A470" s="73" t="s">
        <v>424</v>
      </c>
      <c r="B470" s="6" t="s">
        <v>2</v>
      </c>
      <c r="C470" s="6" t="s">
        <v>3</v>
      </c>
      <c r="D470" s="6" t="s">
        <v>4</v>
      </c>
      <c r="E470" s="6" t="s">
        <v>5</v>
      </c>
      <c r="F470" s="6" t="s">
        <v>6</v>
      </c>
      <c r="G470" s="6" t="s">
        <v>7</v>
      </c>
      <c r="H470" s="6" t="s">
        <v>8</v>
      </c>
      <c r="I470" s="6" t="s">
        <v>9</v>
      </c>
      <c r="J470" s="6" t="s">
        <v>10</v>
      </c>
      <c r="K470" s="6" t="s">
        <v>11</v>
      </c>
      <c r="L470" s="7" t="s">
        <v>12</v>
      </c>
      <c r="M470" s="7" t="s">
        <v>13</v>
      </c>
      <c r="N470" s="7" t="s">
        <v>14</v>
      </c>
    </row>
    <row r="471" ht="15.0" customHeight="1">
      <c r="A471" s="63" t="s">
        <v>15</v>
      </c>
      <c r="B471" s="25" t="s">
        <v>856</v>
      </c>
      <c r="C471" s="8" t="s">
        <v>857</v>
      </c>
      <c r="D471" s="8" t="s">
        <v>858</v>
      </c>
      <c r="E471" s="8" t="s">
        <v>859</v>
      </c>
      <c r="F471" s="8" t="s">
        <v>860</v>
      </c>
      <c r="G471" s="8" t="s">
        <v>861</v>
      </c>
      <c r="H471" s="8" t="s">
        <v>862</v>
      </c>
      <c r="I471" s="8" t="s">
        <v>863</v>
      </c>
      <c r="J471" s="8" t="s">
        <v>864</v>
      </c>
      <c r="K471" s="9"/>
      <c r="L471" s="11"/>
      <c r="M471" s="11"/>
      <c r="N471" s="11"/>
    </row>
    <row r="472" ht="15.0" customHeight="1">
      <c r="A472" s="63" t="s">
        <v>21</v>
      </c>
      <c r="B472" s="26" t="s">
        <v>77</v>
      </c>
      <c r="C472" s="27" t="s">
        <v>400</v>
      </c>
      <c r="D472" s="9"/>
      <c r="E472" s="8" t="s">
        <v>789</v>
      </c>
      <c r="F472" s="8" t="s">
        <v>865</v>
      </c>
      <c r="G472" s="12" t="s">
        <v>404</v>
      </c>
      <c r="H472" s="12" t="s">
        <v>405</v>
      </c>
      <c r="I472" s="27"/>
      <c r="J472" s="8" t="s">
        <v>866</v>
      </c>
      <c r="K472" s="9"/>
      <c r="L472" s="11"/>
      <c r="M472" s="11"/>
      <c r="N472" s="11"/>
    </row>
    <row r="473" ht="15.0" customHeight="1">
      <c r="A473" s="63" t="s">
        <v>408</v>
      </c>
      <c r="B473" s="9"/>
      <c r="C473" s="9"/>
      <c r="D473" s="9"/>
      <c r="E473" s="9"/>
      <c r="F473" s="9"/>
      <c r="G473" s="8" t="s">
        <v>867</v>
      </c>
      <c r="H473" s="9"/>
      <c r="I473" s="9"/>
      <c r="J473" s="9"/>
      <c r="K473" s="9"/>
      <c r="L473" s="65"/>
      <c r="M473" s="65"/>
      <c r="N473" s="65"/>
    </row>
    <row r="474" ht="15.0" customHeight="1">
      <c r="A474" s="74" t="s">
        <v>424</v>
      </c>
      <c r="B474" s="67">
        <v>21.1429</v>
      </c>
      <c r="C474" s="67">
        <v>19.2273</v>
      </c>
      <c r="D474" s="67" t="s">
        <v>36</v>
      </c>
      <c r="E474" s="67">
        <v>18.65</v>
      </c>
      <c r="F474" s="67">
        <v>26.0</v>
      </c>
      <c r="G474" s="67">
        <v>8.55</v>
      </c>
      <c r="H474" s="67" t="s">
        <v>36</v>
      </c>
      <c r="I474" s="67" t="s">
        <v>36</v>
      </c>
      <c r="J474" s="67">
        <v>12.9</v>
      </c>
      <c r="K474" s="67"/>
      <c r="L474" s="68">
        <f>IFERROR(MEDIAN($B474:$K474),"-")</f>
        <v>18.93865</v>
      </c>
      <c r="M474" s="68">
        <f>IFERROR(L474*(1-50%),"-")</f>
        <v>9.469325</v>
      </c>
      <c r="N474" s="68">
        <f>IFERROR(L474*(1+50%),"-")</f>
        <v>28.407975</v>
      </c>
    </row>
    <row r="475" ht="15.0" customHeight="1">
      <c r="A475" s="63" t="s">
        <v>24</v>
      </c>
      <c r="B475" s="69">
        <f t="shared" ref="B475:K475" si="42">IFERROR(IF(B474&gt;$N474,"Não válido",IF(B474&lt;$M474,"Não válido",B474)),"-")</f>
        <v>21.1429</v>
      </c>
      <c r="C475" s="69">
        <f t="shared" si="42"/>
        <v>19.2273</v>
      </c>
      <c r="D475" s="69" t="str">
        <f t="shared" si="42"/>
        <v>Não válido</v>
      </c>
      <c r="E475" s="69">
        <f t="shared" si="42"/>
        <v>18.65</v>
      </c>
      <c r="F475" s="69">
        <f t="shared" si="42"/>
        <v>26</v>
      </c>
      <c r="G475" s="69" t="str">
        <f t="shared" si="42"/>
        <v>Não válido</v>
      </c>
      <c r="H475" s="69" t="str">
        <f t="shared" si="42"/>
        <v>Não válido</v>
      </c>
      <c r="I475" s="69" t="str">
        <f t="shared" si="42"/>
        <v>Não válido</v>
      </c>
      <c r="J475" s="69">
        <f t="shared" si="42"/>
        <v>12.9</v>
      </c>
      <c r="K475" s="69" t="str">
        <f t="shared" si="42"/>
        <v>Não válido</v>
      </c>
      <c r="L475" s="1"/>
      <c r="M475" s="1"/>
      <c r="N475" s="1"/>
    </row>
    <row r="476" ht="15.0" customHeight="1">
      <c r="A476" s="70" t="s">
        <v>25</v>
      </c>
      <c r="B476" s="68">
        <f>IFERROR(MIN(B475:K475),"-")</f>
        <v>12.9</v>
      </c>
      <c r="C476" s="71"/>
      <c r="D476" s="71"/>
      <c r="E476" s="1"/>
      <c r="F476" s="1"/>
      <c r="G476" s="1"/>
      <c r="H476" s="1"/>
      <c r="I476" s="1"/>
      <c r="J476" s="1"/>
      <c r="K476" s="1"/>
      <c r="L476" s="1"/>
      <c r="M476" s="1"/>
      <c r="N476" s="1"/>
    </row>
    <row r="477" ht="15.0" customHeight="1">
      <c r="A477" s="70" t="s">
        <v>26</v>
      </c>
      <c r="B477" s="68">
        <f>IFERROR(MEDIAN(B475:K475),"-")</f>
        <v>19.2273</v>
      </c>
      <c r="C477" s="71"/>
      <c r="D477" s="71"/>
      <c r="E477" s="1"/>
      <c r="F477" s="1"/>
      <c r="G477" s="1"/>
      <c r="H477" s="1"/>
      <c r="I477" s="1"/>
      <c r="J477" s="1"/>
      <c r="K477" s="1"/>
      <c r="L477" s="1"/>
      <c r="M477" s="1"/>
      <c r="N477" s="1"/>
    </row>
    <row r="478" ht="15.0" customHeight="1">
      <c r="A478" s="70" t="s">
        <v>27</v>
      </c>
      <c r="B478" s="68">
        <f>IFERROR(AVERAGE(B475:K475),"-")</f>
        <v>19.58404</v>
      </c>
      <c r="C478" s="71"/>
      <c r="D478" s="71"/>
      <c r="E478" s="1"/>
      <c r="F478" s="1"/>
      <c r="G478" s="1"/>
      <c r="H478" s="1"/>
      <c r="I478" s="1"/>
      <c r="J478" s="1"/>
      <c r="K478" s="1"/>
      <c r="L478" s="1"/>
      <c r="M478" s="1"/>
      <c r="N478" s="1"/>
    </row>
    <row r="479" ht="15.0" customHeight="1">
      <c r="A479" s="70" t="s">
        <v>28</v>
      </c>
      <c r="B479" s="68">
        <f>IFERROR(MAX(B475:K475),"-")</f>
        <v>26</v>
      </c>
      <c r="C479" s="71"/>
      <c r="D479" s="71"/>
      <c r="E479" s="1"/>
      <c r="F479" s="1"/>
      <c r="G479" s="1"/>
      <c r="H479" s="1"/>
      <c r="I479" s="1"/>
      <c r="J479" s="1"/>
      <c r="K479" s="1"/>
      <c r="L479" s="1"/>
      <c r="M479" s="1"/>
      <c r="N479" s="1"/>
    </row>
    <row r="480" ht="15.75" customHeight="1">
      <c r="A480" s="58"/>
      <c r="B480" s="1"/>
      <c r="C480" s="1"/>
      <c r="D480" s="1"/>
      <c r="E480" s="1"/>
      <c r="F480" s="1"/>
      <c r="G480" s="1"/>
      <c r="H480" s="1"/>
      <c r="I480" s="1"/>
      <c r="J480" s="1"/>
      <c r="K480" s="1"/>
      <c r="L480" s="1"/>
      <c r="M480" s="1"/>
      <c r="N480" s="1"/>
    </row>
    <row r="481" ht="15.75" customHeight="1">
      <c r="A481" s="58"/>
      <c r="B481" s="1"/>
      <c r="C481" s="1"/>
      <c r="D481" s="1"/>
      <c r="E481" s="1"/>
      <c r="F481" s="1"/>
      <c r="G481" s="1"/>
      <c r="H481" s="1"/>
      <c r="I481" s="1"/>
      <c r="J481" s="1"/>
      <c r="K481" s="1"/>
      <c r="L481" s="1"/>
      <c r="M481" s="1"/>
      <c r="N481" s="1"/>
    </row>
    <row r="482" ht="15.75" customHeight="1">
      <c r="A482" s="58"/>
      <c r="B482" s="1"/>
      <c r="C482" s="1"/>
      <c r="D482" s="1"/>
      <c r="E482" s="1"/>
      <c r="F482" s="1"/>
      <c r="G482" s="1"/>
      <c r="H482" s="1"/>
      <c r="I482" s="1"/>
      <c r="J482" s="1"/>
      <c r="K482" s="1"/>
      <c r="L482" s="1"/>
      <c r="M482" s="1"/>
      <c r="N482" s="1"/>
    </row>
    <row r="483" ht="15.75" customHeight="1">
      <c r="A483" s="58"/>
      <c r="B483" s="1"/>
      <c r="C483" s="1"/>
      <c r="D483" s="1"/>
      <c r="E483" s="1"/>
      <c r="F483" s="1"/>
      <c r="G483" s="1"/>
      <c r="H483" s="1"/>
      <c r="I483" s="1"/>
      <c r="J483" s="1"/>
      <c r="K483" s="1"/>
      <c r="L483" s="1"/>
      <c r="M483" s="1"/>
      <c r="N483" s="1"/>
    </row>
    <row r="484" ht="15.75" customHeight="1">
      <c r="A484" s="58"/>
      <c r="B484" s="1"/>
      <c r="C484" s="1"/>
      <c r="D484" s="1"/>
      <c r="E484" s="1"/>
      <c r="F484" s="1"/>
      <c r="G484" s="1"/>
      <c r="H484" s="1"/>
      <c r="I484" s="1"/>
      <c r="J484" s="1"/>
      <c r="K484" s="1"/>
      <c r="L484" s="1"/>
      <c r="M484" s="1"/>
      <c r="N484" s="1"/>
    </row>
    <row r="485" ht="15.75" customHeight="1">
      <c r="A485" s="58"/>
      <c r="B485" s="1"/>
      <c r="C485" s="1"/>
      <c r="D485" s="1"/>
      <c r="E485" s="1"/>
      <c r="F485" s="1"/>
      <c r="G485" s="1"/>
      <c r="H485" s="1"/>
      <c r="I485" s="1"/>
      <c r="J485" s="1"/>
      <c r="K485" s="1"/>
      <c r="L485" s="1"/>
      <c r="M485" s="1"/>
      <c r="N485" s="1"/>
    </row>
    <row r="486" ht="15.75" customHeight="1">
      <c r="A486" s="58"/>
      <c r="B486" s="1"/>
      <c r="C486" s="1"/>
      <c r="D486" s="1"/>
      <c r="E486" s="1"/>
      <c r="F486" s="1"/>
      <c r="G486" s="1"/>
      <c r="H486" s="1"/>
      <c r="I486" s="1"/>
      <c r="J486" s="1"/>
      <c r="K486" s="1"/>
      <c r="L486" s="1"/>
      <c r="M486" s="1"/>
      <c r="N486" s="1"/>
    </row>
    <row r="487" ht="15.75" customHeight="1">
      <c r="A487" s="58"/>
      <c r="B487" s="1"/>
      <c r="C487" s="1"/>
      <c r="D487" s="1"/>
      <c r="E487" s="1"/>
      <c r="F487" s="1"/>
      <c r="G487" s="1"/>
      <c r="H487" s="1"/>
      <c r="I487" s="1"/>
      <c r="J487" s="1"/>
      <c r="K487" s="1"/>
      <c r="L487" s="1"/>
      <c r="M487" s="1"/>
      <c r="N487" s="1"/>
    </row>
    <row r="488" ht="15.75" customHeight="1">
      <c r="A488" s="58"/>
      <c r="B488" s="1"/>
      <c r="C488" s="1"/>
      <c r="D488" s="1"/>
      <c r="E488" s="1"/>
      <c r="F488" s="1"/>
      <c r="G488" s="1"/>
      <c r="H488" s="1"/>
      <c r="I488" s="1"/>
      <c r="J488" s="1"/>
      <c r="K488" s="1"/>
      <c r="L488" s="1"/>
      <c r="M488" s="1"/>
      <c r="N488" s="1"/>
    </row>
    <row r="489" ht="15.75" customHeight="1">
      <c r="A489" s="58"/>
      <c r="B489" s="1"/>
      <c r="C489" s="1"/>
      <c r="D489" s="1"/>
      <c r="E489" s="1"/>
      <c r="F489" s="1"/>
      <c r="G489" s="1"/>
      <c r="H489" s="1"/>
      <c r="I489" s="1"/>
      <c r="J489" s="1"/>
      <c r="K489" s="1"/>
      <c r="L489" s="1"/>
      <c r="M489" s="1"/>
      <c r="N489" s="1"/>
    </row>
    <row r="490" ht="15.75" customHeight="1">
      <c r="A490" s="58"/>
      <c r="B490" s="1"/>
      <c r="C490" s="1"/>
      <c r="D490" s="1"/>
      <c r="E490" s="1"/>
      <c r="F490" s="1"/>
      <c r="G490" s="1"/>
      <c r="H490" s="1"/>
      <c r="I490" s="1"/>
      <c r="J490" s="1"/>
      <c r="K490" s="1"/>
      <c r="L490" s="1"/>
      <c r="M490" s="1"/>
      <c r="N490" s="1"/>
    </row>
    <row r="491" ht="15.75" customHeight="1">
      <c r="A491" s="58"/>
      <c r="B491" s="1"/>
      <c r="C491" s="1"/>
      <c r="D491" s="1"/>
      <c r="E491" s="1"/>
      <c r="F491" s="1"/>
      <c r="G491" s="1"/>
      <c r="H491" s="1"/>
      <c r="I491" s="1"/>
      <c r="J491" s="1"/>
      <c r="K491" s="1"/>
      <c r="L491" s="1"/>
      <c r="M491" s="1"/>
      <c r="N491" s="1"/>
    </row>
    <row r="492" ht="15.75" customHeight="1">
      <c r="A492" s="58"/>
      <c r="B492" s="1"/>
      <c r="C492" s="1"/>
      <c r="D492" s="1"/>
      <c r="E492" s="1"/>
      <c r="F492" s="1"/>
      <c r="G492" s="1"/>
      <c r="H492" s="1"/>
      <c r="I492" s="1"/>
      <c r="J492" s="1"/>
      <c r="K492" s="1"/>
      <c r="L492" s="1"/>
      <c r="M492" s="1"/>
      <c r="N492" s="1"/>
    </row>
    <row r="493" ht="15.75" customHeight="1">
      <c r="A493" s="58"/>
      <c r="B493" s="1"/>
      <c r="C493" s="1"/>
      <c r="D493" s="1"/>
      <c r="E493" s="1"/>
      <c r="F493" s="1"/>
      <c r="G493" s="1"/>
      <c r="H493" s="1"/>
      <c r="I493" s="1"/>
      <c r="J493" s="1"/>
      <c r="K493" s="1"/>
      <c r="L493" s="1"/>
      <c r="M493" s="1"/>
      <c r="N493" s="1"/>
    </row>
    <row r="494" ht="15.75" customHeight="1">
      <c r="A494" s="58"/>
      <c r="B494" s="1"/>
      <c r="C494" s="1"/>
      <c r="D494" s="1"/>
      <c r="E494" s="1"/>
      <c r="F494" s="1"/>
      <c r="G494" s="1"/>
      <c r="H494" s="1"/>
      <c r="I494" s="1"/>
      <c r="J494" s="1"/>
      <c r="K494" s="1"/>
      <c r="L494" s="1"/>
      <c r="M494" s="1"/>
      <c r="N494" s="1"/>
    </row>
    <row r="495" ht="15.75" customHeight="1">
      <c r="A495" s="58"/>
      <c r="B495" s="1"/>
      <c r="C495" s="1"/>
      <c r="D495" s="1"/>
      <c r="E495" s="1"/>
      <c r="F495" s="1"/>
      <c r="G495" s="1"/>
      <c r="H495" s="1"/>
      <c r="I495" s="1"/>
      <c r="J495" s="1"/>
      <c r="K495" s="1"/>
      <c r="L495" s="1"/>
      <c r="M495" s="1"/>
      <c r="N495" s="1"/>
    </row>
    <row r="496" ht="15.75" customHeight="1">
      <c r="A496" s="58"/>
      <c r="B496" s="1"/>
      <c r="C496" s="1"/>
      <c r="D496" s="1"/>
      <c r="E496" s="1"/>
      <c r="F496" s="1"/>
      <c r="G496" s="1"/>
      <c r="H496" s="1"/>
      <c r="I496" s="1"/>
      <c r="J496" s="1"/>
      <c r="K496" s="1"/>
      <c r="L496" s="1"/>
      <c r="M496" s="1"/>
      <c r="N496" s="1"/>
    </row>
    <row r="497" ht="15.75" customHeight="1">
      <c r="A497" s="58"/>
      <c r="B497" s="1"/>
      <c r="C497" s="1"/>
      <c r="D497" s="1"/>
      <c r="E497" s="1"/>
      <c r="F497" s="1"/>
      <c r="G497" s="1"/>
      <c r="H497" s="1"/>
      <c r="I497" s="1"/>
      <c r="J497" s="1"/>
      <c r="K497" s="1"/>
      <c r="L497" s="1"/>
      <c r="M497" s="1"/>
      <c r="N497" s="1"/>
    </row>
    <row r="498" ht="15.75" customHeight="1">
      <c r="A498" s="58"/>
      <c r="B498" s="1"/>
      <c r="C498" s="1"/>
      <c r="D498" s="1"/>
      <c r="E498" s="1"/>
      <c r="F498" s="1"/>
      <c r="G498" s="1"/>
      <c r="H498" s="1"/>
      <c r="I498" s="1"/>
      <c r="J498" s="1"/>
      <c r="K498" s="1"/>
      <c r="L498" s="1"/>
      <c r="M498" s="1"/>
      <c r="N498" s="1"/>
    </row>
    <row r="499" ht="15.75" customHeight="1">
      <c r="A499" s="58"/>
      <c r="B499" s="1"/>
      <c r="C499" s="1"/>
      <c r="D499" s="1"/>
      <c r="E499" s="1"/>
      <c r="F499" s="1"/>
      <c r="G499" s="1"/>
      <c r="H499" s="1"/>
      <c r="I499" s="1"/>
      <c r="J499" s="1"/>
      <c r="K499" s="1"/>
      <c r="L499" s="1"/>
      <c r="M499" s="1"/>
      <c r="N499" s="1"/>
    </row>
    <row r="500" ht="15.75" customHeight="1">
      <c r="A500" s="58"/>
      <c r="B500" s="1"/>
      <c r="C500" s="1"/>
      <c r="D500" s="1"/>
      <c r="E500" s="1"/>
      <c r="F500" s="1"/>
      <c r="G500" s="1"/>
      <c r="H500" s="1"/>
      <c r="I500" s="1"/>
      <c r="J500" s="1"/>
      <c r="K500" s="1"/>
      <c r="L500" s="1"/>
      <c r="M500" s="1"/>
      <c r="N500" s="1"/>
    </row>
    <row r="501" ht="15.75" customHeight="1">
      <c r="A501" s="58"/>
      <c r="B501" s="1"/>
      <c r="C501" s="1"/>
      <c r="D501" s="1"/>
      <c r="E501" s="1"/>
      <c r="F501" s="1"/>
      <c r="G501" s="1"/>
      <c r="H501" s="1"/>
      <c r="I501" s="1"/>
      <c r="J501" s="1"/>
      <c r="K501" s="1"/>
      <c r="L501" s="1"/>
      <c r="M501" s="1"/>
      <c r="N501" s="1"/>
    </row>
    <row r="502" ht="15.75" customHeight="1">
      <c r="A502" s="58"/>
      <c r="B502" s="1"/>
      <c r="C502" s="1"/>
      <c r="D502" s="1"/>
      <c r="E502" s="1"/>
      <c r="F502" s="1"/>
      <c r="G502" s="1"/>
      <c r="H502" s="1"/>
      <c r="I502" s="1"/>
      <c r="J502" s="1"/>
      <c r="K502" s="1"/>
      <c r="L502" s="1"/>
      <c r="M502" s="1"/>
      <c r="N502" s="1"/>
    </row>
    <row r="503" ht="15.75" customHeight="1">
      <c r="A503" s="58"/>
      <c r="B503" s="1"/>
      <c r="C503" s="1"/>
      <c r="D503" s="1"/>
      <c r="E503" s="1"/>
      <c r="F503" s="1"/>
      <c r="G503" s="1"/>
      <c r="H503" s="1"/>
      <c r="I503" s="1"/>
      <c r="J503" s="1"/>
      <c r="K503" s="1"/>
      <c r="L503" s="1"/>
      <c r="M503" s="1"/>
      <c r="N503" s="1"/>
    </row>
    <row r="504" ht="15.75" customHeight="1">
      <c r="A504" s="58"/>
      <c r="B504" s="1"/>
      <c r="C504" s="1"/>
      <c r="D504" s="1"/>
      <c r="E504" s="1"/>
      <c r="F504" s="1"/>
      <c r="G504" s="1"/>
      <c r="H504" s="1"/>
      <c r="I504" s="1"/>
      <c r="J504" s="1"/>
      <c r="K504" s="1"/>
      <c r="L504" s="1"/>
      <c r="M504" s="1"/>
      <c r="N504" s="1"/>
    </row>
    <row r="505" ht="15.75" customHeight="1">
      <c r="A505" s="58"/>
      <c r="B505" s="1"/>
      <c r="C505" s="1"/>
      <c r="D505" s="1"/>
      <c r="E505" s="1"/>
      <c r="F505" s="1"/>
      <c r="G505" s="1"/>
      <c r="H505" s="1"/>
      <c r="I505" s="1"/>
      <c r="J505" s="1"/>
      <c r="K505" s="1"/>
      <c r="L505" s="1"/>
      <c r="M505" s="1"/>
      <c r="N505" s="1"/>
    </row>
    <row r="506" ht="15.75" customHeight="1">
      <c r="A506" s="58"/>
      <c r="B506" s="1"/>
      <c r="C506" s="1"/>
      <c r="D506" s="1"/>
      <c r="E506" s="1"/>
      <c r="F506" s="1"/>
      <c r="G506" s="1"/>
      <c r="H506" s="1"/>
      <c r="I506" s="1"/>
      <c r="J506" s="1"/>
      <c r="K506" s="1"/>
      <c r="L506" s="1"/>
      <c r="M506" s="1"/>
      <c r="N506" s="1"/>
    </row>
    <row r="507" ht="15.75" customHeight="1">
      <c r="A507" s="58"/>
      <c r="B507" s="1"/>
      <c r="C507" s="1"/>
      <c r="D507" s="1"/>
      <c r="E507" s="1"/>
      <c r="F507" s="1"/>
      <c r="G507" s="1"/>
      <c r="H507" s="1"/>
      <c r="I507" s="1"/>
      <c r="J507" s="1"/>
      <c r="K507" s="1"/>
      <c r="L507" s="1"/>
      <c r="M507" s="1"/>
      <c r="N507" s="1"/>
    </row>
    <row r="508" ht="15.75" customHeight="1">
      <c r="A508" s="58"/>
      <c r="B508" s="1"/>
      <c r="C508" s="1"/>
      <c r="D508" s="1"/>
      <c r="E508" s="1"/>
      <c r="F508" s="1"/>
      <c r="G508" s="1"/>
      <c r="H508" s="1"/>
      <c r="I508" s="1"/>
      <c r="J508" s="1"/>
      <c r="K508" s="1"/>
      <c r="L508" s="1"/>
      <c r="M508" s="1"/>
      <c r="N508" s="1"/>
    </row>
    <row r="509" ht="15.75" customHeight="1">
      <c r="A509" s="58"/>
      <c r="B509" s="1"/>
      <c r="C509" s="1"/>
      <c r="D509" s="1"/>
      <c r="E509" s="1"/>
      <c r="F509" s="1"/>
      <c r="G509" s="1"/>
      <c r="H509" s="1"/>
      <c r="I509" s="1"/>
      <c r="J509" s="1"/>
      <c r="K509" s="1"/>
      <c r="L509" s="1"/>
      <c r="M509" s="1"/>
      <c r="N509" s="1"/>
    </row>
    <row r="510" ht="15.75" customHeight="1">
      <c r="A510" s="58"/>
      <c r="B510" s="1"/>
      <c r="C510" s="1"/>
      <c r="D510" s="1"/>
      <c r="E510" s="1"/>
      <c r="F510" s="1"/>
      <c r="G510" s="1"/>
      <c r="H510" s="1"/>
      <c r="I510" s="1"/>
      <c r="J510" s="1"/>
      <c r="K510" s="1"/>
      <c r="L510" s="1"/>
      <c r="M510" s="1"/>
      <c r="N510" s="1"/>
    </row>
    <row r="511" ht="15.75" customHeight="1">
      <c r="A511" s="58"/>
      <c r="B511" s="1"/>
      <c r="C511" s="1"/>
      <c r="D511" s="1"/>
      <c r="E511" s="1"/>
      <c r="F511" s="1"/>
      <c r="G511" s="1"/>
      <c r="H511" s="1"/>
      <c r="I511" s="1"/>
      <c r="J511" s="1"/>
      <c r="K511" s="1"/>
      <c r="L511" s="1"/>
      <c r="M511" s="1"/>
      <c r="N511" s="1"/>
    </row>
    <row r="512" ht="15.75" customHeight="1">
      <c r="A512" s="58"/>
      <c r="B512" s="1"/>
      <c r="C512" s="1"/>
      <c r="D512" s="1"/>
      <c r="E512" s="1"/>
      <c r="F512" s="1"/>
      <c r="G512" s="1"/>
      <c r="H512" s="1"/>
      <c r="I512" s="1"/>
      <c r="J512" s="1"/>
      <c r="K512" s="1"/>
      <c r="L512" s="1"/>
      <c r="M512" s="1"/>
      <c r="N512" s="1"/>
    </row>
    <row r="513" ht="15.75" customHeight="1">
      <c r="A513" s="58"/>
      <c r="B513" s="1"/>
      <c r="C513" s="1"/>
      <c r="D513" s="1"/>
      <c r="E513" s="1"/>
      <c r="F513" s="1"/>
      <c r="G513" s="1"/>
      <c r="H513" s="1"/>
      <c r="I513" s="1"/>
      <c r="J513" s="1"/>
      <c r="K513" s="1"/>
      <c r="L513" s="1"/>
      <c r="M513" s="1"/>
      <c r="N513" s="1"/>
    </row>
    <row r="514" ht="15.75" customHeight="1">
      <c r="A514" s="58"/>
      <c r="B514" s="1"/>
      <c r="C514" s="1"/>
      <c r="D514" s="1"/>
      <c r="E514" s="1"/>
      <c r="F514" s="1"/>
      <c r="G514" s="1"/>
      <c r="H514" s="1"/>
      <c r="I514" s="1"/>
      <c r="J514" s="1"/>
      <c r="K514" s="1"/>
      <c r="L514" s="1"/>
      <c r="M514" s="1"/>
      <c r="N514" s="1"/>
    </row>
    <row r="515" ht="15.75" customHeight="1">
      <c r="A515" s="58"/>
      <c r="B515" s="1"/>
      <c r="C515" s="1"/>
      <c r="D515" s="1"/>
      <c r="E515" s="1"/>
      <c r="F515" s="1"/>
      <c r="G515" s="1"/>
      <c r="H515" s="1"/>
      <c r="I515" s="1"/>
      <c r="J515" s="1"/>
      <c r="K515" s="1"/>
      <c r="L515" s="1"/>
      <c r="M515" s="1"/>
      <c r="N515" s="1"/>
    </row>
    <row r="516" ht="15.75" customHeight="1">
      <c r="A516" s="58"/>
      <c r="B516" s="1"/>
      <c r="C516" s="1"/>
      <c r="D516" s="1"/>
      <c r="E516" s="1"/>
      <c r="F516" s="1"/>
      <c r="G516" s="1"/>
      <c r="H516" s="1"/>
      <c r="I516" s="1"/>
      <c r="J516" s="1"/>
      <c r="K516" s="1"/>
      <c r="L516" s="1"/>
      <c r="M516" s="1"/>
      <c r="N516" s="1"/>
    </row>
    <row r="517" ht="15.75" customHeight="1">
      <c r="A517" s="58"/>
      <c r="B517" s="1"/>
      <c r="C517" s="1"/>
      <c r="D517" s="1"/>
      <c r="E517" s="1"/>
      <c r="F517" s="1"/>
      <c r="G517" s="1"/>
      <c r="H517" s="1"/>
      <c r="I517" s="1"/>
      <c r="J517" s="1"/>
      <c r="K517" s="1"/>
      <c r="L517" s="1"/>
      <c r="M517" s="1"/>
      <c r="N517" s="1"/>
    </row>
    <row r="518" ht="15.75" customHeight="1">
      <c r="A518" s="58"/>
      <c r="B518" s="1"/>
      <c r="C518" s="1"/>
      <c r="D518" s="1"/>
      <c r="E518" s="1"/>
      <c r="F518" s="1"/>
      <c r="G518" s="1"/>
      <c r="H518" s="1"/>
      <c r="I518" s="1"/>
      <c r="J518" s="1"/>
      <c r="K518" s="1"/>
      <c r="L518" s="1"/>
      <c r="M518" s="1"/>
      <c r="N518" s="1"/>
    </row>
    <row r="519" ht="15.75" customHeight="1">
      <c r="A519" s="58"/>
      <c r="B519" s="1"/>
      <c r="C519" s="1"/>
      <c r="D519" s="1"/>
      <c r="E519" s="1"/>
      <c r="F519" s="1"/>
      <c r="G519" s="1"/>
      <c r="H519" s="1"/>
      <c r="I519" s="1"/>
      <c r="J519" s="1"/>
      <c r="K519" s="1"/>
      <c r="L519" s="1"/>
      <c r="M519" s="1"/>
      <c r="N519" s="1"/>
    </row>
    <row r="520" ht="15.75" customHeight="1">
      <c r="A520" s="58"/>
      <c r="B520" s="1"/>
      <c r="C520" s="1"/>
      <c r="D520" s="1"/>
      <c r="E520" s="1"/>
      <c r="F520" s="1"/>
      <c r="G520" s="1"/>
      <c r="H520" s="1"/>
      <c r="I520" s="1"/>
      <c r="J520" s="1"/>
      <c r="K520" s="1"/>
      <c r="L520" s="1"/>
      <c r="M520" s="1"/>
      <c r="N520" s="1"/>
    </row>
    <row r="521" ht="15.75" customHeight="1">
      <c r="A521" s="58"/>
      <c r="B521" s="1"/>
      <c r="C521" s="1"/>
      <c r="D521" s="1"/>
      <c r="E521" s="1"/>
      <c r="F521" s="1"/>
      <c r="G521" s="1"/>
      <c r="H521" s="1"/>
      <c r="I521" s="1"/>
      <c r="J521" s="1"/>
      <c r="K521" s="1"/>
      <c r="L521" s="1"/>
      <c r="M521" s="1"/>
      <c r="N521" s="1"/>
    </row>
    <row r="522" ht="15.75" customHeight="1">
      <c r="A522" s="58"/>
      <c r="B522" s="1"/>
      <c r="C522" s="1"/>
      <c r="D522" s="1"/>
      <c r="E522" s="1"/>
      <c r="F522" s="1"/>
      <c r="G522" s="1"/>
      <c r="H522" s="1"/>
      <c r="I522" s="1"/>
      <c r="J522" s="1"/>
      <c r="K522" s="1"/>
      <c r="L522" s="1"/>
      <c r="M522" s="1"/>
      <c r="N522" s="1"/>
    </row>
    <row r="523" ht="15.75" customHeight="1">
      <c r="A523" s="58"/>
      <c r="B523" s="1"/>
      <c r="C523" s="1"/>
      <c r="D523" s="1"/>
      <c r="E523" s="1"/>
      <c r="F523" s="1"/>
      <c r="G523" s="1"/>
      <c r="H523" s="1"/>
      <c r="I523" s="1"/>
      <c r="J523" s="1"/>
      <c r="K523" s="1"/>
      <c r="L523" s="1"/>
      <c r="M523" s="1"/>
      <c r="N523" s="1"/>
    </row>
    <row r="524" ht="15.75" customHeight="1">
      <c r="A524" s="58"/>
      <c r="B524" s="1"/>
      <c r="C524" s="1"/>
      <c r="D524" s="1"/>
      <c r="E524" s="1"/>
      <c r="F524" s="1"/>
      <c r="G524" s="1"/>
      <c r="H524" s="1"/>
      <c r="I524" s="1"/>
      <c r="J524" s="1"/>
      <c r="K524" s="1"/>
      <c r="L524" s="1"/>
      <c r="M524" s="1"/>
      <c r="N524" s="1"/>
    </row>
    <row r="525" ht="15.75" customHeight="1">
      <c r="A525" s="58"/>
      <c r="B525" s="1"/>
      <c r="C525" s="1"/>
      <c r="D525" s="1"/>
      <c r="E525" s="1"/>
      <c r="F525" s="1"/>
      <c r="G525" s="1"/>
      <c r="H525" s="1"/>
      <c r="I525" s="1"/>
      <c r="J525" s="1"/>
      <c r="K525" s="1"/>
      <c r="L525" s="1"/>
      <c r="M525" s="1"/>
      <c r="N525" s="1"/>
    </row>
    <row r="526" ht="15.75" customHeight="1">
      <c r="A526" s="58"/>
      <c r="B526" s="1"/>
      <c r="C526" s="1"/>
      <c r="D526" s="1"/>
      <c r="E526" s="1"/>
      <c r="F526" s="1"/>
      <c r="G526" s="1"/>
      <c r="H526" s="1"/>
      <c r="I526" s="1"/>
      <c r="J526" s="1"/>
      <c r="K526" s="1"/>
      <c r="L526" s="1"/>
      <c r="M526" s="1"/>
      <c r="N526" s="1"/>
    </row>
    <row r="527" ht="15.75" customHeight="1">
      <c r="A527" s="58"/>
      <c r="B527" s="1"/>
      <c r="C527" s="1"/>
      <c r="D527" s="1"/>
      <c r="E527" s="1"/>
      <c r="F527" s="1"/>
      <c r="G527" s="1"/>
      <c r="H527" s="1"/>
      <c r="I527" s="1"/>
      <c r="J527" s="1"/>
      <c r="K527" s="1"/>
      <c r="L527" s="1"/>
      <c r="M527" s="1"/>
      <c r="N527" s="1"/>
    </row>
    <row r="528" ht="15.75" customHeight="1">
      <c r="A528" s="58"/>
      <c r="B528" s="1"/>
      <c r="C528" s="1"/>
      <c r="D528" s="1"/>
      <c r="E528" s="1"/>
      <c r="F528" s="1"/>
      <c r="G528" s="1"/>
      <c r="H528" s="1"/>
      <c r="I528" s="1"/>
      <c r="J528" s="1"/>
      <c r="K528" s="1"/>
      <c r="L528" s="1"/>
      <c r="M528" s="1"/>
      <c r="N528" s="1"/>
    </row>
    <row r="529" ht="15.75" customHeight="1">
      <c r="A529" s="58"/>
      <c r="B529" s="1"/>
      <c r="C529" s="1"/>
      <c r="D529" s="1"/>
      <c r="E529" s="1"/>
      <c r="F529" s="1"/>
      <c r="G529" s="1"/>
      <c r="H529" s="1"/>
      <c r="I529" s="1"/>
      <c r="J529" s="1"/>
      <c r="K529" s="1"/>
      <c r="L529" s="1"/>
      <c r="M529" s="1"/>
      <c r="N529" s="1"/>
    </row>
    <row r="530" ht="15.75" customHeight="1">
      <c r="A530" s="58"/>
      <c r="B530" s="1"/>
      <c r="C530" s="1"/>
      <c r="D530" s="1"/>
      <c r="E530" s="1"/>
      <c r="F530" s="1"/>
      <c r="G530" s="1"/>
      <c r="H530" s="1"/>
      <c r="I530" s="1"/>
      <c r="J530" s="1"/>
      <c r="K530" s="1"/>
      <c r="L530" s="1"/>
      <c r="M530" s="1"/>
      <c r="N530" s="1"/>
    </row>
    <row r="531" ht="15.75" customHeight="1">
      <c r="A531" s="58"/>
      <c r="B531" s="1"/>
      <c r="C531" s="1"/>
      <c r="D531" s="1"/>
      <c r="E531" s="1"/>
      <c r="F531" s="1"/>
      <c r="G531" s="1"/>
      <c r="H531" s="1"/>
      <c r="I531" s="1"/>
      <c r="J531" s="1"/>
      <c r="K531" s="1"/>
      <c r="L531" s="1"/>
      <c r="M531" s="1"/>
      <c r="N531" s="1"/>
    </row>
    <row r="532" ht="15.75" customHeight="1">
      <c r="A532" s="58"/>
      <c r="B532" s="1"/>
      <c r="C532" s="1"/>
      <c r="D532" s="1"/>
      <c r="E532" s="1"/>
      <c r="F532" s="1"/>
      <c r="G532" s="1"/>
      <c r="H532" s="1"/>
      <c r="I532" s="1"/>
      <c r="J532" s="1"/>
      <c r="K532" s="1"/>
      <c r="L532" s="1"/>
      <c r="M532" s="1"/>
      <c r="N532" s="1"/>
    </row>
    <row r="533" ht="15.75" customHeight="1">
      <c r="A533" s="58"/>
      <c r="B533" s="1"/>
      <c r="C533" s="1"/>
      <c r="D533" s="1"/>
      <c r="E533" s="1"/>
      <c r="F533" s="1"/>
      <c r="G533" s="1"/>
      <c r="H533" s="1"/>
      <c r="I533" s="1"/>
      <c r="J533" s="1"/>
      <c r="K533" s="1"/>
      <c r="L533" s="1"/>
      <c r="M533" s="1"/>
      <c r="N533" s="1"/>
    </row>
    <row r="534" ht="15.75" customHeight="1">
      <c r="A534" s="58"/>
      <c r="B534" s="1"/>
      <c r="C534" s="1"/>
      <c r="D534" s="1"/>
      <c r="E534" s="1"/>
      <c r="F534" s="1"/>
      <c r="G534" s="1"/>
      <c r="H534" s="1"/>
      <c r="I534" s="1"/>
      <c r="J534" s="1"/>
      <c r="K534" s="1"/>
      <c r="L534" s="1"/>
      <c r="M534" s="1"/>
      <c r="N534" s="1"/>
    </row>
    <row r="535" ht="15.75" customHeight="1">
      <c r="A535" s="58"/>
      <c r="B535" s="1"/>
      <c r="C535" s="1"/>
      <c r="D535" s="1"/>
      <c r="E535" s="1"/>
      <c r="F535" s="1"/>
      <c r="G535" s="1"/>
      <c r="H535" s="1"/>
      <c r="I535" s="1"/>
      <c r="J535" s="1"/>
      <c r="K535" s="1"/>
      <c r="L535" s="1"/>
      <c r="M535" s="1"/>
      <c r="N535" s="1"/>
    </row>
    <row r="536" ht="15.75" customHeight="1">
      <c r="A536" s="58"/>
      <c r="B536" s="1"/>
      <c r="C536" s="1"/>
      <c r="D536" s="1"/>
      <c r="E536" s="1"/>
      <c r="F536" s="1"/>
      <c r="G536" s="1"/>
      <c r="H536" s="1"/>
      <c r="I536" s="1"/>
      <c r="J536" s="1"/>
      <c r="K536" s="1"/>
      <c r="L536" s="1"/>
      <c r="M536" s="1"/>
      <c r="N536" s="1"/>
    </row>
    <row r="537" ht="15.75" customHeight="1">
      <c r="A537" s="58"/>
      <c r="B537" s="1"/>
      <c r="C537" s="1"/>
      <c r="D537" s="1"/>
      <c r="E537" s="1"/>
      <c r="F537" s="1"/>
      <c r="G537" s="1"/>
      <c r="H537" s="1"/>
      <c r="I537" s="1"/>
      <c r="J537" s="1"/>
      <c r="K537" s="1"/>
      <c r="L537" s="1"/>
      <c r="M537" s="1"/>
      <c r="N537" s="1"/>
    </row>
    <row r="538" ht="15.75" customHeight="1">
      <c r="A538" s="58"/>
      <c r="B538" s="1"/>
      <c r="C538" s="1"/>
      <c r="D538" s="1"/>
      <c r="E538" s="1"/>
      <c r="F538" s="1"/>
      <c r="G538" s="1"/>
      <c r="H538" s="1"/>
      <c r="I538" s="1"/>
      <c r="J538" s="1"/>
      <c r="K538" s="1"/>
      <c r="L538" s="1"/>
      <c r="M538" s="1"/>
      <c r="N538" s="1"/>
    </row>
    <row r="539" ht="15.75" customHeight="1">
      <c r="A539" s="58"/>
      <c r="B539" s="1"/>
      <c r="C539" s="1"/>
      <c r="D539" s="1"/>
      <c r="E539" s="1"/>
      <c r="F539" s="1"/>
      <c r="G539" s="1"/>
      <c r="H539" s="1"/>
      <c r="I539" s="1"/>
      <c r="J539" s="1"/>
      <c r="K539" s="1"/>
      <c r="L539" s="1"/>
      <c r="M539" s="1"/>
      <c r="N539" s="1"/>
    </row>
    <row r="540" ht="15.75" customHeight="1">
      <c r="A540" s="58"/>
      <c r="B540" s="1"/>
      <c r="C540" s="1"/>
      <c r="D540" s="1"/>
      <c r="E540" s="1"/>
      <c r="F540" s="1"/>
      <c r="G540" s="1"/>
      <c r="H540" s="1"/>
      <c r="I540" s="1"/>
      <c r="J540" s="1"/>
      <c r="K540" s="1"/>
      <c r="L540" s="1"/>
      <c r="M540" s="1"/>
      <c r="N540" s="1"/>
    </row>
    <row r="541" ht="15.75" customHeight="1">
      <c r="A541" s="58"/>
      <c r="B541" s="1"/>
      <c r="C541" s="1"/>
      <c r="D541" s="1"/>
      <c r="E541" s="1"/>
      <c r="F541" s="1"/>
      <c r="G541" s="1"/>
      <c r="H541" s="1"/>
      <c r="I541" s="1"/>
      <c r="J541" s="1"/>
      <c r="K541" s="1"/>
      <c r="L541" s="1"/>
      <c r="M541" s="1"/>
      <c r="N541" s="1"/>
    </row>
    <row r="542" ht="15.75" customHeight="1">
      <c r="A542" s="58"/>
      <c r="B542" s="1"/>
      <c r="C542" s="1"/>
      <c r="D542" s="1"/>
      <c r="E542" s="1"/>
      <c r="F542" s="1"/>
      <c r="G542" s="1"/>
      <c r="H542" s="1"/>
      <c r="I542" s="1"/>
      <c r="J542" s="1"/>
      <c r="K542" s="1"/>
      <c r="L542" s="1"/>
      <c r="M542" s="1"/>
      <c r="N542" s="1"/>
    </row>
    <row r="543" ht="15.75" customHeight="1">
      <c r="A543" s="58"/>
      <c r="B543" s="1"/>
      <c r="C543" s="1"/>
      <c r="D543" s="1"/>
      <c r="E543" s="1"/>
      <c r="F543" s="1"/>
      <c r="G543" s="1"/>
      <c r="H543" s="1"/>
      <c r="I543" s="1"/>
      <c r="J543" s="1"/>
      <c r="K543" s="1"/>
      <c r="L543" s="1"/>
      <c r="M543" s="1"/>
      <c r="N543" s="1"/>
    </row>
    <row r="544" ht="15.75" customHeight="1">
      <c r="A544" s="58"/>
      <c r="B544" s="1"/>
      <c r="C544" s="1"/>
      <c r="D544" s="1"/>
      <c r="E544" s="1"/>
      <c r="F544" s="1"/>
      <c r="G544" s="1"/>
      <c r="H544" s="1"/>
      <c r="I544" s="1"/>
      <c r="J544" s="1"/>
      <c r="K544" s="1"/>
      <c r="L544" s="1"/>
      <c r="M544" s="1"/>
      <c r="N544" s="1"/>
    </row>
    <row r="545" ht="15.75" customHeight="1">
      <c r="A545" s="58"/>
      <c r="B545" s="1"/>
      <c r="C545" s="1"/>
      <c r="D545" s="1"/>
      <c r="E545" s="1"/>
      <c r="F545" s="1"/>
      <c r="G545" s="1"/>
      <c r="H545" s="1"/>
      <c r="I545" s="1"/>
      <c r="J545" s="1"/>
      <c r="K545" s="1"/>
      <c r="L545" s="1"/>
      <c r="M545" s="1"/>
      <c r="N545" s="1"/>
    </row>
    <row r="546" ht="15.75" customHeight="1">
      <c r="A546" s="58"/>
      <c r="B546" s="1"/>
      <c r="C546" s="1"/>
      <c r="D546" s="1"/>
      <c r="E546" s="1"/>
      <c r="F546" s="1"/>
      <c r="G546" s="1"/>
      <c r="H546" s="1"/>
      <c r="I546" s="1"/>
      <c r="J546" s="1"/>
      <c r="K546" s="1"/>
      <c r="L546" s="1"/>
      <c r="M546" s="1"/>
      <c r="N546" s="1"/>
    </row>
    <row r="547" ht="15.75" customHeight="1">
      <c r="A547" s="58"/>
      <c r="B547" s="1"/>
      <c r="C547" s="1"/>
      <c r="D547" s="1"/>
      <c r="E547" s="1"/>
      <c r="F547" s="1"/>
      <c r="G547" s="1"/>
      <c r="H547" s="1"/>
      <c r="I547" s="1"/>
      <c r="J547" s="1"/>
      <c r="K547" s="1"/>
      <c r="L547" s="1"/>
      <c r="M547" s="1"/>
      <c r="N547" s="1"/>
    </row>
    <row r="548" ht="15.75" customHeight="1">
      <c r="A548" s="58"/>
      <c r="B548" s="1"/>
      <c r="C548" s="1"/>
      <c r="D548" s="1"/>
      <c r="E548" s="1"/>
      <c r="F548" s="1"/>
      <c r="G548" s="1"/>
      <c r="H548" s="1"/>
      <c r="I548" s="1"/>
      <c r="J548" s="1"/>
      <c r="K548" s="1"/>
      <c r="L548" s="1"/>
      <c r="M548" s="1"/>
      <c r="N548" s="1"/>
    </row>
    <row r="549" ht="15.75" customHeight="1">
      <c r="A549" s="58"/>
      <c r="B549" s="1"/>
      <c r="C549" s="1"/>
      <c r="D549" s="1"/>
      <c r="E549" s="1"/>
      <c r="F549" s="1"/>
      <c r="G549" s="1"/>
      <c r="H549" s="1"/>
      <c r="I549" s="1"/>
      <c r="J549" s="1"/>
      <c r="K549" s="1"/>
      <c r="L549" s="1"/>
      <c r="M549" s="1"/>
      <c r="N549" s="1"/>
    </row>
    <row r="550" ht="15.75" customHeight="1">
      <c r="A550" s="58"/>
      <c r="B550" s="1"/>
      <c r="C550" s="1"/>
      <c r="D550" s="1"/>
      <c r="E550" s="1"/>
      <c r="F550" s="1"/>
      <c r="G550" s="1"/>
      <c r="H550" s="1"/>
      <c r="I550" s="1"/>
      <c r="J550" s="1"/>
      <c r="K550" s="1"/>
      <c r="L550" s="1"/>
      <c r="M550" s="1"/>
      <c r="N550" s="1"/>
    </row>
    <row r="551" ht="15.75" customHeight="1">
      <c r="A551" s="58"/>
      <c r="B551" s="1"/>
      <c r="C551" s="1"/>
      <c r="D551" s="1"/>
      <c r="E551" s="1"/>
      <c r="F551" s="1"/>
      <c r="G551" s="1"/>
      <c r="H551" s="1"/>
      <c r="I551" s="1"/>
      <c r="J551" s="1"/>
      <c r="K551" s="1"/>
      <c r="L551" s="1"/>
      <c r="M551" s="1"/>
      <c r="N551" s="1"/>
    </row>
    <row r="552" ht="15.75" customHeight="1">
      <c r="A552" s="58"/>
      <c r="B552" s="1"/>
      <c r="C552" s="1"/>
      <c r="D552" s="1"/>
      <c r="E552" s="1"/>
      <c r="F552" s="1"/>
      <c r="G552" s="1"/>
      <c r="H552" s="1"/>
      <c r="I552" s="1"/>
      <c r="J552" s="1"/>
      <c r="K552" s="1"/>
      <c r="L552" s="1"/>
      <c r="M552" s="1"/>
      <c r="N552" s="1"/>
    </row>
    <row r="553" ht="15.75" customHeight="1">
      <c r="A553" s="58"/>
      <c r="B553" s="1"/>
      <c r="C553" s="1"/>
      <c r="D553" s="1"/>
      <c r="E553" s="1"/>
      <c r="F553" s="1"/>
      <c r="G553" s="1"/>
      <c r="H553" s="1"/>
      <c r="I553" s="1"/>
      <c r="J553" s="1"/>
      <c r="K553" s="1"/>
      <c r="L553" s="1"/>
      <c r="M553" s="1"/>
      <c r="N553" s="1"/>
    </row>
    <row r="554" ht="15.75" customHeight="1">
      <c r="A554" s="58"/>
      <c r="B554" s="1"/>
      <c r="C554" s="1"/>
      <c r="D554" s="1"/>
      <c r="E554" s="1"/>
      <c r="F554" s="1"/>
      <c r="G554" s="1"/>
      <c r="H554" s="1"/>
      <c r="I554" s="1"/>
      <c r="J554" s="1"/>
      <c r="K554" s="1"/>
      <c r="L554" s="1"/>
      <c r="M554" s="1"/>
      <c r="N554" s="1"/>
    </row>
    <row r="555" ht="15.75" customHeight="1">
      <c r="A555" s="58"/>
      <c r="B555" s="1"/>
      <c r="C555" s="1"/>
      <c r="D555" s="1"/>
      <c r="E555" s="1"/>
      <c r="F555" s="1"/>
      <c r="G555" s="1"/>
      <c r="H555" s="1"/>
      <c r="I555" s="1"/>
      <c r="J555" s="1"/>
      <c r="K555" s="1"/>
      <c r="L555" s="1"/>
      <c r="M555" s="1"/>
      <c r="N555" s="1"/>
    </row>
    <row r="556" ht="15.75" customHeight="1">
      <c r="A556" s="58"/>
      <c r="B556" s="1"/>
      <c r="C556" s="1"/>
      <c r="D556" s="1"/>
      <c r="E556" s="1"/>
      <c r="F556" s="1"/>
      <c r="G556" s="1"/>
      <c r="H556" s="1"/>
      <c r="I556" s="1"/>
      <c r="J556" s="1"/>
      <c r="K556" s="1"/>
      <c r="L556" s="1"/>
      <c r="M556" s="1"/>
      <c r="N556" s="1"/>
    </row>
    <row r="557" ht="15.75" customHeight="1">
      <c r="A557" s="58"/>
      <c r="B557" s="1"/>
      <c r="C557" s="1"/>
      <c r="D557" s="1"/>
      <c r="E557" s="1"/>
      <c r="F557" s="1"/>
      <c r="G557" s="1"/>
      <c r="H557" s="1"/>
      <c r="I557" s="1"/>
      <c r="J557" s="1"/>
      <c r="K557" s="1"/>
      <c r="L557" s="1"/>
      <c r="M557" s="1"/>
      <c r="N557" s="1"/>
    </row>
    <row r="558" ht="15.75" customHeight="1">
      <c r="A558" s="58"/>
      <c r="B558" s="1"/>
      <c r="C558" s="1"/>
      <c r="D558" s="1"/>
      <c r="E558" s="1"/>
      <c r="F558" s="1"/>
      <c r="G558" s="1"/>
      <c r="H558" s="1"/>
      <c r="I558" s="1"/>
      <c r="J558" s="1"/>
      <c r="K558" s="1"/>
      <c r="L558" s="1"/>
      <c r="M558" s="1"/>
      <c r="N558" s="1"/>
    </row>
    <row r="559" ht="15.75" customHeight="1">
      <c r="A559" s="58"/>
      <c r="B559" s="1"/>
      <c r="C559" s="1"/>
      <c r="D559" s="1"/>
      <c r="E559" s="1"/>
      <c r="F559" s="1"/>
      <c r="G559" s="1"/>
      <c r="H559" s="1"/>
      <c r="I559" s="1"/>
      <c r="J559" s="1"/>
      <c r="K559" s="1"/>
      <c r="L559" s="1"/>
      <c r="M559" s="1"/>
      <c r="N559" s="1"/>
    </row>
    <row r="560" ht="15.75" customHeight="1">
      <c r="A560" s="58"/>
      <c r="B560" s="1"/>
      <c r="C560" s="1"/>
      <c r="D560" s="1"/>
      <c r="E560" s="1"/>
      <c r="F560" s="1"/>
      <c r="G560" s="1"/>
      <c r="H560" s="1"/>
      <c r="I560" s="1"/>
      <c r="J560" s="1"/>
      <c r="K560" s="1"/>
      <c r="L560" s="1"/>
      <c r="M560" s="1"/>
      <c r="N560" s="1"/>
    </row>
    <row r="561" ht="15.75" customHeight="1">
      <c r="A561" s="58"/>
      <c r="B561" s="1"/>
      <c r="C561" s="1"/>
      <c r="D561" s="1"/>
      <c r="E561" s="1"/>
      <c r="F561" s="1"/>
      <c r="G561" s="1"/>
      <c r="H561" s="1"/>
      <c r="I561" s="1"/>
      <c r="J561" s="1"/>
      <c r="K561" s="1"/>
      <c r="L561" s="1"/>
      <c r="M561" s="1"/>
      <c r="N561" s="1"/>
    </row>
    <row r="562" ht="15.75" customHeight="1">
      <c r="A562" s="58"/>
      <c r="B562" s="1"/>
      <c r="C562" s="1"/>
      <c r="D562" s="1"/>
      <c r="E562" s="1"/>
      <c r="F562" s="1"/>
      <c r="G562" s="1"/>
      <c r="H562" s="1"/>
      <c r="I562" s="1"/>
      <c r="J562" s="1"/>
      <c r="K562" s="1"/>
      <c r="L562" s="1"/>
      <c r="M562" s="1"/>
      <c r="N562" s="1"/>
    </row>
    <row r="563" ht="15.75" customHeight="1">
      <c r="A563" s="58"/>
      <c r="B563" s="1"/>
      <c r="C563" s="1"/>
      <c r="D563" s="1"/>
      <c r="E563" s="1"/>
      <c r="F563" s="1"/>
      <c r="G563" s="1"/>
      <c r="H563" s="1"/>
      <c r="I563" s="1"/>
      <c r="J563" s="1"/>
      <c r="K563" s="1"/>
      <c r="L563" s="1"/>
      <c r="M563" s="1"/>
      <c r="N563" s="1"/>
    </row>
    <row r="564" ht="15.75" customHeight="1">
      <c r="A564" s="58"/>
      <c r="B564" s="1"/>
      <c r="C564" s="1"/>
      <c r="D564" s="1"/>
      <c r="E564" s="1"/>
      <c r="F564" s="1"/>
      <c r="G564" s="1"/>
      <c r="H564" s="1"/>
      <c r="I564" s="1"/>
      <c r="J564" s="1"/>
      <c r="K564" s="1"/>
      <c r="L564" s="1"/>
      <c r="M564" s="1"/>
      <c r="N564" s="1"/>
    </row>
    <row r="565" ht="15.75" customHeight="1">
      <c r="A565" s="58"/>
      <c r="B565" s="1"/>
      <c r="C565" s="1"/>
      <c r="D565" s="1"/>
      <c r="E565" s="1"/>
      <c r="F565" s="1"/>
      <c r="G565" s="1"/>
      <c r="H565" s="1"/>
      <c r="I565" s="1"/>
      <c r="J565" s="1"/>
      <c r="K565" s="1"/>
      <c r="L565" s="1"/>
      <c r="M565" s="1"/>
      <c r="N565" s="1"/>
    </row>
    <row r="566" ht="15.75" customHeight="1">
      <c r="A566" s="58"/>
      <c r="B566" s="1"/>
      <c r="C566" s="1"/>
      <c r="D566" s="1"/>
      <c r="E566" s="1"/>
      <c r="F566" s="1"/>
      <c r="G566" s="1"/>
      <c r="H566" s="1"/>
      <c r="I566" s="1"/>
      <c r="J566" s="1"/>
      <c r="K566" s="1"/>
      <c r="L566" s="1"/>
      <c r="M566" s="1"/>
      <c r="N566" s="1"/>
    </row>
    <row r="567" ht="15.75" customHeight="1">
      <c r="A567" s="58"/>
      <c r="B567" s="1"/>
      <c r="C567" s="1"/>
      <c r="D567" s="1"/>
      <c r="E567" s="1"/>
      <c r="F567" s="1"/>
      <c r="G567" s="1"/>
      <c r="H567" s="1"/>
      <c r="I567" s="1"/>
      <c r="J567" s="1"/>
      <c r="K567" s="1"/>
      <c r="L567" s="1"/>
      <c r="M567" s="1"/>
      <c r="N567" s="1"/>
    </row>
    <row r="568" ht="15.75" customHeight="1">
      <c r="A568" s="58"/>
      <c r="B568" s="1"/>
      <c r="C568" s="1"/>
      <c r="D568" s="1"/>
      <c r="E568" s="1"/>
      <c r="F568" s="1"/>
      <c r="G568" s="1"/>
      <c r="H568" s="1"/>
      <c r="I568" s="1"/>
      <c r="J568" s="1"/>
      <c r="K568" s="1"/>
      <c r="L568" s="1"/>
      <c r="M568" s="1"/>
      <c r="N568" s="1"/>
    </row>
    <row r="569" ht="15.75" customHeight="1">
      <c r="A569" s="58"/>
      <c r="B569" s="1"/>
      <c r="C569" s="1"/>
      <c r="D569" s="1"/>
      <c r="E569" s="1"/>
      <c r="F569" s="1"/>
      <c r="G569" s="1"/>
      <c r="H569" s="1"/>
      <c r="I569" s="1"/>
      <c r="J569" s="1"/>
      <c r="K569" s="1"/>
      <c r="L569" s="1"/>
      <c r="M569" s="1"/>
      <c r="N569" s="1"/>
    </row>
    <row r="570" ht="15.75" customHeight="1">
      <c r="A570" s="58"/>
      <c r="B570" s="1"/>
      <c r="C570" s="1"/>
      <c r="D570" s="1"/>
      <c r="E570" s="1"/>
      <c r="F570" s="1"/>
      <c r="G570" s="1"/>
      <c r="H570" s="1"/>
      <c r="I570" s="1"/>
      <c r="J570" s="1"/>
      <c r="K570" s="1"/>
      <c r="L570" s="1"/>
      <c r="M570" s="1"/>
      <c r="N570" s="1"/>
    </row>
    <row r="571" ht="15.75" customHeight="1">
      <c r="A571" s="58"/>
      <c r="B571" s="1"/>
      <c r="C571" s="1"/>
      <c r="D571" s="1"/>
      <c r="E571" s="1"/>
      <c r="F571" s="1"/>
      <c r="G571" s="1"/>
      <c r="H571" s="1"/>
      <c r="I571" s="1"/>
      <c r="J571" s="1"/>
      <c r="K571" s="1"/>
      <c r="L571" s="1"/>
      <c r="M571" s="1"/>
      <c r="N571" s="1"/>
    </row>
    <row r="572" ht="15.75" customHeight="1">
      <c r="A572" s="58"/>
      <c r="B572" s="1"/>
      <c r="C572" s="1"/>
      <c r="D572" s="1"/>
      <c r="E572" s="1"/>
      <c r="F572" s="1"/>
      <c r="G572" s="1"/>
      <c r="H572" s="1"/>
      <c r="I572" s="1"/>
      <c r="J572" s="1"/>
      <c r="K572" s="1"/>
      <c r="L572" s="1"/>
      <c r="M572" s="1"/>
      <c r="N572" s="1"/>
    </row>
    <row r="573" ht="15.75" customHeight="1">
      <c r="A573" s="58"/>
      <c r="B573" s="1"/>
      <c r="C573" s="1"/>
      <c r="D573" s="1"/>
      <c r="E573" s="1"/>
      <c r="F573" s="1"/>
      <c r="G573" s="1"/>
      <c r="H573" s="1"/>
      <c r="I573" s="1"/>
      <c r="J573" s="1"/>
      <c r="K573" s="1"/>
      <c r="L573" s="1"/>
      <c r="M573" s="1"/>
      <c r="N573" s="1"/>
    </row>
    <row r="574" ht="15.75" customHeight="1">
      <c r="A574" s="58"/>
      <c r="B574" s="1"/>
      <c r="C574" s="1"/>
      <c r="D574" s="1"/>
      <c r="E574" s="1"/>
      <c r="F574" s="1"/>
      <c r="G574" s="1"/>
      <c r="H574" s="1"/>
      <c r="I574" s="1"/>
      <c r="J574" s="1"/>
      <c r="K574" s="1"/>
      <c r="L574" s="1"/>
      <c r="M574" s="1"/>
      <c r="N574" s="1"/>
    </row>
    <row r="575" ht="15.75" customHeight="1">
      <c r="A575" s="58"/>
      <c r="B575" s="1"/>
      <c r="C575" s="1"/>
      <c r="D575" s="1"/>
      <c r="E575" s="1"/>
      <c r="F575" s="1"/>
      <c r="G575" s="1"/>
      <c r="H575" s="1"/>
      <c r="I575" s="1"/>
      <c r="J575" s="1"/>
      <c r="K575" s="1"/>
      <c r="L575" s="1"/>
      <c r="M575" s="1"/>
      <c r="N575" s="1"/>
    </row>
    <row r="576" ht="15.75" customHeight="1">
      <c r="A576" s="58"/>
      <c r="B576" s="1"/>
      <c r="C576" s="1"/>
      <c r="D576" s="1"/>
      <c r="E576" s="1"/>
      <c r="F576" s="1"/>
      <c r="G576" s="1"/>
      <c r="H576" s="1"/>
      <c r="I576" s="1"/>
      <c r="J576" s="1"/>
      <c r="K576" s="1"/>
      <c r="L576" s="1"/>
      <c r="M576" s="1"/>
      <c r="N576" s="1"/>
    </row>
    <row r="577" ht="15.75" customHeight="1">
      <c r="A577" s="58"/>
      <c r="B577" s="1"/>
      <c r="C577" s="1"/>
      <c r="D577" s="1"/>
      <c r="E577" s="1"/>
      <c r="F577" s="1"/>
      <c r="G577" s="1"/>
      <c r="H577" s="1"/>
      <c r="I577" s="1"/>
      <c r="J577" s="1"/>
      <c r="K577" s="1"/>
      <c r="L577" s="1"/>
      <c r="M577" s="1"/>
      <c r="N577" s="1"/>
    </row>
    <row r="578" ht="15.75" customHeight="1">
      <c r="A578" s="58"/>
      <c r="B578" s="1"/>
      <c r="C578" s="1"/>
      <c r="D578" s="1"/>
      <c r="E578" s="1"/>
      <c r="F578" s="1"/>
      <c r="G578" s="1"/>
      <c r="H578" s="1"/>
      <c r="I578" s="1"/>
      <c r="J578" s="1"/>
      <c r="K578" s="1"/>
      <c r="L578" s="1"/>
      <c r="M578" s="1"/>
      <c r="N578" s="1"/>
    </row>
    <row r="579" ht="15.75" customHeight="1">
      <c r="A579" s="58"/>
      <c r="B579" s="1"/>
      <c r="C579" s="1"/>
      <c r="D579" s="1"/>
      <c r="E579" s="1"/>
      <c r="F579" s="1"/>
      <c r="G579" s="1"/>
      <c r="H579" s="1"/>
      <c r="I579" s="1"/>
      <c r="J579" s="1"/>
      <c r="K579" s="1"/>
      <c r="L579" s="1"/>
      <c r="M579" s="1"/>
      <c r="N579" s="1"/>
    </row>
    <row r="580" ht="15.75" customHeight="1">
      <c r="A580" s="58"/>
      <c r="B580" s="1"/>
      <c r="C580" s="1"/>
      <c r="D580" s="1"/>
      <c r="E580" s="1"/>
      <c r="F580" s="1"/>
      <c r="G580" s="1"/>
      <c r="H580" s="1"/>
      <c r="I580" s="1"/>
      <c r="J580" s="1"/>
      <c r="K580" s="1"/>
      <c r="L580" s="1"/>
      <c r="M580" s="1"/>
      <c r="N580" s="1"/>
    </row>
    <row r="581" ht="15.75" customHeight="1">
      <c r="A581" s="58"/>
      <c r="B581" s="1"/>
      <c r="C581" s="1"/>
      <c r="D581" s="1"/>
      <c r="E581" s="1"/>
      <c r="F581" s="1"/>
      <c r="G581" s="1"/>
      <c r="H581" s="1"/>
      <c r="I581" s="1"/>
      <c r="J581" s="1"/>
      <c r="K581" s="1"/>
      <c r="L581" s="1"/>
      <c r="M581" s="1"/>
      <c r="N581" s="1"/>
    </row>
    <row r="582" ht="15.75" customHeight="1">
      <c r="A582" s="58"/>
      <c r="B582" s="1"/>
      <c r="C582" s="1"/>
      <c r="D582" s="1"/>
      <c r="E582" s="1"/>
      <c r="F582" s="1"/>
      <c r="G582" s="1"/>
      <c r="H582" s="1"/>
      <c r="I582" s="1"/>
      <c r="J582" s="1"/>
      <c r="K582" s="1"/>
      <c r="L582" s="1"/>
      <c r="M582" s="1"/>
      <c r="N582" s="1"/>
    </row>
    <row r="583" ht="15.75" customHeight="1">
      <c r="A583" s="58"/>
      <c r="B583" s="1"/>
      <c r="C583" s="1"/>
      <c r="D583" s="1"/>
      <c r="E583" s="1"/>
      <c r="F583" s="1"/>
      <c r="G583" s="1"/>
      <c r="H583" s="1"/>
      <c r="I583" s="1"/>
      <c r="J583" s="1"/>
      <c r="K583" s="1"/>
      <c r="L583" s="1"/>
      <c r="M583" s="1"/>
      <c r="N583" s="1"/>
    </row>
    <row r="584" ht="15.75" customHeight="1">
      <c r="A584" s="58"/>
      <c r="B584" s="1"/>
      <c r="C584" s="1"/>
      <c r="D584" s="1"/>
      <c r="E584" s="1"/>
      <c r="F584" s="1"/>
      <c r="G584" s="1"/>
      <c r="H584" s="1"/>
      <c r="I584" s="1"/>
      <c r="J584" s="1"/>
      <c r="K584" s="1"/>
      <c r="L584" s="1"/>
      <c r="M584" s="1"/>
      <c r="N584" s="1"/>
    </row>
    <row r="585" ht="15.75" customHeight="1">
      <c r="A585" s="58"/>
      <c r="B585" s="1"/>
      <c r="C585" s="1"/>
      <c r="D585" s="1"/>
      <c r="E585" s="1"/>
      <c r="F585" s="1"/>
      <c r="G585" s="1"/>
      <c r="H585" s="1"/>
      <c r="I585" s="1"/>
      <c r="J585" s="1"/>
      <c r="K585" s="1"/>
      <c r="L585" s="1"/>
      <c r="M585" s="1"/>
      <c r="N585" s="1"/>
    </row>
    <row r="586" ht="15.75" customHeight="1">
      <c r="A586" s="58"/>
      <c r="B586" s="1"/>
      <c r="C586" s="1"/>
      <c r="D586" s="1"/>
      <c r="E586" s="1"/>
      <c r="F586" s="1"/>
      <c r="G586" s="1"/>
      <c r="H586" s="1"/>
      <c r="I586" s="1"/>
      <c r="J586" s="1"/>
      <c r="K586" s="1"/>
      <c r="L586" s="1"/>
      <c r="M586" s="1"/>
      <c r="N586" s="1"/>
    </row>
    <row r="587" ht="15.75" customHeight="1">
      <c r="A587" s="58"/>
      <c r="B587" s="1"/>
      <c r="C587" s="1"/>
      <c r="D587" s="1"/>
      <c r="E587" s="1"/>
      <c r="F587" s="1"/>
      <c r="G587" s="1"/>
      <c r="H587" s="1"/>
      <c r="I587" s="1"/>
      <c r="J587" s="1"/>
      <c r="K587" s="1"/>
      <c r="L587" s="1"/>
      <c r="M587" s="1"/>
      <c r="N587" s="1"/>
    </row>
    <row r="588" ht="15.75" customHeight="1">
      <c r="A588" s="58"/>
      <c r="B588" s="1"/>
      <c r="C588" s="1"/>
      <c r="D588" s="1"/>
      <c r="E588" s="1"/>
      <c r="F588" s="1"/>
      <c r="G588" s="1"/>
      <c r="H588" s="1"/>
      <c r="I588" s="1"/>
      <c r="J588" s="1"/>
      <c r="K588" s="1"/>
      <c r="L588" s="1"/>
      <c r="M588" s="1"/>
      <c r="N588" s="1"/>
    </row>
    <row r="589" ht="15.75" customHeight="1">
      <c r="A589" s="58"/>
      <c r="B589" s="1"/>
      <c r="C589" s="1"/>
      <c r="D589" s="1"/>
      <c r="E589" s="1"/>
      <c r="F589" s="1"/>
      <c r="G589" s="1"/>
      <c r="H589" s="1"/>
      <c r="I589" s="1"/>
      <c r="J589" s="1"/>
      <c r="K589" s="1"/>
      <c r="L589" s="1"/>
      <c r="M589" s="1"/>
      <c r="N589" s="1"/>
    </row>
    <row r="590" ht="15.75" customHeight="1">
      <c r="A590" s="58"/>
      <c r="B590" s="1"/>
      <c r="C590" s="1"/>
      <c r="D590" s="1"/>
      <c r="E590" s="1"/>
      <c r="F590" s="1"/>
      <c r="G590" s="1"/>
      <c r="H590" s="1"/>
      <c r="I590" s="1"/>
      <c r="J590" s="1"/>
      <c r="K590" s="1"/>
      <c r="L590" s="1"/>
      <c r="M590" s="1"/>
      <c r="N590" s="1"/>
    </row>
    <row r="591" ht="15.75" customHeight="1">
      <c r="A591" s="58"/>
      <c r="B591" s="1"/>
      <c r="C591" s="1"/>
      <c r="D591" s="1"/>
      <c r="E591" s="1"/>
      <c r="F591" s="1"/>
      <c r="G591" s="1"/>
      <c r="H591" s="1"/>
      <c r="I591" s="1"/>
      <c r="J591" s="1"/>
      <c r="K591" s="1"/>
      <c r="L591" s="1"/>
      <c r="M591" s="1"/>
      <c r="N591" s="1"/>
    </row>
    <row r="592" ht="15.75" customHeight="1">
      <c r="A592" s="58"/>
      <c r="B592" s="1"/>
      <c r="C592" s="1"/>
      <c r="D592" s="1"/>
      <c r="E592" s="1"/>
      <c r="F592" s="1"/>
      <c r="G592" s="1"/>
      <c r="H592" s="1"/>
      <c r="I592" s="1"/>
      <c r="J592" s="1"/>
      <c r="K592" s="1"/>
      <c r="L592" s="1"/>
      <c r="M592" s="1"/>
      <c r="N592" s="1"/>
    </row>
    <row r="593" ht="15.75" customHeight="1">
      <c r="A593" s="58"/>
      <c r="B593" s="1"/>
      <c r="C593" s="1"/>
      <c r="D593" s="1"/>
      <c r="E593" s="1"/>
      <c r="F593" s="1"/>
      <c r="G593" s="1"/>
      <c r="H593" s="1"/>
      <c r="I593" s="1"/>
      <c r="J593" s="1"/>
      <c r="K593" s="1"/>
      <c r="L593" s="1"/>
      <c r="M593" s="1"/>
      <c r="N593" s="1"/>
    </row>
    <row r="594" ht="15.75" customHeight="1">
      <c r="A594" s="58"/>
      <c r="B594" s="1"/>
      <c r="C594" s="1"/>
      <c r="D594" s="1"/>
      <c r="E594" s="1"/>
      <c r="F594" s="1"/>
      <c r="G594" s="1"/>
      <c r="H594" s="1"/>
      <c r="I594" s="1"/>
      <c r="J594" s="1"/>
      <c r="K594" s="1"/>
      <c r="L594" s="1"/>
      <c r="M594" s="1"/>
      <c r="N594" s="1"/>
    </row>
    <row r="595" ht="15.75" customHeight="1">
      <c r="A595" s="58"/>
      <c r="B595" s="1"/>
      <c r="C595" s="1"/>
      <c r="D595" s="1"/>
      <c r="E595" s="1"/>
      <c r="F595" s="1"/>
      <c r="G595" s="1"/>
      <c r="H595" s="1"/>
      <c r="I595" s="1"/>
      <c r="J595" s="1"/>
      <c r="K595" s="1"/>
      <c r="L595" s="1"/>
      <c r="M595" s="1"/>
      <c r="N595" s="1"/>
    </row>
    <row r="596" ht="15.75" customHeight="1">
      <c r="A596" s="58"/>
      <c r="B596" s="1"/>
      <c r="C596" s="1"/>
      <c r="D596" s="1"/>
      <c r="E596" s="1"/>
      <c r="F596" s="1"/>
      <c r="G596" s="1"/>
      <c r="H596" s="1"/>
      <c r="I596" s="1"/>
      <c r="J596" s="1"/>
      <c r="K596" s="1"/>
      <c r="L596" s="1"/>
      <c r="M596" s="1"/>
      <c r="N596" s="1"/>
    </row>
    <row r="597" ht="15.75" customHeight="1">
      <c r="A597" s="58"/>
      <c r="B597" s="1"/>
      <c r="C597" s="1"/>
      <c r="D597" s="1"/>
      <c r="E597" s="1"/>
      <c r="F597" s="1"/>
      <c r="G597" s="1"/>
      <c r="H597" s="1"/>
      <c r="I597" s="1"/>
      <c r="J597" s="1"/>
      <c r="K597" s="1"/>
      <c r="L597" s="1"/>
      <c r="M597" s="1"/>
      <c r="N597" s="1"/>
    </row>
    <row r="598" ht="15.75" customHeight="1">
      <c r="A598" s="58"/>
      <c r="B598" s="1"/>
      <c r="C598" s="1"/>
      <c r="D598" s="1"/>
      <c r="E598" s="1"/>
      <c r="F598" s="1"/>
      <c r="G598" s="1"/>
      <c r="H598" s="1"/>
      <c r="I598" s="1"/>
      <c r="J598" s="1"/>
      <c r="K598" s="1"/>
      <c r="L598" s="1"/>
      <c r="M598" s="1"/>
      <c r="N598" s="1"/>
    </row>
    <row r="599" ht="15.75" customHeight="1">
      <c r="A599" s="58"/>
      <c r="B599" s="1"/>
      <c r="C599" s="1"/>
      <c r="D599" s="1"/>
      <c r="E599" s="1"/>
      <c r="F599" s="1"/>
      <c r="G599" s="1"/>
      <c r="H599" s="1"/>
      <c r="I599" s="1"/>
      <c r="J599" s="1"/>
      <c r="K599" s="1"/>
      <c r="L599" s="1"/>
      <c r="M599" s="1"/>
      <c r="N599" s="1"/>
    </row>
    <row r="600" ht="15.75" customHeight="1">
      <c r="A600" s="58"/>
      <c r="B600" s="1"/>
      <c r="C600" s="1"/>
      <c r="D600" s="1"/>
      <c r="E600" s="1"/>
      <c r="F600" s="1"/>
      <c r="G600" s="1"/>
      <c r="H600" s="1"/>
      <c r="I600" s="1"/>
      <c r="J600" s="1"/>
      <c r="K600" s="1"/>
      <c r="L600" s="1"/>
      <c r="M600" s="1"/>
      <c r="N600" s="1"/>
    </row>
    <row r="601" ht="15.75" customHeight="1">
      <c r="A601" s="58"/>
      <c r="B601" s="1"/>
      <c r="C601" s="1"/>
      <c r="D601" s="1"/>
      <c r="E601" s="1"/>
      <c r="F601" s="1"/>
      <c r="G601" s="1"/>
      <c r="H601" s="1"/>
      <c r="I601" s="1"/>
      <c r="J601" s="1"/>
      <c r="K601" s="1"/>
      <c r="L601" s="1"/>
      <c r="M601" s="1"/>
      <c r="N601" s="1"/>
    </row>
    <row r="602" ht="15.75" customHeight="1">
      <c r="A602" s="58"/>
      <c r="B602" s="1"/>
      <c r="C602" s="1"/>
      <c r="D602" s="1"/>
      <c r="E602" s="1"/>
      <c r="F602" s="1"/>
      <c r="G602" s="1"/>
      <c r="H602" s="1"/>
      <c r="I602" s="1"/>
      <c r="J602" s="1"/>
      <c r="K602" s="1"/>
      <c r="L602" s="1"/>
      <c r="M602" s="1"/>
      <c r="N602" s="1"/>
    </row>
    <row r="603" ht="15.75" customHeight="1">
      <c r="A603" s="58"/>
      <c r="B603" s="1"/>
      <c r="C603" s="1"/>
      <c r="D603" s="1"/>
      <c r="E603" s="1"/>
      <c r="F603" s="1"/>
      <c r="G603" s="1"/>
      <c r="H603" s="1"/>
      <c r="I603" s="1"/>
      <c r="J603" s="1"/>
      <c r="K603" s="1"/>
      <c r="L603" s="1"/>
      <c r="M603" s="1"/>
      <c r="N603" s="1"/>
    </row>
    <row r="604" ht="15.75" customHeight="1">
      <c r="A604" s="58"/>
      <c r="B604" s="1"/>
      <c r="C604" s="1"/>
      <c r="D604" s="1"/>
      <c r="E604" s="1"/>
      <c r="F604" s="1"/>
      <c r="G604" s="1"/>
      <c r="H604" s="1"/>
      <c r="I604" s="1"/>
      <c r="J604" s="1"/>
      <c r="K604" s="1"/>
      <c r="L604" s="1"/>
      <c r="M604" s="1"/>
      <c r="N604" s="1"/>
    </row>
    <row r="605" ht="15.75" customHeight="1">
      <c r="A605" s="58"/>
      <c r="B605" s="1"/>
      <c r="C605" s="1"/>
      <c r="D605" s="1"/>
      <c r="E605" s="1"/>
      <c r="F605" s="1"/>
      <c r="G605" s="1"/>
      <c r="H605" s="1"/>
      <c r="I605" s="1"/>
      <c r="J605" s="1"/>
      <c r="K605" s="1"/>
      <c r="L605" s="1"/>
      <c r="M605" s="1"/>
      <c r="N605" s="1"/>
    </row>
    <row r="606" ht="15.75" customHeight="1">
      <c r="A606" s="58"/>
      <c r="B606" s="1"/>
      <c r="C606" s="1"/>
      <c r="D606" s="1"/>
      <c r="E606" s="1"/>
      <c r="F606" s="1"/>
      <c r="G606" s="1"/>
      <c r="H606" s="1"/>
      <c r="I606" s="1"/>
      <c r="J606" s="1"/>
      <c r="K606" s="1"/>
      <c r="L606" s="1"/>
      <c r="M606" s="1"/>
      <c r="N606" s="1"/>
    </row>
    <row r="607" ht="15.75" customHeight="1">
      <c r="A607" s="58"/>
      <c r="B607" s="1"/>
      <c r="C607" s="1"/>
      <c r="D607" s="1"/>
      <c r="E607" s="1"/>
      <c r="F607" s="1"/>
      <c r="G607" s="1"/>
      <c r="H607" s="1"/>
      <c r="I607" s="1"/>
      <c r="J607" s="1"/>
      <c r="K607" s="1"/>
      <c r="L607" s="1"/>
      <c r="M607" s="1"/>
      <c r="N607" s="1"/>
    </row>
    <row r="608" ht="15.75" customHeight="1">
      <c r="A608" s="58"/>
      <c r="B608" s="1"/>
      <c r="C608" s="1"/>
      <c r="D608" s="1"/>
      <c r="E608" s="1"/>
      <c r="F608" s="1"/>
      <c r="G608" s="1"/>
      <c r="H608" s="1"/>
      <c r="I608" s="1"/>
      <c r="J608" s="1"/>
      <c r="K608" s="1"/>
      <c r="L608" s="1"/>
      <c r="M608" s="1"/>
      <c r="N608" s="1"/>
    </row>
    <row r="609" ht="15.75" customHeight="1">
      <c r="A609" s="58"/>
      <c r="B609" s="1"/>
      <c r="C609" s="1"/>
      <c r="D609" s="1"/>
      <c r="E609" s="1"/>
      <c r="F609" s="1"/>
      <c r="G609" s="1"/>
      <c r="H609" s="1"/>
      <c r="I609" s="1"/>
      <c r="J609" s="1"/>
      <c r="K609" s="1"/>
      <c r="L609" s="1"/>
      <c r="M609" s="1"/>
      <c r="N609" s="1"/>
    </row>
    <row r="610" ht="15.75" customHeight="1">
      <c r="A610" s="58"/>
      <c r="B610" s="1"/>
      <c r="C610" s="1"/>
      <c r="D610" s="1"/>
      <c r="E610" s="1"/>
      <c r="F610" s="1"/>
      <c r="G610" s="1"/>
      <c r="H610" s="1"/>
      <c r="I610" s="1"/>
      <c r="J610" s="1"/>
      <c r="K610" s="1"/>
      <c r="L610" s="1"/>
      <c r="M610" s="1"/>
      <c r="N610" s="1"/>
    </row>
    <row r="611" ht="15.75" customHeight="1">
      <c r="A611" s="58"/>
      <c r="B611" s="1"/>
      <c r="C611" s="1"/>
      <c r="D611" s="1"/>
      <c r="E611" s="1"/>
      <c r="F611" s="1"/>
      <c r="G611" s="1"/>
      <c r="H611" s="1"/>
      <c r="I611" s="1"/>
      <c r="J611" s="1"/>
      <c r="K611" s="1"/>
      <c r="L611" s="1"/>
      <c r="M611" s="1"/>
      <c r="N611" s="1"/>
    </row>
    <row r="612" ht="15.75" customHeight="1">
      <c r="A612" s="58"/>
      <c r="B612" s="1"/>
      <c r="C612" s="1"/>
      <c r="D612" s="1"/>
      <c r="E612" s="1"/>
      <c r="F612" s="1"/>
      <c r="G612" s="1"/>
      <c r="H612" s="1"/>
      <c r="I612" s="1"/>
      <c r="J612" s="1"/>
      <c r="K612" s="1"/>
      <c r="L612" s="1"/>
      <c r="M612" s="1"/>
      <c r="N612" s="1"/>
    </row>
    <row r="613" ht="15.75" customHeight="1">
      <c r="A613" s="58"/>
      <c r="B613" s="1"/>
      <c r="C613" s="1"/>
      <c r="D613" s="1"/>
      <c r="E613" s="1"/>
      <c r="F613" s="1"/>
      <c r="G613" s="1"/>
      <c r="H613" s="1"/>
      <c r="I613" s="1"/>
      <c r="J613" s="1"/>
      <c r="K613" s="1"/>
      <c r="L613" s="1"/>
      <c r="M613" s="1"/>
      <c r="N613" s="1"/>
    </row>
    <row r="614" ht="15.75" customHeight="1">
      <c r="A614" s="58"/>
      <c r="B614" s="1"/>
      <c r="C614" s="1"/>
      <c r="D614" s="1"/>
      <c r="E614" s="1"/>
      <c r="F614" s="1"/>
      <c r="G614" s="1"/>
      <c r="H614" s="1"/>
      <c r="I614" s="1"/>
      <c r="J614" s="1"/>
      <c r="K614" s="1"/>
      <c r="L614" s="1"/>
      <c r="M614" s="1"/>
      <c r="N614" s="1"/>
    </row>
    <row r="615" ht="15.75" customHeight="1">
      <c r="A615" s="58"/>
      <c r="B615" s="1"/>
      <c r="C615" s="1"/>
      <c r="D615" s="1"/>
      <c r="E615" s="1"/>
      <c r="F615" s="1"/>
      <c r="G615" s="1"/>
      <c r="H615" s="1"/>
      <c r="I615" s="1"/>
      <c r="J615" s="1"/>
      <c r="K615" s="1"/>
      <c r="L615" s="1"/>
      <c r="M615" s="1"/>
      <c r="N615" s="1"/>
    </row>
    <row r="616" ht="15.75" customHeight="1">
      <c r="A616" s="58"/>
      <c r="B616" s="1"/>
      <c r="C616" s="1"/>
      <c r="D616" s="1"/>
      <c r="E616" s="1"/>
      <c r="F616" s="1"/>
      <c r="G616" s="1"/>
      <c r="H616" s="1"/>
      <c r="I616" s="1"/>
      <c r="J616" s="1"/>
      <c r="K616" s="1"/>
      <c r="L616" s="1"/>
      <c r="M616" s="1"/>
      <c r="N616" s="1"/>
    </row>
    <row r="617" ht="15.75" customHeight="1">
      <c r="A617" s="58"/>
      <c r="B617" s="1"/>
      <c r="C617" s="1"/>
      <c r="D617" s="1"/>
      <c r="E617" s="1"/>
      <c r="F617" s="1"/>
      <c r="G617" s="1"/>
      <c r="H617" s="1"/>
      <c r="I617" s="1"/>
      <c r="J617" s="1"/>
      <c r="K617" s="1"/>
      <c r="L617" s="1"/>
      <c r="M617" s="1"/>
      <c r="N617" s="1"/>
    </row>
    <row r="618" ht="15.75" customHeight="1">
      <c r="A618" s="58"/>
      <c r="B618" s="1"/>
      <c r="C618" s="1"/>
      <c r="D618" s="1"/>
      <c r="E618" s="1"/>
      <c r="F618" s="1"/>
      <c r="G618" s="1"/>
      <c r="H618" s="1"/>
      <c r="I618" s="1"/>
      <c r="J618" s="1"/>
      <c r="K618" s="1"/>
      <c r="L618" s="1"/>
      <c r="M618" s="1"/>
      <c r="N618" s="1"/>
    </row>
    <row r="619" ht="15.75" customHeight="1">
      <c r="A619" s="58"/>
      <c r="B619" s="1"/>
      <c r="C619" s="1"/>
      <c r="D619" s="1"/>
      <c r="E619" s="1"/>
      <c r="F619" s="1"/>
      <c r="G619" s="1"/>
      <c r="H619" s="1"/>
      <c r="I619" s="1"/>
      <c r="J619" s="1"/>
      <c r="K619" s="1"/>
      <c r="L619" s="1"/>
      <c r="M619" s="1"/>
      <c r="N619" s="1"/>
    </row>
    <row r="620" ht="15.75" customHeight="1">
      <c r="A620" s="58"/>
      <c r="B620" s="1"/>
      <c r="C620" s="1"/>
      <c r="D620" s="1"/>
      <c r="E620" s="1"/>
      <c r="F620" s="1"/>
      <c r="G620" s="1"/>
      <c r="H620" s="1"/>
      <c r="I620" s="1"/>
      <c r="J620" s="1"/>
      <c r="K620" s="1"/>
      <c r="L620" s="1"/>
      <c r="M620" s="1"/>
      <c r="N620" s="1"/>
    </row>
    <row r="621" ht="15.75" customHeight="1">
      <c r="A621" s="58"/>
      <c r="B621" s="1"/>
      <c r="C621" s="1"/>
      <c r="D621" s="1"/>
      <c r="E621" s="1"/>
      <c r="F621" s="1"/>
      <c r="G621" s="1"/>
      <c r="H621" s="1"/>
      <c r="I621" s="1"/>
      <c r="J621" s="1"/>
      <c r="K621" s="1"/>
      <c r="L621" s="1"/>
      <c r="M621" s="1"/>
      <c r="N621" s="1"/>
    </row>
    <row r="622" ht="15.75" customHeight="1">
      <c r="A622" s="58"/>
      <c r="B622" s="1"/>
      <c r="C622" s="1"/>
      <c r="D622" s="1"/>
      <c r="E622" s="1"/>
      <c r="F622" s="1"/>
      <c r="G622" s="1"/>
      <c r="H622" s="1"/>
      <c r="I622" s="1"/>
      <c r="J622" s="1"/>
      <c r="K622" s="1"/>
      <c r="L622" s="1"/>
      <c r="M622" s="1"/>
      <c r="N622" s="1"/>
    </row>
    <row r="623" ht="15.75" customHeight="1">
      <c r="A623" s="58"/>
      <c r="B623" s="1"/>
      <c r="C623" s="1"/>
      <c r="D623" s="1"/>
      <c r="E623" s="1"/>
      <c r="F623" s="1"/>
      <c r="G623" s="1"/>
      <c r="H623" s="1"/>
      <c r="I623" s="1"/>
      <c r="J623" s="1"/>
      <c r="K623" s="1"/>
      <c r="L623" s="1"/>
      <c r="M623" s="1"/>
      <c r="N623" s="1"/>
    </row>
    <row r="624" ht="15.75" customHeight="1">
      <c r="A624" s="58"/>
      <c r="B624" s="1"/>
      <c r="C624" s="1"/>
      <c r="D624" s="1"/>
      <c r="E624" s="1"/>
      <c r="F624" s="1"/>
      <c r="G624" s="1"/>
      <c r="H624" s="1"/>
      <c r="I624" s="1"/>
      <c r="J624" s="1"/>
      <c r="K624" s="1"/>
      <c r="L624" s="1"/>
      <c r="M624" s="1"/>
      <c r="N624" s="1"/>
    </row>
    <row r="625" ht="15.75" customHeight="1">
      <c r="A625" s="58"/>
      <c r="B625" s="1"/>
      <c r="C625" s="1"/>
      <c r="D625" s="1"/>
      <c r="E625" s="1"/>
      <c r="F625" s="1"/>
      <c r="G625" s="1"/>
      <c r="H625" s="1"/>
      <c r="I625" s="1"/>
      <c r="J625" s="1"/>
      <c r="K625" s="1"/>
      <c r="L625" s="1"/>
      <c r="M625" s="1"/>
      <c r="N625" s="1"/>
    </row>
    <row r="626" ht="15.75" customHeight="1">
      <c r="A626" s="58"/>
      <c r="B626" s="1"/>
      <c r="C626" s="1"/>
      <c r="D626" s="1"/>
      <c r="E626" s="1"/>
      <c r="F626" s="1"/>
      <c r="G626" s="1"/>
      <c r="H626" s="1"/>
      <c r="I626" s="1"/>
      <c r="J626" s="1"/>
      <c r="K626" s="1"/>
      <c r="L626" s="1"/>
      <c r="M626" s="1"/>
      <c r="N626" s="1"/>
    </row>
    <row r="627" ht="15.75" customHeight="1">
      <c r="A627" s="58"/>
      <c r="B627" s="1"/>
      <c r="C627" s="1"/>
      <c r="D627" s="1"/>
      <c r="E627" s="1"/>
      <c r="F627" s="1"/>
      <c r="G627" s="1"/>
      <c r="H627" s="1"/>
      <c r="I627" s="1"/>
      <c r="J627" s="1"/>
      <c r="K627" s="1"/>
      <c r="L627" s="1"/>
      <c r="M627" s="1"/>
      <c r="N627" s="1"/>
    </row>
    <row r="628" ht="15.75" customHeight="1">
      <c r="A628" s="58"/>
      <c r="B628" s="1"/>
      <c r="C628" s="1"/>
      <c r="D628" s="1"/>
      <c r="E628" s="1"/>
      <c r="F628" s="1"/>
      <c r="G628" s="1"/>
      <c r="H628" s="1"/>
      <c r="I628" s="1"/>
      <c r="J628" s="1"/>
      <c r="K628" s="1"/>
      <c r="L628" s="1"/>
      <c r="M628" s="1"/>
      <c r="N628" s="1"/>
    </row>
    <row r="629" ht="15.75" customHeight="1">
      <c r="A629" s="58"/>
      <c r="B629" s="1"/>
      <c r="C629" s="1"/>
      <c r="D629" s="1"/>
      <c r="E629" s="1"/>
      <c r="F629" s="1"/>
      <c r="G629" s="1"/>
      <c r="H629" s="1"/>
      <c r="I629" s="1"/>
      <c r="J629" s="1"/>
      <c r="K629" s="1"/>
      <c r="L629" s="1"/>
      <c r="M629" s="1"/>
      <c r="N629" s="1"/>
    </row>
    <row r="630" ht="15.75" customHeight="1">
      <c r="A630" s="58"/>
      <c r="B630" s="1"/>
      <c r="C630" s="1"/>
      <c r="D630" s="1"/>
      <c r="E630" s="1"/>
      <c r="F630" s="1"/>
      <c r="G630" s="1"/>
      <c r="H630" s="1"/>
      <c r="I630" s="1"/>
      <c r="J630" s="1"/>
      <c r="K630" s="1"/>
      <c r="L630" s="1"/>
      <c r="M630" s="1"/>
      <c r="N630" s="1"/>
    </row>
    <row r="631" ht="15.75" customHeight="1">
      <c r="A631" s="58"/>
      <c r="B631" s="1"/>
      <c r="C631" s="1"/>
      <c r="D631" s="1"/>
      <c r="E631" s="1"/>
      <c r="F631" s="1"/>
      <c r="G631" s="1"/>
      <c r="H631" s="1"/>
      <c r="I631" s="1"/>
      <c r="J631" s="1"/>
      <c r="K631" s="1"/>
      <c r="L631" s="1"/>
      <c r="M631" s="1"/>
      <c r="N631" s="1"/>
    </row>
    <row r="632" ht="15.75" customHeight="1">
      <c r="A632" s="58"/>
      <c r="B632" s="1"/>
      <c r="C632" s="1"/>
      <c r="D632" s="1"/>
      <c r="E632" s="1"/>
      <c r="F632" s="1"/>
      <c r="G632" s="1"/>
      <c r="H632" s="1"/>
      <c r="I632" s="1"/>
      <c r="J632" s="1"/>
      <c r="K632" s="1"/>
      <c r="L632" s="1"/>
      <c r="M632" s="1"/>
      <c r="N632" s="1"/>
    </row>
    <row r="633" ht="15.75" customHeight="1">
      <c r="A633" s="58"/>
      <c r="B633" s="1"/>
      <c r="C633" s="1"/>
      <c r="D633" s="1"/>
      <c r="E633" s="1"/>
      <c r="F633" s="1"/>
      <c r="G633" s="1"/>
      <c r="H633" s="1"/>
      <c r="I633" s="1"/>
      <c r="J633" s="1"/>
      <c r="K633" s="1"/>
      <c r="L633" s="1"/>
      <c r="M633" s="1"/>
      <c r="N633" s="1"/>
    </row>
    <row r="634" ht="15.75" customHeight="1">
      <c r="A634" s="58"/>
      <c r="B634" s="1"/>
      <c r="C634" s="1"/>
      <c r="D634" s="1"/>
      <c r="E634" s="1"/>
      <c r="F634" s="1"/>
      <c r="G634" s="1"/>
      <c r="H634" s="1"/>
      <c r="I634" s="1"/>
      <c r="J634" s="1"/>
      <c r="K634" s="1"/>
      <c r="L634" s="1"/>
      <c r="M634" s="1"/>
      <c r="N634" s="1"/>
    </row>
    <row r="635" ht="15.75" customHeight="1">
      <c r="A635" s="58"/>
      <c r="B635" s="1"/>
      <c r="C635" s="1"/>
      <c r="D635" s="1"/>
      <c r="E635" s="1"/>
      <c r="F635" s="1"/>
      <c r="G635" s="1"/>
      <c r="H635" s="1"/>
      <c r="I635" s="1"/>
      <c r="J635" s="1"/>
      <c r="K635" s="1"/>
      <c r="L635" s="1"/>
      <c r="M635" s="1"/>
      <c r="N635" s="1"/>
    </row>
    <row r="636" ht="15.75" customHeight="1">
      <c r="A636" s="58"/>
      <c r="B636" s="1"/>
      <c r="C636" s="1"/>
      <c r="D636" s="1"/>
      <c r="E636" s="1"/>
      <c r="F636" s="1"/>
      <c r="G636" s="1"/>
      <c r="H636" s="1"/>
      <c r="I636" s="1"/>
      <c r="J636" s="1"/>
      <c r="K636" s="1"/>
      <c r="L636" s="1"/>
      <c r="M636" s="1"/>
      <c r="N636" s="1"/>
    </row>
    <row r="637" ht="15.75" customHeight="1">
      <c r="A637" s="58"/>
      <c r="B637" s="1"/>
      <c r="C637" s="1"/>
      <c r="D637" s="1"/>
      <c r="E637" s="1"/>
      <c r="F637" s="1"/>
      <c r="G637" s="1"/>
      <c r="H637" s="1"/>
      <c r="I637" s="1"/>
      <c r="J637" s="1"/>
      <c r="K637" s="1"/>
      <c r="L637" s="1"/>
      <c r="M637" s="1"/>
      <c r="N637" s="1"/>
    </row>
    <row r="638" ht="15.75" customHeight="1">
      <c r="A638" s="58"/>
      <c r="B638" s="1"/>
      <c r="C638" s="1"/>
      <c r="D638" s="1"/>
      <c r="E638" s="1"/>
      <c r="F638" s="1"/>
      <c r="G638" s="1"/>
      <c r="H638" s="1"/>
      <c r="I638" s="1"/>
      <c r="J638" s="1"/>
      <c r="K638" s="1"/>
      <c r="L638" s="1"/>
      <c r="M638" s="1"/>
      <c r="N638" s="1"/>
    </row>
    <row r="639" ht="15.75" customHeight="1">
      <c r="A639" s="58"/>
      <c r="B639" s="1"/>
      <c r="C639" s="1"/>
      <c r="D639" s="1"/>
      <c r="E639" s="1"/>
      <c r="F639" s="1"/>
      <c r="G639" s="1"/>
      <c r="H639" s="1"/>
      <c r="I639" s="1"/>
      <c r="J639" s="1"/>
      <c r="K639" s="1"/>
      <c r="L639" s="1"/>
      <c r="M639" s="1"/>
      <c r="N639" s="1"/>
    </row>
    <row r="640" ht="15.75" customHeight="1">
      <c r="A640" s="58"/>
      <c r="B640" s="1"/>
      <c r="C640" s="1"/>
      <c r="D640" s="1"/>
      <c r="E640" s="1"/>
      <c r="F640" s="1"/>
      <c r="G640" s="1"/>
      <c r="H640" s="1"/>
      <c r="I640" s="1"/>
      <c r="J640" s="1"/>
      <c r="K640" s="1"/>
      <c r="L640" s="1"/>
      <c r="M640" s="1"/>
      <c r="N640" s="1"/>
    </row>
    <row r="641" ht="15.75" customHeight="1">
      <c r="A641" s="58"/>
      <c r="B641" s="1"/>
      <c r="C641" s="1"/>
      <c r="D641" s="1"/>
      <c r="E641" s="1"/>
      <c r="F641" s="1"/>
      <c r="G641" s="1"/>
      <c r="H641" s="1"/>
      <c r="I641" s="1"/>
      <c r="J641" s="1"/>
      <c r="K641" s="1"/>
      <c r="L641" s="1"/>
      <c r="M641" s="1"/>
      <c r="N641" s="1"/>
    </row>
    <row r="642" ht="15.75" customHeight="1">
      <c r="A642" s="58"/>
      <c r="B642" s="1"/>
      <c r="C642" s="1"/>
      <c r="D642" s="1"/>
      <c r="E642" s="1"/>
      <c r="F642" s="1"/>
      <c r="G642" s="1"/>
      <c r="H642" s="1"/>
      <c r="I642" s="1"/>
      <c r="J642" s="1"/>
      <c r="K642" s="1"/>
      <c r="L642" s="1"/>
      <c r="M642" s="1"/>
      <c r="N642" s="1"/>
    </row>
    <row r="643" ht="15.75" customHeight="1">
      <c r="A643" s="58"/>
      <c r="B643" s="1"/>
      <c r="C643" s="1"/>
      <c r="D643" s="1"/>
      <c r="E643" s="1"/>
      <c r="F643" s="1"/>
      <c r="G643" s="1"/>
      <c r="H643" s="1"/>
      <c r="I643" s="1"/>
      <c r="J643" s="1"/>
      <c r="K643" s="1"/>
      <c r="L643" s="1"/>
      <c r="M643" s="1"/>
      <c r="N643" s="1"/>
    </row>
    <row r="644" ht="15.75" customHeight="1">
      <c r="A644" s="58"/>
      <c r="B644" s="1"/>
      <c r="C644" s="1"/>
      <c r="D644" s="1"/>
      <c r="E644" s="1"/>
      <c r="F644" s="1"/>
      <c r="G644" s="1"/>
      <c r="H644" s="1"/>
      <c r="I644" s="1"/>
      <c r="J644" s="1"/>
      <c r="K644" s="1"/>
      <c r="L644" s="1"/>
      <c r="M644" s="1"/>
      <c r="N644" s="1"/>
    </row>
    <row r="645" ht="15.75" customHeight="1">
      <c r="A645" s="58"/>
      <c r="B645" s="1"/>
      <c r="C645" s="1"/>
      <c r="D645" s="1"/>
      <c r="E645" s="1"/>
      <c r="F645" s="1"/>
      <c r="G645" s="1"/>
      <c r="H645" s="1"/>
      <c r="I645" s="1"/>
      <c r="J645" s="1"/>
      <c r="K645" s="1"/>
      <c r="L645" s="1"/>
      <c r="M645" s="1"/>
      <c r="N645" s="1"/>
    </row>
    <row r="646" ht="15.75" customHeight="1">
      <c r="A646" s="58"/>
      <c r="B646" s="1"/>
      <c r="C646" s="1"/>
      <c r="D646" s="1"/>
      <c r="E646" s="1"/>
      <c r="F646" s="1"/>
      <c r="G646" s="1"/>
      <c r="H646" s="1"/>
      <c r="I646" s="1"/>
      <c r="J646" s="1"/>
      <c r="K646" s="1"/>
      <c r="L646" s="1"/>
      <c r="M646" s="1"/>
      <c r="N646" s="1"/>
    </row>
    <row r="647" ht="15.75" customHeight="1">
      <c r="A647" s="58"/>
      <c r="B647" s="1"/>
      <c r="C647" s="1"/>
      <c r="D647" s="1"/>
      <c r="E647" s="1"/>
      <c r="F647" s="1"/>
      <c r="G647" s="1"/>
      <c r="H647" s="1"/>
      <c r="I647" s="1"/>
      <c r="J647" s="1"/>
      <c r="K647" s="1"/>
      <c r="L647" s="1"/>
      <c r="M647" s="1"/>
      <c r="N647" s="1"/>
    </row>
    <row r="648" ht="15.75" customHeight="1">
      <c r="A648" s="58"/>
      <c r="B648" s="1"/>
      <c r="C648" s="1"/>
      <c r="D648" s="1"/>
      <c r="E648" s="1"/>
      <c r="F648" s="1"/>
      <c r="G648" s="1"/>
      <c r="H648" s="1"/>
      <c r="I648" s="1"/>
      <c r="J648" s="1"/>
      <c r="K648" s="1"/>
      <c r="L648" s="1"/>
      <c r="M648" s="1"/>
      <c r="N648" s="1"/>
    </row>
    <row r="649" ht="15.75" customHeight="1">
      <c r="A649" s="58"/>
      <c r="B649" s="1"/>
      <c r="C649" s="1"/>
      <c r="D649" s="1"/>
      <c r="E649" s="1"/>
      <c r="F649" s="1"/>
      <c r="G649" s="1"/>
      <c r="H649" s="1"/>
      <c r="I649" s="1"/>
      <c r="J649" s="1"/>
      <c r="K649" s="1"/>
      <c r="L649" s="1"/>
      <c r="M649" s="1"/>
      <c r="N649" s="1"/>
    </row>
    <row r="650" ht="15.75" customHeight="1">
      <c r="A650" s="58"/>
      <c r="B650" s="1"/>
      <c r="C650" s="1"/>
      <c r="D650" s="1"/>
      <c r="E650" s="1"/>
      <c r="F650" s="1"/>
      <c r="G650" s="1"/>
      <c r="H650" s="1"/>
      <c r="I650" s="1"/>
      <c r="J650" s="1"/>
      <c r="K650" s="1"/>
      <c r="L650" s="1"/>
      <c r="M650" s="1"/>
      <c r="N650" s="1"/>
    </row>
    <row r="651" ht="15.75" customHeight="1">
      <c r="A651" s="58"/>
      <c r="B651" s="1"/>
      <c r="C651" s="1"/>
      <c r="D651" s="1"/>
      <c r="E651" s="1"/>
      <c r="F651" s="1"/>
      <c r="G651" s="1"/>
      <c r="H651" s="1"/>
      <c r="I651" s="1"/>
      <c r="J651" s="1"/>
      <c r="K651" s="1"/>
      <c r="L651" s="1"/>
      <c r="M651" s="1"/>
      <c r="N651" s="1"/>
    </row>
    <row r="652" ht="15.75" customHeight="1">
      <c r="A652" s="58"/>
      <c r="B652" s="1"/>
      <c r="C652" s="1"/>
      <c r="D652" s="1"/>
      <c r="E652" s="1"/>
      <c r="F652" s="1"/>
      <c r="G652" s="1"/>
      <c r="H652" s="1"/>
      <c r="I652" s="1"/>
      <c r="J652" s="1"/>
      <c r="K652" s="1"/>
      <c r="L652" s="1"/>
      <c r="M652" s="1"/>
      <c r="N652" s="1"/>
    </row>
    <row r="653" ht="15.75" customHeight="1">
      <c r="A653" s="58"/>
      <c r="B653" s="1"/>
      <c r="C653" s="1"/>
      <c r="D653" s="1"/>
      <c r="E653" s="1"/>
      <c r="F653" s="1"/>
      <c r="G653" s="1"/>
      <c r="H653" s="1"/>
      <c r="I653" s="1"/>
      <c r="J653" s="1"/>
      <c r="K653" s="1"/>
      <c r="L653" s="1"/>
      <c r="M653" s="1"/>
      <c r="N653" s="1"/>
    </row>
    <row r="654" ht="15.75" customHeight="1">
      <c r="A654" s="58"/>
      <c r="B654" s="1"/>
      <c r="C654" s="1"/>
      <c r="D654" s="1"/>
      <c r="E654" s="1"/>
      <c r="F654" s="1"/>
      <c r="G654" s="1"/>
      <c r="H654" s="1"/>
      <c r="I654" s="1"/>
      <c r="J654" s="1"/>
      <c r="K654" s="1"/>
      <c r="L654" s="1"/>
      <c r="M654" s="1"/>
      <c r="N654" s="1"/>
    </row>
    <row r="655" ht="15.75" customHeight="1">
      <c r="A655" s="58"/>
      <c r="B655" s="1"/>
      <c r="C655" s="1"/>
      <c r="D655" s="1"/>
      <c r="E655" s="1"/>
      <c r="F655" s="1"/>
      <c r="G655" s="1"/>
      <c r="H655" s="1"/>
      <c r="I655" s="1"/>
      <c r="J655" s="1"/>
      <c r="K655" s="1"/>
      <c r="L655" s="1"/>
      <c r="M655" s="1"/>
      <c r="N655" s="1"/>
    </row>
    <row r="656" ht="15.75" customHeight="1">
      <c r="A656" s="58"/>
      <c r="B656" s="1"/>
      <c r="C656" s="1"/>
      <c r="D656" s="1"/>
      <c r="E656" s="1"/>
      <c r="F656" s="1"/>
      <c r="G656" s="1"/>
      <c r="H656" s="1"/>
      <c r="I656" s="1"/>
      <c r="J656" s="1"/>
      <c r="K656" s="1"/>
      <c r="L656" s="1"/>
      <c r="M656" s="1"/>
      <c r="N656" s="1"/>
    </row>
    <row r="657" ht="15.75" customHeight="1">
      <c r="A657" s="58"/>
      <c r="B657" s="1"/>
      <c r="C657" s="1"/>
      <c r="D657" s="1"/>
      <c r="E657" s="1"/>
      <c r="F657" s="1"/>
      <c r="G657" s="1"/>
      <c r="H657" s="1"/>
      <c r="I657" s="1"/>
      <c r="J657" s="1"/>
      <c r="K657" s="1"/>
      <c r="L657" s="1"/>
      <c r="M657" s="1"/>
      <c r="N657" s="1"/>
    </row>
    <row r="658" ht="15.75" customHeight="1">
      <c r="A658" s="58"/>
      <c r="B658" s="1"/>
      <c r="C658" s="1"/>
      <c r="D658" s="1"/>
      <c r="E658" s="1"/>
      <c r="F658" s="1"/>
      <c r="G658" s="1"/>
      <c r="H658" s="1"/>
      <c r="I658" s="1"/>
      <c r="J658" s="1"/>
      <c r="K658" s="1"/>
      <c r="L658" s="1"/>
      <c r="M658" s="1"/>
      <c r="N658" s="1"/>
    </row>
    <row r="659" ht="15.75" customHeight="1">
      <c r="A659" s="58"/>
      <c r="B659" s="1"/>
      <c r="C659" s="1"/>
      <c r="D659" s="1"/>
      <c r="E659" s="1"/>
      <c r="F659" s="1"/>
      <c r="G659" s="1"/>
      <c r="H659" s="1"/>
      <c r="I659" s="1"/>
      <c r="J659" s="1"/>
      <c r="K659" s="1"/>
      <c r="L659" s="1"/>
      <c r="M659" s="1"/>
      <c r="N659" s="1"/>
    </row>
    <row r="660" ht="15.75" customHeight="1">
      <c r="A660" s="58"/>
      <c r="B660" s="1"/>
      <c r="C660" s="1"/>
      <c r="D660" s="1"/>
      <c r="E660" s="1"/>
      <c r="F660" s="1"/>
      <c r="G660" s="1"/>
      <c r="H660" s="1"/>
      <c r="I660" s="1"/>
      <c r="J660" s="1"/>
      <c r="K660" s="1"/>
      <c r="L660" s="1"/>
      <c r="M660" s="1"/>
      <c r="N660" s="1"/>
    </row>
    <row r="661" ht="15.75" customHeight="1">
      <c r="A661" s="58"/>
      <c r="B661" s="1"/>
      <c r="C661" s="1"/>
      <c r="D661" s="1"/>
      <c r="E661" s="1"/>
      <c r="F661" s="1"/>
      <c r="G661" s="1"/>
      <c r="H661" s="1"/>
      <c r="I661" s="1"/>
      <c r="J661" s="1"/>
      <c r="K661" s="1"/>
      <c r="L661" s="1"/>
      <c r="M661" s="1"/>
      <c r="N661" s="1"/>
    </row>
    <row r="662" ht="15.75" customHeight="1">
      <c r="A662" s="58"/>
      <c r="B662" s="1"/>
      <c r="C662" s="1"/>
      <c r="D662" s="1"/>
      <c r="E662" s="1"/>
      <c r="F662" s="1"/>
      <c r="G662" s="1"/>
      <c r="H662" s="1"/>
      <c r="I662" s="1"/>
      <c r="J662" s="1"/>
      <c r="K662" s="1"/>
      <c r="L662" s="1"/>
      <c r="M662" s="1"/>
      <c r="N662" s="1"/>
    </row>
    <row r="663" ht="15.75" customHeight="1">
      <c r="A663" s="58"/>
      <c r="B663" s="1"/>
      <c r="C663" s="1"/>
      <c r="D663" s="1"/>
      <c r="E663" s="1"/>
      <c r="F663" s="1"/>
      <c r="G663" s="1"/>
      <c r="H663" s="1"/>
      <c r="I663" s="1"/>
      <c r="J663" s="1"/>
      <c r="K663" s="1"/>
      <c r="L663" s="1"/>
      <c r="M663" s="1"/>
      <c r="N663" s="1"/>
    </row>
    <row r="664" ht="15.75" customHeight="1">
      <c r="A664" s="58"/>
      <c r="B664" s="1"/>
      <c r="C664" s="1"/>
      <c r="D664" s="1"/>
      <c r="E664" s="1"/>
      <c r="F664" s="1"/>
      <c r="G664" s="1"/>
      <c r="H664" s="1"/>
      <c r="I664" s="1"/>
      <c r="J664" s="1"/>
      <c r="K664" s="1"/>
      <c r="L664" s="1"/>
      <c r="M664" s="1"/>
      <c r="N664" s="1"/>
    </row>
    <row r="665" ht="15.75" customHeight="1">
      <c r="A665" s="58"/>
      <c r="B665" s="1"/>
      <c r="C665" s="1"/>
      <c r="D665" s="1"/>
      <c r="E665" s="1"/>
      <c r="F665" s="1"/>
      <c r="G665" s="1"/>
      <c r="H665" s="1"/>
      <c r="I665" s="1"/>
      <c r="J665" s="1"/>
      <c r="K665" s="1"/>
      <c r="L665" s="1"/>
      <c r="M665" s="1"/>
      <c r="N665" s="1"/>
    </row>
    <row r="666" ht="15.75" customHeight="1">
      <c r="A666" s="58"/>
      <c r="B666" s="1"/>
      <c r="C666" s="1"/>
      <c r="D666" s="1"/>
      <c r="E666" s="1"/>
      <c r="F666" s="1"/>
      <c r="G666" s="1"/>
      <c r="H666" s="1"/>
      <c r="I666" s="1"/>
      <c r="J666" s="1"/>
      <c r="K666" s="1"/>
      <c r="L666" s="1"/>
      <c r="M666" s="1"/>
      <c r="N666" s="1"/>
    </row>
    <row r="667" ht="15.75" customHeight="1">
      <c r="A667" s="58"/>
      <c r="B667" s="1"/>
      <c r="C667" s="1"/>
      <c r="D667" s="1"/>
      <c r="E667" s="1"/>
      <c r="F667" s="1"/>
      <c r="G667" s="1"/>
      <c r="H667" s="1"/>
      <c r="I667" s="1"/>
      <c r="J667" s="1"/>
      <c r="K667" s="1"/>
      <c r="L667" s="1"/>
      <c r="M667" s="1"/>
      <c r="N667" s="1"/>
    </row>
    <row r="668" ht="15.75" customHeight="1">
      <c r="A668" s="58"/>
      <c r="B668" s="1"/>
      <c r="C668" s="1"/>
      <c r="D668" s="1"/>
      <c r="E668" s="1"/>
      <c r="F668" s="1"/>
      <c r="G668" s="1"/>
      <c r="H668" s="1"/>
      <c r="I668" s="1"/>
      <c r="J668" s="1"/>
      <c r="K668" s="1"/>
      <c r="L668" s="1"/>
      <c r="M668" s="1"/>
      <c r="N668" s="1"/>
    </row>
    <row r="669" ht="15.75" customHeight="1">
      <c r="A669" s="58"/>
      <c r="B669" s="1"/>
      <c r="C669" s="1"/>
      <c r="D669" s="1"/>
      <c r="E669" s="1"/>
      <c r="F669" s="1"/>
      <c r="G669" s="1"/>
      <c r="H669" s="1"/>
      <c r="I669" s="1"/>
      <c r="J669" s="1"/>
      <c r="K669" s="1"/>
      <c r="L669" s="1"/>
      <c r="M669" s="1"/>
      <c r="N669" s="1"/>
    </row>
    <row r="670" ht="15.75" customHeight="1">
      <c r="A670" s="58"/>
      <c r="B670" s="1"/>
      <c r="C670" s="1"/>
      <c r="D670" s="1"/>
      <c r="E670" s="1"/>
      <c r="F670" s="1"/>
      <c r="G670" s="1"/>
      <c r="H670" s="1"/>
      <c r="I670" s="1"/>
      <c r="J670" s="1"/>
      <c r="K670" s="1"/>
      <c r="L670" s="1"/>
      <c r="M670" s="1"/>
      <c r="N670" s="1"/>
    </row>
    <row r="671" ht="15.75" customHeight="1">
      <c r="A671" s="58"/>
      <c r="B671" s="1"/>
      <c r="C671" s="1"/>
      <c r="D671" s="1"/>
      <c r="E671" s="1"/>
      <c r="F671" s="1"/>
      <c r="G671" s="1"/>
      <c r="H671" s="1"/>
      <c r="I671" s="1"/>
      <c r="J671" s="1"/>
      <c r="K671" s="1"/>
      <c r="L671" s="1"/>
      <c r="M671" s="1"/>
      <c r="N671" s="1"/>
    </row>
    <row r="672" ht="15.75" customHeight="1">
      <c r="A672" s="58"/>
      <c r="B672" s="1"/>
      <c r="C672" s="1"/>
      <c r="D672" s="1"/>
      <c r="E672" s="1"/>
      <c r="F672" s="1"/>
      <c r="G672" s="1"/>
      <c r="H672" s="1"/>
      <c r="I672" s="1"/>
      <c r="J672" s="1"/>
      <c r="K672" s="1"/>
      <c r="L672" s="1"/>
      <c r="M672" s="1"/>
      <c r="N672" s="1"/>
    </row>
    <row r="673" ht="15.75" customHeight="1">
      <c r="A673" s="58"/>
      <c r="B673" s="1"/>
      <c r="C673" s="1"/>
      <c r="D673" s="1"/>
      <c r="E673" s="1"/>
      <c r="F673" s="1"/>
      <c r="G673" s="1"/>
      <c r="H673" s="1"/>
      <c r="I673" s="1"/>
      <c r="J673" s="1"/>
      <c r="K673" s="1"/>
      <c r="L673" s="1"/>
      <c r="M673" s="1"/>
      <c r="N673" s="1"/>
    </row>
    <row r="674" ht="15.75" customHeight="1">
      <c r="A674" s="58"/>
      <c r="B674" s="1"/>
      <c r="C674" s="1"/>
      <c r="D674" s="1"/>
      <c r="E674" s="1"/>
      <c r="F674" s="1"/>
      <c r="G674" s="1"/>
      <c r="H674" s="1"/>
      <c r="I674" s="1"/>
      <c r="J674" s="1"/>
      <c r="K674" s="1"/>
      <c r="L674" s="1"/>
      <c r="M674" s="1"/>
      <c r="N674" s="1"/>
    </row>
    <row r="675" ht="15.75" customHeight="1">
      <c r="A675" s="58"/>
      <c r="B675" s="1"/>
      <c r="C675" s="1"/>
      <c r="D675" s="1"/>
      <c r="E675" s="1"/>
      <c r="F675" s="1"/>
      <c r="G675" s="1"/>
      <c r="H675" s="1"/>
      <c r="I675" s="1"/>
      <c r="J675" s="1"/>
      <c r="K675" s="1"/>
      <c r="L675" s="1"/>
      <c r="M675" s="1"/>
      <c r="N675" s="1"/>
    </row>
    <row r="676" ht="15.75" customHeight="1">
      <c r="A676" s="58"/>
      <c r="B676" s="1"/>
      <c r="C676" s="1"/>
      <c r="D676" s="1"/>
      <c r="E676" s="1"/>
      <c r="F676" s="1"/>
      <c r="G676" s="1"/>
      <c r="H676" s="1"/>
      <c r="I676" s="1"/>
      <c r="J676" s="1"/>
      <c r="K676" s="1"/>
      <c r="L676" s="1"/>
      <c r="M676" s="1"/>
      <c r="N676" s="1"/>
    </row>
    <row r="677" ht="15.75" customHeight="1">
      <c r="A677" s="58"/>
      <c r="B677" s="1"/>
      <c r="C677" s="1"/>
      <c r="D677" s="1"/>
      <c r="E677" s="1"/>
      <c r="F677" s="1"/>
      <c r="G677" s="1"/>
      <c r="H677" s="1"/>
      <c r="I677" s="1"/>
      <c r="J677" s="1"/>
      <c r="K677" s="1"/>
      <c r="L677" s="1"/>
      <c r="M677" s="1"/>
      <c r="N677" s="1"/>
    </row>
    <row r="678" ht="15.75" customHeight="1">
      <c r="A678" s="58"/>
      <c r="B678" s="1"/>
      <c r="C678" s="1"/>
      <c r="D678" s="1"/>
      <c r="E678" s="1"/>
      <c r="F678" s="1"/>
      <c r="G678" s="1"/>
      <c r="H678" s="1"/>
      <c r="I678" s="1"/>
      <c r="J678" s="1"/>
      <c r="K678" s="1"/>
      <c r="L678" s="1"/>
      <c r="M678" s="1"/>
      <c r="N678" s="1"/>
    </row>
    <row r="679" ht="15.75" customHeight="1">
      <c r="A679" s="58"/>
      <c r="B679" s="1"/>
      <c r="C679" s="1"/>
      <c r="D679" s="1"/>
      <c r="E679" s="1"/>
      <c r="F679" s="1"/>
      <c r="G679" s="1"/>
      <c r="H679" s="1"/>
      <c r="I679" s="1"/>
      <c r="J679" s="1"/>
      <c r="K679" s="1"/>
      <c r="L679" s="1"/>
      <c r="M679" s="1"/>
      <c r="N679" s="1"/>
    </row>
    <row r="680" ht="15.75" customHeight="1">
      <c r="A680" s="58"/>
      <c r="B680" s="1"/>
      <c r="C680" s="1"/>
      <c r="D680" s="1"/>
      <c r="E680" s="1"/>
      <c r="F680" s="1"/>
      <c r="G680" s="1"/>
      <c r="H680" s="1"/>
      <c r="I680" s="1"/>
      <c r="J680" s="1"/>
      <c r="K680" s="1"/>
      <c r="L680" s="1"/>
      <c r="M680" s="1"/>
      <c r="N680" s="1"/>
    </row>
    <row r="681" ht="15.75" customHeight="1">
      <c r="A681" s="58"/>
      <c r="B681" s="1"/>
      <c r="C681" s="1"/>
      <c r="D681" s="1"/>
      <c r="E681" s="1"/>
      <c r="F681" s="1"/>
      <c r="G681" s="1"/>
      <c r="H681" s="1"/>
      <c r="I681" s="1"/>
      <c r="J681" s="1"/>
      <c r="K681" s="1"/>
      <c r="L681" s="1"/>
      <c r="M681" s="1"/>
      <c r="N681" s="1"/>
    </row>
    <row r="682" ht="15.75" customHeight="1">
      <c r="A682" s="58"/>
      <c r="B682" s="1"/>
      <c r="C682" s="1"/>
      <c r="D682" s="1"/>
      <c r="E682" s="1"/>
      <c r="F682" s="1"/>
      <c r="G682" s="1"/>
      <c r="H682" s="1"/>
      <c r="I682" s="1"/>
      <c r="J682" s="1"/>
      <c r="K682" s="1"/>
      <c r="L682" s="1"/>
      <c r="M682" s="1"/>
      <c r="N682" s="1"/>
    </row>
    <row r="683" ht="15.75" customHeight="1">
      <c r="A683" s="58"/>
      <c r="B683" s="1"/>
      <c r="C683" s="1"/>
      <c r="D683" s="1"/>
      <c r="E683" s="1"/>
      <c r="F683" s="1"/>
      <c r="G683" s="1"/>
      <c r="H683" s="1"/>
      <c r="I683" s="1"/>
      <c r="J683" s="1"/>
      <c r="K683" s="1"/>
      <c r="L683" s="1"/>
      <c r="M683" s="1"/>
      <c r="N683" s="1"/>
    </row>
    <row r="684" ht="15.75" customHeight="1">
      <c r="A684" s="58"/>
      <c r="B684" s="1"/>
      <c r="C684" s="1"/>
      <c r="D684" s="1"/>
      <c r="E684" s="1"/>
      <c r="F684" s="1"/>
      <c r="G684" s="1"/>
      <c r="H684" s="1"/>
      <c r="I684" s="1"/>
      <c r="J684" s="1"/>
      <c r="K684" s="1"/>
      <c r="L684" s="1"/>
      <c r="M684" s="1"/>
      <c r="N684" s="1"/>
    </row>
    <row r="685" ht="15.75" customHeight="1">
      <c r="A685" s="58"/>
      <c r="B685" s="1"/>
      <c r="C685" s="1"/>
      <c r="D685" s="1"/>
      <c r="E685" s="1"/>
      <c r="F685" s="1"/>
      <c r="G685" s="1"/>
      <c r="H685" s="1"/>
      <c r="I685" s="1"/>
      <c r="J685" s="1"/>
      <c r="K685" s="1"/>
      <c r="L685" s="1"/>
      <c r="M685" s="1"/>
      <c r="N685" s="1"/>
    </row>
    <row r="686" ht="15.75" customHeight="1">
      <c r="A686" s="58"/>
      <c r="B686" s="1"/>
      <c r="C686" s="1"/>
      <c r="D686" s="1"/>
      <c r="E686" s="1"/>
      <c r="F686" s="1"/>
      <c r="G686" s="1"/>
      <c r="H686" s="1"/>
      <c r="I686" s="1"/>
      <c r="J686" s="1"/>
      <c r="K686" s="1"/>
      <c r="L686" s="1"/>
      <c r="M686" s="1"/>
      <c r="N686" s="1"/>
    </row>
    <row r="687" ht="15.75" customHeight="1">
      <c r="A687" s="58"/>
      <c r="B687" s="1"/>
      <c r="C687" s="1"/>
      <c r="D687" s="1"/>
      <c r="E687" s="1"/>
      <c r="F687" s="1"/>
      <c r="G687" s="1"/>
      <c r="H687" s="1"/>
      <c r="I687" s="1"/>
      <c r="J687" s="1"/>
      <c r="K687" s="1"/>
      <c r="L687" s="1"/>
      <c r="M687" s="1"/>
      <c r="N687" s="1"/>
    </row>
    <row r="688" ht="15.75" customHeight="1">
      <c r="A688" s="58"/>
      <c r="B688" s="1"/>
      <c r="C688" s="1"/>
      <c r="D688" s="1"/>
      <c r="E688" s="1"/>
      <c r="F688" s="1"/>
      <c r="G688" s="1"/>
      <c r="H688" s="1"/>
      <c r="I688" s="1"/>
      <c r="J688" s="1"/>
      <c r="K688" s="1"/>
      <c r="L688" s="1"/>
      <c r="M688" s="1"/>
      <c r="N688" s="1"/>
    </row>
    <row r="689" ht="15.75" customHeight="1">
      <c r="A689" s="58"/>
      <c r="B689" s="1"/>
      <c r="C689" s="1"/>
      <c r="D689" s="1"/>
      <c r="E689" s="1"/>
      <c r="F689" s="1"/>
      <c r="G689" s="1"/>
      <c r="H689" s="1"/>
      <c r="I689" s="1"/>
      <c r="J689" s="1"/>
      <c r="K689" s="1"/>
      <c r="L689" s="1"/>
      <c r="M689" s="1"/>
      <c r="N689" s="1"/>
    </row>
    <row r="690" ht="15.75" customHeight="1">
      <c r="A690" s="58"/>
      <c r="B690" s="1"/>
      <c r="C690" s="1"/>
      <c r="D690" s="1"/>
      <c r="E690" s="1"/>
      <c r="F690" s="1"/>
      <c r="G690" s="1"/>
      <c r="H690" s="1"/>
      <c r="I690" s="1"/>
      <c r="J690" s="1"/>
      <c r="K690" s="1"/>
      <c r="L690" s="1"/>
      <c r="M690" s="1"/>
      <c r="N690" s="1"/>
    </row>
    <row r="691" ht="15.75" customHeight="1">
      <c r="A691" s="58"/>
      <c r="B691" s="1"/>
      <c r="C691" s="1"/>
      <c r="D691" s="1"/>
      <c r="E691" s="1"/>
      <c r="F691" s="1"/>
      <c r="G691" s="1"/>
      <c r="H691" s="1"/>
      <c r="I691" s="1"/>
      <c r="J691" s="1"/>
      <c r="K691" s="1"/>
      <c r="L691" s="1"/>
      <c r="M691" s="1"/>
      <c r="N691" s="1"/>
    </row>
    <row r="692" ht="15.75" customHeight="1">
      <c r="A692" s="58"/>
      <c r="B692" s="1"/>
      <c r="C692" s="1"/>
      <c r="D692" s="1"/>
      <c r="E692" s="1"/>
      <c r="F692" s="1"/>
      <c r="G692" s="1"/>
      <c r="H692" s="1"/>
      <c r="I692" s="1"/>
      <c r="J692" s="1"/>
      <c r="K692" s="1"/>
      <c r="L692" s="1"/>
      <c r="M692" s="1"/>
      <c r="N692" s="1"/>
    </row>
    <row r="693" ht="15.75" customHeight="1">
      <c r="A693" s="58"/>
      <c r="B693" s="1"/>
      <c r="C693" s="1"/>
      <c r="D693" s="1"/>
      <c r="E693" s="1"/>
      <c r="F693" s="1"/>
      <c r="G693" s="1"/>
      <c r="H693" s="1"/>
      <c r="I693" s="1"/>
      <c r="J693" s="1"/>
      <c r="K693" s="1"/>
      <c r="L693" s="1"/>
      <c r="M693" s="1"/>
      <c r="N693" s="1"/>
    </row>
    <row r="694" ht="15.75" customHeight="1">
      <c r="A694" s="58"/>
      <c r="B694" s="1"/>
      <c r="C694" s="1"/>
      <c r="D694" s="1"/>
      <c r="E694" s="1"/>
      <c r="F694" s="1"/>
      <c r="G694" s="1"/>
      <c r="H694" s="1"/>
      <c r="I694" s="1"/>
      <c r="J694" s="1"/>
      <c r="K694" s="1"/>
      <c r="L694" s="1"/>
      <c r="M694" s="1"/>
      <c r="N694" s="1"/>
    </row>
    <row r="695" ht="15.75" customHeight="1">
      <c r="A695" s="58"/>
      <c r="B695" s="1"/>
      <c r="C695" s="1"/>
      <c r="D695" s="1"/>
      <c r="E695" s="1"/>
      <c r="F695" s="1"/>
      <c r="G695" s="1"/>
      <c r="H695" s="1"/>
      <c r="I695" s="1"/>
      <c r="J695" s="1"/>
      <c r="K695" s="1"/>
      <c r="L695" s="1"/>
      <c r="M695" s="1"/>
      <c r="N695" s="1"/>
    </row>
    <row r="696" ht="15.75" customHeight="1">
      <c r="A696" s="58"/>
      <c r="B696" s="1"/>
      <c r="C696" s="1"/>
      <c r="D696" s="1"/>
      <c r="E696" s="1"/>
      <c r="F696" s="1"/>
      <c r="G696" s="1"/>
      <c r="H696" s="1"/>
      <c r="I696" s="1"/>
      <c r="J696" s="1"/>
      <c r="K696" s="1"/>
      <c r="L696" s="1"/>
      <c r="M696" s="1"/>
      <c r="N696" s="1"/>
    </row>
    <row r="697" ht="15.75" customHeight="1">
      <c r="A697" s="58"/>
      <c r="B697" s="1"/>
      <c r="C697" s="1"/>
      <c r="D697" s="1"/>
      <c r="E697" s="1"/>
      <c r="F697" s="1"/>
      <c r="G697" s="1"/>
      <c r="H697" s="1"/>
      <c r="I697" s="1"/>
      <c r="J697" s="1"/>
      <c r="K697" s="1"/>
      <c r="L697" s="1"/>
      <c r="M697" s="1"/>
      <c r="N697" s="1"/>
    </row>
    <row r="698" ht="15.75" customHeight="1">
      <c r="A698" s="58"/>
      <c r="B698" s="1"/>
      <c r="C698" s="1"/>
      <c r="D698" s="1"/>
      <c r="E698" s="1"/>
      <c r="F698" s="1"/>
      <c r="G698" s="1"/>
      <c r="H698" s="1"/>
      <c r="I698" s="1"/>
      <c r="J698" s="1"/>
      <c r="K698" s="1"/>
      <c r="L698" s="1"/>
      <c r="M698" s="1"/>
      <c r="N698" s="1"/>
    </row>
    <row r="699" ht="15.75" customHeight="1">
      <c r="A699" s="58"/>
      <c r="B699" s="1"/>
      <c r="C699" s="1"/>
      <c r="D699" s="1"/>
      <c r="E699" s="1"/>
      <c r="F699" s="1"/>
      <c r="G699" s="1"/>
      <c r="H699" s="1"/>
      <c r="I699" s="1"/>
      <c r="J699" s="1"/>
      <c r="K699" s="1"/>
      <c r="L699" s="1"/>
      <c r="M699" s="1"/>
      <c r="N699" s="1"/>
    </row>
    <row r="700" ht="15.75" customHeight="1">
      <c r="A700" s="58"/>
      <c r="B700" s="1"/>
      <c r="C700" s="1"/>
      <c r="D700" s="1"/>
      <c r="E700" s="1"/>
      <c r="F700" s="1"/>
      <c r="G700" s="1"/>
      <c r="H700" s="1"/>
      <c r="I700" s="1"/>
      <c r="J700" s="1"/>
      <c r="K700" s="1"/>
      <c r="L700" s="1"/>
      <c r="M700" s="1"/>
      <c r="N700" s="1"/>
    </row>
    <row r="701" ht="15.75" customHeight="1">
      <c r="A701" s="58"/>
      <c r="B701" s="1"/>
      <c r="C701" s="1"/>
      <c r="D701" s="1"/>
      <c r="E701" s="1"/>
      <c r="F701" s="1"/>
      <c r="G701" s="1"/>
      <c r="H701" s="1"/>
      <c r="I701" s="1"/>
      <c r="J701" s="1"/>
      <c r="K701" s="1"/>
      <c r="L701" s="1"/>
      <c r="M701" s="1"/>
      <c r="N701" s="1"/>
    </row>
    <row r="702" ht="15.75" customHeight="1">
      <c r="A702" s="58"/>
      <c r="B702" s="1"/>
      <c r="C702" s="1"/>
      <c r="D702" s="1"/>
      <c r="E702" s="1"/>
      <c r="F702" s="1"/>
      <c r="G702" s="1"/>
      <c r="H702" s="1"/>
      <c r="I702" s="1"/>
      <c r="J702" s="1"/>
      <c r="K702" s="1"/>
      <c r="L702" s="1"/>
      <c r="M702" s="1"/>
      <c r="N702" s="1"/>
    </row>
    <row r="703" ht="15.75" customHeight="1">
      <c r="A703" s="58"/>
      <c r="B703" s="1"/>
      <c r="C703" s="1"/>
      <c r="D703" s="1"/>
      <c r="E703" s="1"/>
      <c r="F703" s="1"/>
      <c r="G703" s="1"/>
      <c r="H703" s="1"/>
      <c r="I703" s="1"/>
      <c r="J703" s="1"/>
      <c r="K703" s="1"/>
      <c r="L703" s="1"/>
      <c r="M703" s="1"/>
      <c r="N703" s="1"/>
    </row>
    <row r="704" ht="15.75" customHeight="1">
      <c r="A704" s="58"/>
      <c r="B704" s="1"/>
      <c r="C704" s="1"/>
      <c r="D704" s="1"/>
      <c r="E704" s="1"/>
      <c r="F704" s="1"/>
      <c r="G704" s="1"/>
      <c r="H704" s="1"/>
      <c r="I704" s="1"/>
      <c r="J704" s="1"/>
      <c r="K704" s="1"/>
      <c r="L704" s="1"/>
      <c r="M704" s="1"/>
      <c r="N704" s="1"/>
    </row>
    <row r="705" ht="15.75" customHeight="1">
      <c r="A705" s="58"/>
      <c r="B705" s="1"/>
      <c r="C705" s="1"/>
      <c r="D705" s="1"/>
      <c r="E705" s="1"/>
      <c r="F705" s="1"/>
      <c r="G705" s="1"/>
      <c r="H705" s="1"/>
      <c r="I705" s="1"/>
      <c r="J705" s="1"/>
      <c r="K705" s="1"/>
      <c r="L705" s="1"/>
      <c r="M705" s="1"/>
      <c r="N705" s="1"/>
    </row>
    <row r="706" ht="15.75" customHeight="1">
      <c r="A706" s="58"/>
      <c r="B706" s="1"/>
      <c r="C706" s="1"/>
      <c r="D706" s="1"/>
      <c r="E706" s="1"/>
      <c r="F706" s="1"/>
      <c r="G706" s="1"/>
      <c r="H706" s="1"/>
      <c r="I706" s="1"/>
      <c r="J706" s="1"/>
      <c r="K706" s="1"/>
      <c r="L706" s="1"/>
      <c r="M706" s="1"/>
      <c r="N706" s="1"/>
    </row>
    <row r="707" ht="15.75" customHeight="1">
      <c r="A707" s="58"/>
      <c r="B707" s="1"/>
      <c r="C707" s="1"/>
      <c r="D707" s="1"/>
      <c r="E707" s="1"/>
      <c r="F707" s="1"/>
      <c r="G707" s="1"/>
      <c r="H707" s="1"/>
      <c r="I707" s="1"/>
      <c r="J707" s="1"/>
      <c r="K707" s="1"/>
      <c r="L707" s="1"/>
      <c r="M707" s="1"/>
      <c r="N707" s="1"/>
    </row>
    <row r="708" ht="15.75" customHeight="1">
      <c r="A708" s="58"/>
      <c r="B708" s="1"/>
      <c r="C708" s="1"/>
      <c r="D708" s="1"/>
      <c r="E708" s="1"/>
      <c r="F708" s="1"/>
      <c r="G708" s="1"/>
      <c r="H708" s="1"/>
      <c r="I708" s="1"/>
      <c r="J708" s="1"/>
      <c r="K708" s="1"/>
      <c r="L708" s="1"/>
      <c r="M708" s="1"/>
      <c r="N708" s="1"/>
    </row>
    <row r="709" ht="15.75" customHeight="1">
      <c r="A709" s="58"/>
      <c r="B709" s="1"/>
      <c r="C709" s="1"/>
      <c r="D709" s="1"/>
      <c r="E709" s="1"/>
      <c r="F709" s="1"/>
      <c r="G709" s="1"/>
      <c r="H709" s="1"/>
      <c r="I709" s="1"/>
      <c r="J709" s="1"/>
      <c r="K709" s="1"/>
      <c r="L709" s="1"/>
      <c r="M709" s="1"/>
      <c r="N709" s="1"/>
    </row>
    <row r="710" ht="15.75" customHeight="1">
      <c r="A710" s="58"/>
      <c r="B710" s="1"/>
      <c r="C710" s="1"/>
      <c r="D710" s="1"/>
      <c r="E710" s="1"/>
      <c r="F710" s="1"/>
      <c r="G710" s="1"/>
      <c r="H710" s="1"/>
      <c r="I710" s="1"/>
      <c r="J710" s="1"/>
      <c r="K710" s="1"/>
      <c r="L710" s="1"/>
      <c r="M710" s="1"/>
      <c r="N710" s="1"/>
    </row>
    <row r="711" ht="15.75" customHeight="1">
      <c r="A711" s="58"/>
      <c r="B711" s="1"/>
      <c r="C711" s="1"/>
      <c r="D711" s="1"/>
      <c r="E711" s="1"/>
      <c r="F711" s="1"/>
      <c r="G711" s="1"/>
      <c r="H711" s="1"/>
      <c r="I711" s="1"/>
      <c r="J711" s="1"/>
      <c r="K711" s="1"/>
      <c r="L711" s="1"/>
      <c r="M711" s="1"/>
      <c r="N711" s="1"/>
    </row>
    <row r="712" ht="15.75" customHeight="1">
      <c r="A712" s="58"/>
      <c r="B712" s="1"/>
      <c r="C712" s="1"/>
      <c r="D712" s="1"/>
      <c r="E712" s="1"/>
      <c r="F712" s="1"/>
      <c r="G712" s="1"/>
      <c r="H712" s="1"/>
      <c r="I712" s="1"/>
      <c r="J712" s="1"/>
      <c r="K712" s="1"/>
      <c r="L712" s="1"/>
      <c r="M712" s="1"/>
      <c r="N712" s="1"/>
    </row>
    <row r="713" ht="15.75" customHeight="1">
      <c r="A713" s="58"/>
      <c r="B713" s="1"/>
      <c r="C713" s="1"/>
      <c r="D713" s="1"/>
      <c r="E713" s="1"/>
      <c r="F713" s="1"/>
      <c r="G713" s="1"/>
      <c r="H713" s="1"/>
      <c r="I713" s="1"/>
      <c r="J713" s="1"/>
      <c r="K713" s="1"/>
      <c r="L713" s="1"/>
      <c r="M713" s="1"/>
      <c r="N713" s="1"/>
    </row>
    <row r="714" ht="15.75" customHeight="1">
      <c r="A714" s="58"/>
      <c r="B714" s="1"/>
      <c r="C714" s="1"/>
      <c r="D714" s="1"/>
      <c r="E714" s="1"/>
      <c r="F714" s="1"/>
      <c r="G714" s="1"/>
      <c r="H714" s="1"/>
      <c r="I714" s="1"/>
      <c r="J714" s="1"/>
      <c r="K714" s="1"/>
      <c r="L714" s="1"/>
      <c r="M714" s="1"/>
      <c r="N714" s="1"/>
    </row>
    <row r="715" ht="15.75" customHeight="1">
      <c r="A715" s="58"/>
      <c r="B715" s="1"/>
      <c r="C715" s="1"/>
      <c r="D715" s="1"/>
      <c r="E715" s="1"/>
      <c r="F715" s="1"/>
      <c r="G715" s="1"/>
      <c r="H715" s="1"/>
      <c r="I715" s="1"/>
      <c r="J715" s="1"/>
      <c r="K715" s="1"/>
      <c r="L715" s="1"/>
      <c r="M715" s="1"/>
      <c r="N715" s="1"/>
    </row>
    <row r="716" ht="15.75" customHeight="1">
      <c r="A716" s="58"/>
      <c r="B716" s="1"/>
      <c r="C716" s="1"/>
      <c r="D716" s="1"/>
      <c r="E716" s="1"/>
      <c r="F716" s="1"/>
      <c r="G716" s="1"/>
      <c r="H716" s="1"/>
      <c r="I716" s="1"/>
      <c r="J716" s="1"/>
      <c r="K716" s="1"/>
      <c r="L716" s="1"/>
      <c r="M716" s="1"/>
      <c r="N716" s="1"/>
    </row>
    <row r="717" ht="15.75" customHeight="1">
      <c r="A717" s="58"/>
      <c r="B717" s="1"/>
      <c r="C717" s="1"/>
      <c r="D717" s="1"/>
      <c r="E717" s="1"/>
      <c r="F717" s="1"/>
      <c r="G717" s="1"/>
      <c r="H717" s="1"/>
      <c r="I717" s="1"/>
      <c r="J717" s="1"/>
      <c r="K717" s="1"/>
      <c r="L717" s="1"/>
      <c r="M717" s="1"/>
      <c r="N717" s="1"/>
    </row>
    <row r="718" ht="15.75" customHeight="1">
      <c r="A718" s="58"/>
      <c r="B718" s="1"/>
      <c r="C718" s="1"/>
      <c r="D718" s="1"/>
      <c r="E718" s="1"/>
      <c r="F718" s="1"/>
      <c r="G718" s="1"/>
      <c r="H718" s="1"/>
      <c r="I718" s="1"/>
      <c r="J718" s="1"/>
      <c r="K718" s="1"/>
      <c r="L718" s="1"/>
      <c r="M718" s="1"/>
      <c r="N718" s="1"/>
    </row>
    <row r="719" ht="15.75" customHeight="1">
      <c r="A719" s="58"/>
      <c r="B719" s="1"/>
      <c r="C719" s="1"/>
      <c r="D719" s="1"/>
      <c r="E719" s="1"/>
      <c r="F719" s="1"/>
      <c r="G719" s="1"/>
      <c r="H719" s="1"/>
      <c r="I719" s="1"/>
      <c r="J719" s="1"/>
      <c r="K719" s="1"/>
      <c r="L719" s="1"/>
      <c r="M719" s="1"/>
      <c r="N719" s="1"/>
    </row>
    <row r="720" ht="15.75" customHeight="1">
      <c r="A720" s="58"/>
      <c r="B720" s="1"/>
      <c r="C720" s="1"/>
      <c r="D720" s="1"/>
      <c r="E720" s="1"/>
      <c r="F720" s="1"/>
      <c r="G720" s="1"/>
      <c r="H720" s="1"/>
      <c r="I720" s="1"/>
      <c r="J720" s="1"/>
      <c r="K720" s="1"/>
      <c r="L720" s="1"/>
      <c r="M720" s="1"/>
      <c r="N720" s="1"/>
    </row>
    <row r="721" ht="15.75" customHeight="1">
      <c r="A721" s="58"/>
      <c r="B721" s="1"/>
      <c r="C721" s="1"/>
      <c r="D721" s="1"/>
      <c r="E721" s="1"/>
      <c r="F721" s="1"/>
      <c r="G721" s="1"/>
      <c r="H721" s="1"/>
      <c r="I721" s="1"/>
      <c r="J721" s="1"/>
      <c r="K721" s="1"/>
      <c r="L721" s="1"/>
      <c r="M721" s="1"/>
      <c r="N721" s="1"/>
    </row>
    <row r="722" ht="15.75" customHeight="1">
      <c r="A722" s="58"/>
      <c r="B722" s="1"/>
      <c r="C722" s="1"/>
      <c r="D722" s="1"/>
      <c r="E722" s="1"/>
      <c r="F722" s="1"/>
      <c r="G722" s="1"/>
      <c r="H722" s="1"/>
      <c r="I722" s="1"/>
      <c r="J722" s="1"/>
      <c r="K722" s="1"/>
      <c r="L722" s="1"/>
      <c r="M722" s="1"/>
      <c r="N722" s="1"/>
    </row>
    <row r="723" ht="15.75" customHeight="1">
      <c r="A723" s="58"/>
      <c r="B723" s="1"/>
      <c r="C723" s="1"/>
      <c r="D723" s="1"/>
      <c r="E723" s="1"/>
      <c r="F723" s="1"/>
      <c r="G723" s="1"/>
      <c r="H723" s="1"/>
      <c r="I723" s="1"/>
      <c r="J723" s="1"/>
      <c r="K723" s="1"/>
      <c r="L723" s="1"/>
      <c r="M723" s="1"/>
      <c r="N723" s="1"/>
    </row>
    <row r="724" ht="15.75" customHeight="1">
      <c r="A724" s="58"/>
      <c r="B724" s="1"/>
      <c r="C724" s="1"/>
      <c r="D724" s="1"/>
      <c r="E724" s="1"/>
      <c r="F724" s="1"/>
      <c r="G724" s="1"/>
      <c r="H724" s="1"/>
      <c r="I724" s="1"/>
      <c r="J724" s="1"/>
      <c r="K724" s="1"/>
      <c r="L724" s="1"/>
      <c r="M724" s="1"/>
      <c r="N724" s="1"/>
    </row>
    <row r="725" ht="15.75" customHeight="1">
      <c r="A725" s="58"/>
      <c r="B725" s="1"/>
      <c r="C725" s="1"/>
      <c r="D725" s="1"/>
      <c r="E725" s="1"/>
      <c r="F725" s="1"/>
      <c r="G725" s="1"/>
      <c r="H725" s="1"/>
      <c r="I725" s="1"/>
      <c r="J725" s="1"/>
      <c r="K725" s="1"/>
      <c r="L725" s="1"/>
      <c r="M725" s="1"/>
      <c r="N725" s="1"/>
    </row>
    <row r="726" ht="15.75" customHeight="1">
      <c r="A726" s="58"/>
      <c r="B726" s="1"/>
      <c r="C726" s="1"/>
      <c r="D726" s="1"/>
      <c r="E726" s="1"/>
      <c r="F726" s="1"/>
      <c r="G726" s="1"/>
      <c r="H726" s="1"/>
      <c r="I726" s="1"/>
      <c r="J726" s="1"/>
      <c r="K726" s="1"/>
      <c r="L726" s="1"/>
      <c r="M726" s="1"/>
      <c r="N726" s="1"/>
    </row>
    <row r="727" ht="15.75" customHeight="1">
      <c r="A727" s="58"/>
      <c r="B727" s="1"/>
      <c r="C727" s="1"/>
      <c r="D727" s="1"/>
      <c r="E727" s="1"/>
      <c r="F727" s="1"/>
      <c r="G727" s="1"/>
      <c r="H727" s="1"/>
      <c r="I727" s="1"/>
      <c r="J727" s="1"/>
      <c r="K727" s="1"/>
      <c r="L727" s="1"/>
      <c r="M727" s="1"/>
      <c r="N727" s="1"/>
    </row>
    <row r="728" ht="15.75" customHeight="1">
      <c r="A728" s="58"/>
      <c r="B728" s="1"/>
      <c r="C728" s="1"/>
      <c r="D728" s="1"/>
      <c r="E728" s="1"/>
      <c r="F728" s="1"/>
      <c r="G728" s="1"/>
      <c r="H728" s="1"/>
      <c r="I728" s="1"/>
      <c r="J728" s="1"/>
      <c r="K728" s="1"/>
      <c r="L728" s="1"/>
      <c r="M728" s="1"/>
      <c r="N728" s="1"/>
    </row>
    <row r="729" ht="15.75" customHeight="1">
      <c r="A729" s="58"/>
      <c r="B729" s="1"/>
      <c r="C729" s="1"/>
      <c r="D729" s="1"/>
      <c r="E729" s="1"/>
      <c r="F729" s="1"/>
      <c r="G729" s="1"/>
      <c r="H729" s="1"/>
      <c r="I729" s="1"/>
      <c r="J729" s="1"/>
      <c r="K729" s="1"/>
      <c r="L729" s="1"/>
      <c r="M729" s="1"/>
      <c r="N729" s="1"/>
    </row>
    <row r="730" ht="15.75" customHeight="1">
      <c r="A730" s="58"/>
      <c r="B730" s="1"/>
      <c r="C730" s="1"/>
      <c r="D730" s="1"/>
      <c r="E730" s="1"/>
      <c r="F730" s="1"/>
      <c r="G730" s="1"/>
      <c r="H730" s="1"/>
      <c r="I730" s="1"/>
      <c r="J730" s="1"/>
      <c r="K730" s="1"/>
      <c r="L730" s="1"/>
      <c r="M730" s="1"/>
      <c r="N730" s="1"/>
    </row>
    <row r="731" ht="15.75" customHeight="1">
      <c r="A731" s="58"/>
      <c r="B731" s="1"/>
      <c r="C731" s="1"/>
      <c r="D731" s="1"/>
      <c r="E731" s="1"/>
      <c r="F731" s="1"/>
      <c r="G731" s="1"/>
      <c r="H731" s="1"/>
      <c r="I731" s="1"/>
      <c r="J731" s="1"/>
      <c r="K731" s="1"/>
      <c r="L731" s="1"/>
      <c r="M731" s="1"/>
      <c r="N731" s="1"/>
    </row>
    <row r="732" ht="15.75" customHeight="1">
      <c r="A732" s="58"/>
      <c r="B732" s="1"/>
      <c r="C732" s="1"/>
      <c r="D732" s="1"/>
      <c r="E732" s="1"/>
      <c r="F732" s="1"/>
      <c r="G732" s="1"/>
      <c r="H732" s="1"/>
      <c r="I732" s="1"/>
      <c r="J732" s="1"/>
      <c r="K732" s="1"/>
      <c r="L732" s="1"/>
      <c r="M732" s="1"/>
      <c r="N732" s="1"/>
    </row>
    <row r="733" ht="15.75" customHeight="1">
      <c r="A733" s="58"/>
      <c r="B733" s="1"/>
      <c r="C733" s="1"/>
      <c r="D733" s="1"/>
      <c r="E733" s="1"/>
      <c r="F733" s="1"/>
      <c r="G733" s="1"/>
      <c r="H733" s="1"/>
      <c r="I733" s="1"/>
      <c r="J733" s="1"/>
      <c r="K733" s="1"/>
      <c r="L733" s="1"/>
      <c r="M733" s="1"/>
      <c r="N733" s="1"/>
    </row>
    <row r="734" ht="15.75" customHeight="1">
      <c r="A734" s="58"/>
      <c r="B734" s="1"/>
      <c r="C734" s="1"/>
      <c r="D734" s="1"/>
      <c r="E734" s="1"/>
      <c r="F734" s="1"/>
      <c r="G734" s="1"/>
      <c r="H734" s="1"/>
      <c r="I734" s="1"/>
      <c r="J734" s="1"/>
      <c r="K734" s="1"/>
      <c r="L734" s="1"/>
      <c r="M734" s="1"/>
      <c r="N734" s="1"/>
    </row>
    <row r="735" ht="15.75" customHeight="1">
      <c r="A735" s="58"/>
      <c r="B735" s="1"/>
      <c r="C735" s="1"/>
      <c r="D735" s="1"/>
      <c r="E735" s="1"/>
      <c r="F735" s="1"/>
      <c r="G735" s="1"/>
      <c r="H735" s="1"/>
      <c r="I735" s="1"/>
      <c r="J735" s="1"/>
      <c r="K735" s="1"/>
      <c r="L735" s="1"/>
      <c r="M735" s="1"/>
      <c r="N735" s="1"/>
    </row>
    <row r="736" ht="15.75" customHeight="1">
      <c r="A736" s="58"/>
      <c r="B736" s="1"/>
      <c r="C736" s="1"/>
      <c r="D736" s="1"/>
      <c r="E736" s="1"/>
      <c r="F736" s="1"/>
      <c r="G736" s="1"/>
      <c r="H736" s="1"/>
      <c r="I736" s="1"/>
      <c r="J736" s="1"/>
      <c r="K736" s="1"/>
      <c r="L736" s="1"/>
      <c r="M736" s="1"/>
      <c r="N736" s="1"/>
    </row>
    <row r="737" ht="15.75" customHeight="1">
      <c r="A737" s="58"/>
      <c r="B737" s="1"/>
      <c r="C737" s="1"/>
      <c r="D737" s="1"/>
      <c r="E737" s="1"/>
      <c r="F737" s="1"/>
      <c r="G737" s="1"/>
      <c r="H737" s="1"/>
      <c r="I737" s="1"/>
      <c r="J737" s="1"/>
      <c r="K737" s="1"/>
      <c r="L737" s="1"/>
      <c r="M737" s="1"/>
      <c r="N737" s="1"/>
    </row>
    <row r="738" ht="15.75" customHeight="1">
      <c r="A738" s="58"/>
      <c r="B738" s="1"/>
      <c r="C738" s="1"/>
      <c r="D738" s="1"/>
      <c r="E738" s="1"/>
      <c r="F738" s="1"/>
      <c r="G738" s="1"/>
      <c r="H738" s="1"/>
      <c r="I738" s="1"/>
      <c r="J738" s="1"/>
      <c r="K738" s="1"/>
      <c r="L738" s="1"/>
      <c r="M738" s="1"/>
      <c r="N738" s="1"/>
    </row>
    <row r="739" ht="15.75" customHeight="1">
      <c r="A739" s="58"/>
      <c r="B739" s="1"/>
      <c r="C739" s="1"/>
      <c r="D739" s="1"/>
      <c r="E739" s="1"/>
      <c r="F739" s="1"/>
      <c r="G739" s="1"/>
      <c r="H739" s="1"/>
      <c r="I739" s="1"/>
      <c r="J739" s="1"/>
      <c r="K739" s="1"/>
      <c r="L739" s="1"/>
      <c r="M739" s="1"/>
      <c r="N739" s="1"/>
    </row>
    <row r="740" ht="15.75" customHeight="1">
      <c r="A740" s="58"/>
      <c r="B740" s="1"/>
      <c r="C740" s="1"/>
      <c r="D740" s="1"/>
      <c r="E740" s="1"/>
      <c r="F740" s="1"/>
      <c r="G740" s="1"/>
      <c r="H740" s="1"/>
      <c r="I740" s="1"/>
      <c r="J740" s="1"/>
      <c r="K740" s="1"/>
      <c r="L740" s="1"/>
      <c r="M740" s="1"/>
      <c r="N740" s="1"/>
    </row>
    <row r="741" ht="15.75" customHeight="1">
      <c r="A741" s="58"/>
      <c r="B741" s="1"/>
      <c r="C741" s="1"/>
      <c r="D741" s="1"/>
      <c r="E741" s="1"/>
      <c r="F741" s="1"/>
      <c r="G741" s="1"/>
      <c r="H741" s="1"/>
      <c r="I741" s="1"/>
      <c r="J741" s="1"/>
      <c r="K741" s="1"/>
      <c r="L741" s="1"/>
      <c r="M741" s="1"/>
      <c r="N741" s="1"/>
    </row>
    <row r="742" ht="15.75" customHeight="1">
      <c r="A742" s="58"/>
      <c r="B742" s="1"/>
      <c r="C742" s="1"/>
      <c r="D742" s="1"/>
      <c r="E742" s="1"/>
      <c r="F742" s="1"/>
      <c r="G742" s="1"/>
      <c r="H742" s="1"/>
      <c r="I742" s="1"/>
      <c r="J742" s="1"/>
      <c r="K742" s="1"/>
      <c r="L742" s="1"/>
      <c r="M742" s="1"/>
      <c r="N742" s="1"/>
    </row>
    <row r="743" ht="15.75" customHeight="1">
      <c r="A743" s="58"/>
      <c r="B743" s="1"/>
      <c r="C743" s="1"/>
      <c r="D743" s="1"/>
      <c r="E743" s="1"/>
      <c r="F743" s="1"/>
      <c r="G743" s="1"/>
      <c r="H743" s="1"/>
      <c r="I743" s="1"/>
      <c r="J743" s="1"/>
      <c r="K743" s="1"/>
      <c r="L743" s="1"/>
      <c r="M743" s="1"/>
      <c r="N743" s="1"/>
    </row>
    <row r="744" ht="15.75" customHeight="1">
      <c r="A744" s="58"/>
      <c r="B744" s="1"/>
      <c r="C744" s="1"/>
      <c r="D744" s="1"/>
      <c r="E744" s="1"/>
      <c r="F744" s="1"/>
      <c r="G744" s="1"/>
      <c r="H744" s="1"/>
      <c r="I744" s="1"/>
      <c r="J744" s="1"/>
      <c r="K744" s="1"/>
      <c r="L744" s="1"/>
      <c r="M744" s="1"/>
      <c r="N744" s="1"/>
    </row>
    <row r="745" ht="15.75" customHeight="1">
      <c r="A745" s="58"/>
      <c r="B745" s="1"/>
      <c r="C745" s="1"/>
      <c r="D745" s="1"/>
      <c r="E745" s="1"/>
      <c r="F745" s="1"/>
      <c r="G745" s="1"/>
      <c r="H745" s="1"/>
      <c r="I745" s="1"/>
      <c r="J745" s="1"/>
      <c r="K745" s="1"/>
      <c r="L745" s="1"/>
      <c r="M745" s="1"/>
      <c r="N745" s="1"/>
    </row>
    <row r="746" ht="15.75" customHeight="1">
      <c r="A746" s="58"/>
      <c r="B746" s="1"/>
      <c r="C746" s="1"/>
      <c r="D746" s="1"/>
      <c r="E746" s="1"/>
      <c r="F746" s="1"/>
      <c r="G746" s="1"/>
      <c r="H746" s="1"/>
      <c r="I746" s="1"/>
      <c r="J746" s="1"/>
      <c r="K746" s="1"/>
      <c r="L746" s="1"/>
      <c r="M746" s="1"/>
      <c r="N746" s="1"/>
    </row>
    <row r="747" ht="15.75" customHeight="1">
      <c r="A747" s="58"/>
      <c r="B747" s="1"/>
      <c r="C747" s="1"/>
      <c r="D747" s="1"/>
      <c r="E747" s="1"/>
      <c r="F747" s="1"/>
      <c r="G747" s="1"/>
      <c r="H747" s="1"/>
      <c r="I747" s="1"/>
      <c r="J747" s="1"/>
      <c r="K747" s="1"/>
      <c r="L747" s="1"/>
      <c r="M747" s="1"/>
      <c r="N747" s="1"/>
    </row>
    <row r="748" ht="15.75" customHeight="1">
      <c r="A748" s="58"/>
      <c r="B748" s="1"/>
      <c r="C748" s="1"/>
      <c r="D748" s="1"/>
      <c r="E748" s="1"/>
      <c r="F748" s="1"/>
      <c r="G748" s="1"/>
      <c r="H748" s="1"/>
      <c r="I748" s="1"/>
      <c r="J748" s="1"/>
      <c r="K748" s="1"/>
      <c r="L748" s="1"/>
      <c r="M748" s="1"/>
      <c r="N748" s="1"/>
    </row>
    <row r="749" ht="15.75" customHeight="1">
      <c r="A749" s="58"/>
      <c r="B749" s="1"/>
      <c r="C749" s="1"/>
      <c r="D749" s="1"/>
      <c r="E749" s="1"/>
      <c r="F749" s="1"/>
      <c r="G749" s="1"/>
      <c r="H749" s="1"/>
      <c r="I749" s="1"/>
      <c r="J749" s="1"/>
      <c r="K749" s="1"/>
      <c r="L749" s="1"/>
      <c r="M749" s="1"/>
      <c r="N749" s="1"/>
    </row>
    <row r="750" ht="15.75" customHeight="1">
      <c r="A750" s="58"/>
      <c r="B750" s="1"/>
      <c r="C750" s="1"/>
      <c r="D750" s="1"/>
      <c r="E750" s="1"/>
      <c r="F750" s="1"/>
      <c r="G750" s="1"/>
      <c r="H750" s="1"/>
      <c r="I750" s="1"/>
      <c r="J750" s="1"/>
      <c r="K750" s="1"/>
      <c r="L750" s="1"/>
      <c r="M750" s="1"/>
      <c r="N750" s="1"/>
    </row>
    <row r="751" ht="15.75" customHeight="1">
      <c r="A751" s="58"/>
      <c r="B751" s="1"/>
      <c r="C751" s="1"/>
      <c r="D751" s="1"/>
      <c r="E751" s="1"/>
      <c r="F751" s="1"/>
      <c r="G751" s="1"/>
      <c r="H751" s="1"/>
      <c r="I751" s="1"/>
      <c r="J751" s="1"/>
      <c r="K751" s="1"/>
      <c r="L751" s="1"/>
      <c r="M751" s="1"/>
      <c r="N751" s="1"/>
    </row>
    <row r="752" ht="15.75" customHeight="1">
      <c r="A752" s="58"/>
      <c r="B752" s="1"/>
      <c r="C752" s="1"/>
      <c r="D752" s="1"/>
      <c r="E752" s="1"/>
      <c r="F752" s="1"/>
      <c r="G752" s="1"/>
      <c r="H752" s="1"/>
      <c r="I752" s="1"/>
      <c r="J752" s="1"/>
      <c r="K752" s="1"/>
      <c r="L752" s="1"/>
      <c r="M752" s="1"/>
      <c r="N752" s="1"/>
    </row>
    <row r="753" ht="15.75" customHeight="1">
      <c r="A753" s="58"/>
      <c r="B753" s="1"/>
      <c r="C753" s="1"/>
      <c r="D753" s="1"/>
      <c r="E753" s="1"/>
      <c r="F753" s="1"/>
      <c r="G753" s="1"/>
      <c r="H753" s="1"/>
      <c r="I753" s="1"/>
      <c r="J753" s="1"/>
      <c r="K753" s="1"/>
      <c r="L753" s="1"/>
      <c r="M753" s="1"/>
      <c r="N753" s="1"/>
    </row>
    <row r="754" ht="15.75" customHeight="1">
      <c r="A754" s="58"/>
      <c r="B754" s="1"/>
      <c r="C754" s="1"/>
      <c r="D754" s="1"/>
      <c r="E754" s="1"/>
      <c r="F754" s="1"/>
      <c r="G754" s="1"/>
      <c r="H754" s="1"/>
      <c r="I754" s="1"/>
      <c r="J754" s="1"/>
      <c r="K754" s="1"/>
      <c r="L754" s="1"/>
      <c r="M754" s="1"/>
      <c r="N754" s="1"/>
    </row>
    <row r="755" ht="15.75" customHeight="1">
      <c r="A755" s="58"/>
      <c r="B755" s="1"/>
      <c r="C755" s="1"/>
      <c r="D755" s="1"/>
      <c r="E755" s="1"/>
      <c r="F755" s="1"/>
      <c r="G755" s="1"/>
      <c r="H755" s="1"/>
      <c r="I755" s="1"/>
      <c r="J755" s="1"/>
      <c r="K755" s="1"/>
      <c r="L755" s="1"/>
      <c r="M755" s="1"/>
      <c r="N755" s="1"/>
    </row>
    <row r="756" ht="15.75" customHeight="1">
      <c r="A756" s="58"/>
      <c r="B756" s="1"/>
      <c r="C756" s="1"/>
      <c r="D756" s="1"/>
      <c r="E756" s="1"/>
      <c r="F756" s="1"/>
      <c r="G756" s="1"/>
      <c r="H756" s="1"/>
      <c r="I756" s="1"/>
      <c r="J756" s="1"/>
      <c r="K756" s="1"/>
      <c r="L756" s="1"/>
      <c r="M756" s="1"/>
      <c r="N756" s="1"/>
    </row>
    <row r="757" ht="15.75" customHeight="1">
      <c r="A757" s="58"/>
      <c r="B757" s="1"/>
      <c r="C757" s="1"/>
      <c r="D757" s="1"/>
      <c r="E757" s="1"/>
      <c r="F757" s="1"/>
      <c r="G757" s="1"/>
      <c r="H757" s="1"/>
      <c r="I757" s="1"/>
      <c r="J757" s="1"/>
      <c r="K757" s="1"/>
      <c r="L757" s="1"/>
      <c r="M757" s="1"/>
      <c r="N757" s="1"/>
    </row>
    <row r="758" ht="15.75" customHeight="1">
      <c r="A758" s="58"/>
      <c r="B758" s="1"/>
      <c r="C758" s="1"/>
      <c r="D758" s="1"/>
      <c r="E758" s="1"/>
      <c r="F758" s="1"/>
      <c r="G758" s="1"/>
      <c r="H758" s="1"/>
      <c r="I758" s="1"/>
      <c r="J758" s="1"/>
      <c r="K758" s="1"/>
      <c r="L758" s="1"/>
      <c r="M758" s="1"/>
      <c r="N758" s="1"/>
    </row>
    <row r="759" ht="15.75" customHeight="1">
      <c r="A759" s="58"/>
      <c r="B759" s="1"/>
      <c r="C759" s="1"/>
      <c r="D759" s="1"/>
      <c r="E759" s="1"/>
      <c r="F759" s="1"/>
      <c r="G759" s="1"/>
      <c r="H759" s="1"/>
      <c r="I759" s="1"/>
      <c r="J759" s="1"/>
      <c r="K759" s="1"/>
      <c r="L759" s="1"/>
      <c r="M759" s="1"/>
      <c r="N759" s="1"/>
    </row>
    <row r="760" ht="15.75" customHeight="1">
      <c r="A760" s="58"/>
      <c r="B760" s="1"/>
      <c r="C760" s="1"/>
      <c r="D760" s="1"/>
      <c r="E760" s="1"/>
      <c r="F760" s="1"/>
      <c r="G760" s="1"/>
      <c r="H760" s="1"/>
      <c r="I760" s="1"/>
      <c r="J760" s="1"/>
      <c r="K760" s="1"/>
      <c r="L760" s="1"/>
      <c r="M760" s="1"/>
      <c r="N760" s="1"/>
    </row>
    <row r="761" ht="15.75" customHeight="1">
      <c r="A761" s="58"/>
      <c r="B761" s="1"/>
      <c r="C761" s="1"/>
      <c r="D761" s="1"/>
      <c r="E761" s="1"/>
      <c r="F761" s="1"/>
      <c r="G761" s="1"/>
      <c r="H761" s="1"/>
      <c r="I761" s="1"/>
      <c r="J761" s="1"/>
      <c r="K761" s="1"/>
      <c r="L761" s="1"/>
      <c r="M761" s="1"/>
      <c r="N761" s="1"/>
    </row>
    <row r="762" ht="15.75" customHeight="1">
      <c r="A762" s="58"/>
      <c r="B762" s="1"/>
      <c r="C762" s="1"/>
      <c r="D762" s="1"/>
      <c r="E762" s="1"/>
      <c r="F762" s="1"/>
      <c r="G762" s="1"/>
      <c r="H762" s="1"/>
      <c r="I762" s="1"/>
      <c r="J762" s="1"/>
      <c r="K762" s="1"/>
      <c r="L762" s="1"/>
      <c r="M762" s="1"/>
      <c r="N762" s="1"/>
    </row>
    <row r="763" ht="15.75" customHeight="1">
      <c r="A763" s="58"/>
      <c r="B763" s="1"/>
      <c r="C763" s="1"/>
      <c r="D763" s="1"/>
      <c r="E763" s="1"/>
      <c r="F763" s="1"/>
      <c r="G763" s="1"/>
      <c r="H763" s="1"/>
      <c r="I763" s="1"/>
      <c r="J763" s="1"/>
      <c r="K763" s="1"/>
      <c r="L763" s="1"/>
      <c r="M763" s="1"/>
      <c r="N763" s="1"/>
    </row>
    <row r="764" ht="15.75" customHeight="1">
      <c r="A764" s="58"/>
      <c r="B764" s="1"/>
      <c r="C764" s="1"/>
      <c r="D764" s="1"/>
      <c r="E764" s="1"/>
      <c r="F764" s="1"/>
      <c r="G764" s="1"/>
      <c r="H764" s="1"/>
      <c r="I764" s="1"/>
      <c r="J764" s="1"/>
      <c r="K764" s="1"/>
      <c r="L764" s="1"/>
      <c r="M764" s="1"/>
      <c r="N764" s="1"/>
    </row>
    <row r="765" ht="15.75" customHeight="1">
      <c r="A765" s="58"/>
      <c r="B765" s="1"/>
      <c r="C765" s="1"/>
      <c r="D765" s="1"/>
      <c r="E765" s="1"/>
      <c r="F765" s="1"/>
      <c r="G765" s="1"/>
      <c r="H765" s="1"/>
      <c r="I765" s="1"/>
      <c r="J765" s="1"/>
      <c r="K765" s="1"/>
      <c r="L765" s="1"/>
      <c r="M765" s="1"/>
      <c r="N765" s="1"/>
    </row>
    <row r="766" ht="15.75" customHeight="1">
      <c r="A766" s="58"/>
      <c r="B766" s="1"/>
      <c r="C766" s="1"/>
      <c r="D766" s="1"/>
      <c r="E766" s="1"/>
      <c r="F766" s="1"/>
      <c r="G766" s="1"/>
      <c r="H766" s="1"/>
      <c r="I766" s="1"/>
      <c r="J766" s="1"/>
      <c r="K766" s="1"/>
      <c r="L766" s="1"/>
      <c r="M766" s="1"/>
      <c r="N766" s="1"/>
    </row>
    <row r="767" ht="15.75" customHeight="1">
      <c r="A767" s="58"/>
      <c r="B767" s="1"/>
      <c r="C767" s="1"/>
      <c r="D767" s="1"/>
      <c r="E767" s="1"/>
      <c r="F767" s="1"/>
      <c r="G767" s="1"/>
      <c r="H767" s="1"/>
      <c r="I767" s="1"/>
      <c r="J767" s="1"/>
      <c r="K767" s="1"/>
      <c r="L767" s="1"/>
      <c r="M767" s="1"/>
      <c r="N767" s="1"/>
    </row>
    <row r="768" ht="15.75" customHeight="1">
      <c r="A768" s="58"/>
      <c r="B768" s="1"/>
      <c r="C768" s="1"/>
      <c r="D768" s="1"/>
      <c r="E768" s="1"/>
      <c r="F768" s="1"/>
      <c r="G768" s="1"/>
      <c r="H768" s="1"/>
      <c r="I768" s="1"/>
      <c r="J768" s="1"/>
      <c r="K768" s="1"/>
      <c r="L768" s="1"/>
      <c r="M768" s="1"/>
      <c r="N768" s="1"/>
    </row>
    <row r="769" ht="15.75" customHeight="1">
      <c r="A769" s="58"/>
      <c r="B769" s="1"/>
      <c r="C769" s="1"/>
      <c r="D769" s="1"/>
      <c r="E769" s="1"/>
      <c r="F769" s="1"/>
      <c r="G769" s="1"/>
      <c r="H769" s="1"/>
      <c r="I769" s="1"/>
      <c r="J769" s="1"/>
      <c r="K769" s="1"/>
      <c r="L769" s="1"/>
      <c r="M769" s="1"/>
      <c r="N769" s="1"/>
    </row>
    <row r="770" ht="15.75" customHeight="1">
      <c r="A770" s="58"/>
      <c r="B770" s="1"/>
      <c r="C770" s="1"/>
      <c r="D770" s="1"/>
      <c r="E770" s="1"/>
      <c r="F770" s="1"/>
      <c r="G770" s="1"/>
      <c r="H770" s="1"/>
      <c r="I770" s="1"/>
      <c r="J770" s="1"/>
      <c r="K770" s="1"/>
      <c r="L770" s="1"/>
      <c r="M770" s="1"/>
      <c r="N770" s="1"/>
    </row>
    <row r="771" ht="15.75" customHeight="1">
      <c r="A771" s="58"/>
      <c r="B771" s="1"/>
      <c r="C771" s="1"/>
      <c r="D771" s="1"/>
      <c r="E771" s="1"/>
      <c r="F771" s="1"/>
      <c r="G771" s="1"/>
      <c r="H771" s="1"/>
      <c r="I771" s="1"/>
      <c r="J771" s="1"/>
      <c r="K771" s="1"/>
      <c r="L771" s="1"/>
      <c r="M771" s="1"/>
      <c r="N771" s="1"/>
    </row>
    <row r="772" ht="15.75" customHeight="1">
      <c r="A772" s="58"/>
      <c r="B772" s="1"/>
      <c r="C772" s="1"/>
      <c r="D772" s="1"/>
      <c r="E772" s="1"/>
      <c r="F772" s="1"/>
      <c r="G772" s="1"/>
      <c r="H772" s="1"/>
      <c r="I772" s="1"/>
      <c r="J772" s="1"/>
      <c r="K772" s="1"/>
      <c r="L772" s="1"/>
      <c r="M772" s="1"/>
      <c r="N772" s="1"/>
    </row>
    <row r="773" ht="15.75" customHeight="1">
      <c r="A773" s="58"/>
      <c r="B773" s="1"/>
      <c r="C773" s="1"/>
      <c r="D773" s="1"/>
      <c r="E773" s="1"/>
      <c r="F773" s="1"/>
      <c r="G773" s="1"/>
      <c r="H773" s="1"/>
      <c r="I773" s="1"/>
      <c r="J773" s="1"/>
      <c r="K773" s="1"/>
      <c r="L773" s="1"/>
      <c r="M773" s="1"/>
      <c r="N773" s="1"/>
    </row>
    <row r="774" ht="15.75" customHeight="1">
      <c r="A774" s="58"/>
      <c r="B774" s="1"/>
      <c r="C774" s="1"/>
      <c r="D774" s="1"/>
      <c r="E774" s="1"/>
      <c r="F774" s="1"/>
      <c r="G774" s="1"/>
      <c r="H774" s="1"/>
      <c r="I774" s="1"/>
      <c r="J774" s="1"/>
      <c r="K774" s="1"/>
      <c r="L774" s="1"/>
      <c r="M774" s="1"/>
      <c r="N774" s="1"/>
    </row>
    <row r="775" ht="15.75" customHeight="1">
      <c r="A775" s="58"/>
      <c r="B775" s="1"/>
      <c r="C775" s="1"/>
      <c r="D775" s="1"/>
      <c r="E775" s="1"/>
      <c r="F775" s="1"/>
      <c r="G775" s="1"/>
      <c r="H775" s="1"/>
      <c r="I775" s="1"/>
      <c r="J775" s="1"/>
      <c r="K775" s="1"/>
      <c r="L775" s="1"/>
      <c r="M775" s="1"/>
      <c r="N775" s="1"/>
    </row>
    <row r="776" ht="15.75" customHeight="1">
      <c r="A776" s="58"/>
      <c r="B776" s="1"/>
      <c r="C776" s="1"/>
      <c r="D776" s="1"/>
      <c r="E776" s="1"/>
      <c r="F776" s="1"/>
      <c r="G776" s="1"/>
      <c r="H776" s="1"/>
      <c r="I776" s="1"/>
      <c r="J776" s="1"/>
      <c r="K776" s="1"/>
      <c r="L776" s="1"/>
      <c r="M776" s="1"/>
      <c r="N776" s="1"/>
    </row>
    <row r="777" ht="15.75" customHeight="1">
      <c r="A777" s="58"/>
      <c r="B777" s="1"/>
      <c r="C777" s="1"/>
      <c r="D777" s="1"/>
      <c r="E777" s="1"/>
      <c r="F777" s="1"/>
      <c r="G777" s="1"/>
      <c r="H777" s="1"/>
      <c r="I777" s="1"/>
      <c r="J777" s="1"/>
      <c r="K777" s="1"/>
      <c r="L777" s="1"/>
      <c r="M777" s="1"/>
      <c r="N777" s="1"/>
    </row>
    <row r="778" ht="15.75" customHeight="1">
      <c r="A778" s="58"/>
      <c r="B778" s="1"/>
      <c r="C778" s="1"/>
      <c r="D778" s="1"/>
      <c r="E778" s="1"/>
      <c r="F778" s="1"/>
      <c r="G778" s="1"/>
      <c r="H778" s="1"/>
      <c r="I778" s="1"/>
      <c r="J778" s="1"/>
      <c r="K778" s="1"/>
      <c r="L778" s="1"/>
      <c r="M778" s="1"/>
      <c r="N778" s="1"/>
    </row>
    <row r="779" ht="15.75" customHeight="1">
      <c r="A779" s="58"/>
      <c r="B779" s="1"/>
      <c r="C779" s="1"/>
      <c r="D779" s="1"/>
      <c r="E779" s="1"/>
      <c r="F779" s="1"/>
      <c r="G779" s="1"/>
      <c r="H779" s="1"/>
      <c r="I779" s="1"/>
      <c r="J779" s="1"/>
      <c r="K779" s="1"/>
      <c r="L779" s="1"/>
      <c r="M779" s="1"/>
      <c r="N779" s="1"/>
    </row>
    <row r="780" ht="15.75" customHeight="1">
      <c r="A780" s="58"/>
      <c r="B780" s="1"/>
      <c r="C780" s="1"/>
      <c r="D780" s="1"/>
      <c r="E780" s="1"/>
      <c r="F780" s="1"/>
      <c r="G780" s="1"/>
      <c r="H780" s="1"/>
      <c r="I780" s="1"/>
      <c r="J780" s="1"/>
      <c r="K780" s="1"/>
      <c r="L780" s="1"/>
      <c r="M780" s="1"/>
      <c r="N780" s="1"/>
    </row>
    <row r="781" ht="15.75" customHeight="1">
      <c r="A781" s="58"/>
      <c r="B781" s="1"/>
      <c r="C781" s="1"/>
      <c r="D781" s="1"/>
      <c r="E781" s="1"/>
      <c r="F781" s="1"/>
      <c r="G781" s="1"/>
      <c r="H781" s="1"/>
      <c r="I781" s="1"/>
      <c r="J781" s="1"/>
      <c r="K781" s="1"/>
      <c r="L781" s="1"/>
      <c r="M781" s="1"/>
      <c r="N781" s="1"/>
    </row>
    <row r="782" ht="15.75" customHeight="1">
      <c r="A782" s="58"/>
      <c r="B782" s="1"/>
      <c r="C782" s="1"/>
      <c r="D782" s="1"/>
      <c r="E782" s="1"/>
      <c r="F782" s="1"/>
      <c r="G782" s="1"/>
      <c r="H782" s="1"/>
      <c r="I782" s="1"/>
      <c r="J782" s="1"/>
      <c r="K782" s="1"/>
      <c r="L782" s="1"/>
      <c r="M782" s="1"/>
      <c r="N782" s="1"/>
    </row>
    <row r="783" ht="15.75" customHeight="1">
      <c r="A783" s="58"/>
      <c r="B783" s="1"/>
      <c r="C783" s="1"/>
      <c r="D783" s="1"/>
      <c r="E783" s="1"/>
      <c r="F783" s="1"/>
      <c r="G783" s="1"/>
      <c r="H783" s="1"/>
      <c r="I783" s="1"/>
      <c r="J783" s="1"/>
      <c r="K783" s="1"/>
      <c r="L783" s="1"/>
      <c r="M783" s="1"/>
      <c r="N783" s="1"/>
    </row>
    <row r="784" ht="15.75" customHeight="1">
      <c r="A784" s="58"/>
      <c r="B784" s="1"/>
      <c r="C784" s="1"/>
      <c r="D784" s="1"/>
      <c r="E784" s="1"/>
      <c r="F784" s="1"/>
      <c r="G784" s="1"/>
      <c r="H784" s="1"/>
      <c r="I784" s="1"/>
      <c r="J784" s="1"/>
      <c r="K784" s="1"/>
      <c r="L784" s="1"/>
      <c r="M784" s="1"/>
      <c r="N784" s="1"/>
    </row>
    <row r="785" ht="15.75" customHeight="1">
      <c r="A785" s="58"/>
      <c r="B785" s="1"/>
      <c r="C785" s="1"/>
      <c r="D785" s="1"/>
      <c r="E785" s="1"/>
      <c r="F785" s="1"/>
      <c r="G785" s="1"/>
      <c r="H785" s="1"/>
      <c r="I785" s="1"/>
      <c r="J785" s="1"/>
      <c r="K785" s="1"/>
      <c r="L785" s="1"/>
      <c r="M785" s="1"/>
      <c r="N785" s="1"/>
    </row>
    <row r="786" ht="15.75" customHeight="1">
      <c r="A786" s="58"/>
      <c r="B786" s="1"/>
      <c r="C786" s="1"/>
      <c r="D786" s="1"/>
      <c r="E786" s="1"/>
      <c r="F786" s="1"/>
      <c r="G786" s="1"/>
      <c r="H786" s="1"/>
      <c r="I786" s="1"/>
      <c r="J786" s="1"/>
      <c r="K786" s="1"/>
      <c r="L786" s="1"/>
      <c r="M786" s="1"/>
      <c r="N786" s="1"/>
    </row>
    <row r="787" ht="15.75" customHeight="1">
      <c r="A787" s="58"/>
      <c r="B787" s="1"/>
      <c r="C787" s="1"/>
      <c r="D787" s="1"/>
      <c r="E787" s="1"/>
      <c r="F787" s="1"/>
      <c r="G787" s="1"/>
      <c r="H787" s="1"/>
      <c r="I787" s="1"/>
      <c r="J787" s="1"/>
      <c r="K787" s="1"/>
      <c r="L787" s="1"/>
      <c r="M787" s="1"/>
      <c r="N787" s="1"/>
    </row>
    <row r="788" ht="15.75" customHeight="1">
      <c r="A788" s="58"/>
      <c r="B788" s="1"/>
      <c r="C788" s="1"/>
      <c r="D788" s="1"/>
      <c r="E788" s="1"/>
      <c r="F788" s="1"/>
      <c r="G788" s="1"/>
      <c r="H788" s="1"/>
      <c r="I788" s="1"/>
      <c r="J788" s="1"/>
      <c r="K788" s="1"/>
      <c r="L788" s="1"/>
      <c r="M788" s="1"/>
      <c r="N788" s="1"/>
    </row>
    <row r="789" ht="15.75" customHeight="1">
      <c r="A789" s="58"/>
      <c r="B789" s="1"/>
      <c r="C789" s="1"/>
      <c r="D789" s="1"/>
      <c r="E789" s="1"/>
      <c r="F789" s="1"/>
      <c r="G789" s="1"/>
      <c r="H789" s="1"/>
      <c r="I789" s="1"/>
      <c r="J789" s="1"/>
      <c r="K789" s="1"/>
      <c r="L789" s="1"/>
      <c r="M789" s="1"/>
      <c r="N789" s="1"/>
    </row>
    <row r="790" ht="15.75" customHeight="1">
      <c r="A790" s="58"/>
      <c r="B790" s="1"/>
      <c r="C790" s="1"/>
      <c r="D790" s="1"/>
      <c r="E790" s="1"/>
      <c r="F790" s="1"/>
      <c r="G790" s="1"/>
      <c r="H790" s="1"/>
      <c r="I790" s="1"/>
      <c r="J790" s="1"/>
      <c r="K790" s="1"/>
      <c r="L790" s="1"/>
      <c r="M790" s="1"/>
      <c r="N790" s="1"/>
    </row>
    <row r="791" ht="15.75" customHeight="1">
      <c r="A791" s="58"/>
      <c r="B791" s="1"/>
      <c r="C791" s="1"/>
      <c r="D791" s="1"/>
      <c r="E791" s="1"/>
      <c r="F791" s="1"/>
      <c r="G791" s="1"/>
      <c r="H791" s="1"/>
      <c r="I791" s="1"/>
      <c r="J791" s="1"/>
      <c r="K791" s="1"/>
      <c r="L791" s="1"/>
      <c r="M791" s="1"/>
      <c r="N791" s="1"/>
    </row>
    <row r="792" ht="15.75" customHeight="1">
      <c r="A792" s="58"/>
      <c r="B792" s="1"/>
      <c r="C792" s="1"/>
      <c r="D792" s="1"/>
      <c r="E792" s="1"/>
      <c r="F792" s="1"/>
      <c r="G792" s="1"/>
      <c r="H792" s="1"/>
      <c r="I792" s="1"/>
      <c r="J792" s="1"/>
      <c r="K792" s="1"/>
      <c r="L792" s="1"/>
      <c r="M792" s="1"/>
      <c r="N792" s="1"/>
    </row>
    <row r="793" ht="15.75" customHeight="1">
      <c r="A793" s="58"/>
      <c r="B793" s="1"/>
      <c r="C793" s="1"/>
      <c r="D793" s="1"/>
      <c r="E793" s="1"/>
      <c r="F793" s="1"/>
      <c r="G793" s="1"/>
      <c r="H793" s="1"/>
      <c r="I793" s="1"/>
      <c r="J793" s="1"/>
      <c r="K793" s="1"/>
      <c r="L793" s="1"/>
      <c r="M793" s="1"/>
      <c r="N793" s="1"/>
    </row>
    <row r="794" ht="15.75" customHeight="1">
      <c r="A794" s="58"/>
      <c r="B794" s="1"/>
      <c r="C794" s="1"/>
      <c r="D794" s="1"/>
      <c r="E794" s="1"/>
      <c r="F794" s="1"/>
      <c r="G794" s="1"/>
      <c r="H794" s="1"/>
      <c r="I794" s="1"/>
      <c r="J794" s="1"/>
      <c r="K794" s="1"/>
      <c r="L794" s="1"/>
      <c r="M794" s="1"/>
      <c r="N794" s="1"/>
    </row>
    <row r="795" ht="15.75" customHeight="1">
      <c r="A795" s="58"/>
      <c r="B795" s="1"/>
      <c r="C795" s="1"/>
      <c r="D795" s="1"/>
      <c r="E795" s="1"/>
      <c r="F795" s="1"/>
      <c r="G795" s="1"/>
      <c r="H795" s="1"/>
      <c r="I795" s="1"/>
      <c r="J795" s="1"/>
      <c r="K795" s="1"/>
      <c r="L795" s="1"/>
      <c r="M795" s="1"/>
      <c r="N795" s="1"/>
    </row>
    <row r="796" ht="15.75" customHeight="1">
      <c r="A796" s="58"/>
      <c r="B796" s="1"/>
      <c r="C796" s="1"/>
      <c r="D796" s="1"/>
      <c r="E796" s="1"/>
      <c r="F796" s="1"/>
      <c r="G796" s="1"/>
      <c r="H796" s="1"/>
      <c r="I796" s="1"/>
      <c r="J796" s="1"/>
      <c r="K796" s="1"/>
      <c r="L796" s="1"/>
      <c r="M796" s="1"/>
      <c r="N796" s="1"/>
    </row>
    <row r="797" ht="15.75" customHeight="1">
      <c r="A797" s="58"/>
      <c r="B797" s="1"/>
      <c r="C797" s="1"/>
      <c r="D797" s="1"/>
      <c r="E797" s="1"/>
      <c r="F797" s="1"/>
      <c r="G797" s="1"/>
      <c r="H797" s="1"/>
      <c r="I797" s="1"/>
      <c r="J797" s="1"/>
      <c r="K797" s="1"/>
      <c r="L797" s="1"/>
      <c r="M797" s="1"/>
      <c r="N797" s="1"/>
    </row>
    <row r="798" ht="15.75" customHeight="1">
      <c r="A798" s="58"/>
      <c r="B798" s="1"/>
      <c r="C798" s="1"/>
      <c r="D798" s="1"/>
      <c r="E798" s="1"/>
      <c r="F798" s="1"/>
      <c r="G798" s="1"/>
      <c r="H798" s="1"/>
      <c r="I798" s="1"/>
      <c r="J798" s="1"/>
      <c r="K798" s="1"/>
      <c r="L798" s="1"/>
      <c r="M798" s="1"/>
      <c r="N798" s="1"/>
    </row>
    <row r="799" ht="15.75" customHeight="1">
      <c r="A799" s="58"/>
      <c r="B799" s="1"/>
      <c r="C799" s="1"/>
      <c r="D799" s="1"/>
      <c r="E799" s="1"/>
      <c r="F799" s="1"/>
      <c r="G799" s="1"/>
      <c r="H799" s="1"/>
      <c r="I799" s="1"/>
      <c r="J799" s="1"/>
      <c r="K799" s="1"/>
      <c r="L799" s="1"/>
      <c r="M799" s="1"/>
      <c r="N799" s="1"/>
    </row>
    <row r="800" ht="15.75" customHeight="1">
      <c r="A800" s="58"/>
      <c r="B800" s="1"/>
      <c r="C800" s="1"/>
      <c r="D800" s="1"/>
      <c r="E800" s="1"/>
      <c r="F800" s="1"/>
      <c r="G800" s="1"/>
      <c r="H800" s="1"/>
      <c r="I800" s="1"/>
      <c r="J800" s="1"/>
      <c r="K800" s="1"/>
      <c r="L800" s="1"/>
      <c r="M800" s="1"/>
      <c r="N800" s="1"/>
    </row>
    <row r="801" ht="15.75" customHeight="1">
      <c r="A801" s="58"/>
      <c r="B801" s="1"/>
      <c r="C801" s="1"/>
      <c r="D801" s="1"/>
      <c r="E801" s="1"/>
      <c r="F801" s="1"/>
      <c r="G801" s="1"/>
      <c r="H801" s="1"/>
      <c r="I801" s="1"/>
      <c r="J801" s="1"/>
      <c r="K801" s="1"/>
      <c r="L801" s="1"/>
      <c r="M801" s="1"/>
      <c r="N801" s="1"/>
    </row>
    <row r="802" ht="15.75" customHeight="1">
      <c r="A802" s="58"/>
      <c r="B802" s="1"/>
      <c r="C802" s="1"/>
      <c r="D802" s="1"/>
      <c r="E802" s="1"/>
      <c r="F802" s="1"/>
      <c r="G802" s="1"/>
      <c r="H802" s="1"/>
      <c r="I802" s="1"/>
      <c r="J802" s="1"/>
      <c r="K802" s="1"/>
      <c r="L802" s="1"/>
      <c r="M802" s="1"/>
      <c r="N802" s="1"/>
    </row>
    <row r="803" ht="15.75" customHeight="1">
      <c r="A803" s="58"/>
      <c r="B803" s="1"/>
      <c r="C803" s="1"/>
      <c r="D803" s="1"/>
      <c r="E803" s="1"/>
      <c r="F803" s="1"/>
      <c r="G803" s="1"/>
      <c r="H803" s="1"/>
      <c r="I803" s="1"/>
      <c r="J803" s="1"/>
      <c r="K803" s="1"/>
      <c r="L803" s="1"/>
      <c r="M803" s="1"/>
      <c r="N803" s="1"/>
    </row>
    <row r="804" ht="15.75" customHeight="1">
      <c r="A804" s="58"/>
      <c r="B804" s="1"/>
      <c r="C804" s="1"/>
      <c r="D804" s="1"/>
      <c r="E804" s="1"/>
      <c r="F804" s="1"/>
      <c r="G804" s="1"/>
      <c r="H804" s="1"/>
      <c r="I804" s="1"/>
      <c r="J804" s="1"/>
      <c r="K804" s="1"/>
      <c r="L804" s="1"/>
      <c r="M804" s="1"/>
      <c r="N804" s="1"/>
    </row>
    <row r="805" ht="15.75" customHeight="1">
      <c r="A805" s="58"/>
      <c r="B805" s="1"/>
      <c r="C805" s="1"/>
      <c r="D805" s="1"/>
      <c r="E805" s="1"/>
      <c r="F805" s="1"/>
      <c r="G805" s="1"/>
      <c r="H805" s="1"/>
      <c r="I805" s="1"/>
      <c r="J805" s="1"/>
      <c r="K805" s="1"/>
      <c r="L805" s="1"/>
      <c r="M805" s="1"/>
      <c r="N805" s="1"/>
    </row>
    <row r="806" ht="15.75" customHeight="1">
      <c r="A806" s="58"/>
      <c r="B806" s="1"/>
      <c r="C806" s="1"/>
      <c r="D806" s="1"/>
      <c r="E806" s="1"/>
      <c r="F806" s="1"/>
      <c r="G806" s="1"/>
      <c r="H806" s="1"/>
      <c r="I806" s="1"/>
      <c r="J806" s="1"/>
      <c r="K806" s="1"/>
      <c r="L806" s="1"/>
      <c r="M806" s="1"/>
      <c r="N806" s="1"/>
    </row>
    <row r="807" ht="15.75" customHeight="1">
      <c r="A807" s="58"/>
      <c r="B807" s="1"/>
      <c r="C807" s="1"/>
      <c r="D807" s="1"/>
      <c r="E807" s="1"/>
      <c r="F807" s="1"/>
      <c r="G807" s="1"/>
      <c r="H807" s="1"/>
      <c r="I807" s="1"/>
      <c r="J807" s="1"/>
      <c r="K807" s="1"/>
      <c r="L807" s="1"/>
      <c r="M807" s="1"/>
      <c r="N807" s="1"/>
    </row>
    <row r="808" ht="15.75" customHeight="1">
      <c r="A808" s="58"/>
      <c r="B808" s="1"/>
      <c r="C808" s="1"/>
      <c r="D808" s="1"/>
      <c r="E808" s="1"/>
      <c r="F808" s="1"/>
      <c r="G808" s="1"/>
      <c r="H808" s="1"/>
      <c r="I808" s="1"/>
      <c r="J808" s="1"/>
      <c r="K808" s="1"/>
      <c r="L808" s="1"/>
      <c r="M808" s="1"/>
      <c r="N808" s="1"/>
    </row>
    <row r="809" ht="15.75" customHeight="1">
      <c r="A809" s="58"/>
      <c r="B809" s="1"/>
      <c r="C809" s="1"/>
      <c r="D809" s="1"/>
      <c r="E809" s="1"/>
      <c r="F809" s="1"/>
      <c r="G809" s="1"/>
      <c r="H809" s="1"/>
      <c r="I809" s="1"/>
      <c r="J809" s="1"/>
      <c r="K809" s="1"/>
      <c r="L809" s="1"/>
      <c r="M809" s="1"/>
      <c r="N809" s="1"/>
    </row>
    <row r="810" ht="15.75" customHeight="1">
      <c r="A810" s="58"/>
      <c r="B810" s="1"/>
      <c r="C810" s="1"/>
      <c r="D810" s="1"/>
      <c r="E810" s="1"/>
      <c r="F810" s="1"/>
      <c r="G810" s="1"/>
      <c r="H810" s="1"/>
      <c r="I810" s="1"/>
      <c r="J810" s="1"/>
      <c r="K810" s="1"/>
      <c r="L810" s="1"/>
      <c r="M810" s="1"/>
      <c r="N810" s="1"/>
    </row>
    <row r="811" ht="15.75" customHeight="1">
      <c r="A811" s="58"/>
      <c r="B811" s="1"/>
      <c r="C811" s="1"/>
      <c r="D811" s="1"/>
      <c r="E811" s="1"/>
      <c r="F811" s="1"/>
      <c r="G811" s="1"/>
      <c r="H811" s="1"/>
      <c r="I811" s="1"/>
      <c r="J811" s="1"/>
      <c r="K811" s="1"/>
      <c r="L811" s="1"/>
      <c r="M811" s="1"/>
      <c r="N811" s="1"/>
    </row>
    <row r="812" ht="15.75" customHeight="1">
      <c r="A812" s="58"/>
      <c r="B812" s="1"/>
      <c r="C812" s="1"/>
      <c r="D812" s="1"/>
      <c r="E812" s="1"/>
      <c r="F812" s="1"/>
      <c r="G812" s="1"/>
      <c r="H812" s="1"/>
      <c r="I812" s="1"/>
      <c r="J812" s="1"/>
      <c r="K812" s="1"/>
      <c r="L812" s="1"/>
      <c r="M812" s="1"/>
      <c r="N812" s="1"/>
    </row>
    <row r="813" ht="15.75" customHeight="1">
      <c r="A813" s="58"/>
      <c r="B813" s="1"/>
      <c r="C813" s="1"/>
      <c r="D813" s="1"/>
      <c r="E813" s="1"/>
      <c r="F813" s="1"/>
      <c r="G813" s="1"/>
      <c r="H813" s="1"/>
      <c r="I813" s="1"/>
      <c r="J813" s="1"/>
      <c r="K813" s="1"/>
      <c r="L813" s="1"/>
      <c r="M813" s="1"/>
      <c r="N813" s="1"/>
    </row>
    <row r="814" ht="15.75" customHeight="1">
      <c r="A814" s="58"/>
      <c r="B814" s="1"/>
      <c r="C814" s="1"/>
      <c r="D814" s="1"/>
      <c r="E814" s="1"/>
      <c r="F814" s="1"/>
      <c r="G814" s="1"/>
      <c r="H814" s="1"/>
      <c r="I814" s="1"/>
      <c r="J814" s="1"/>
      <c r="K814" s="1"/>
      <c r="L814" s="1"/>
      <c r="M814" s="1"/>
      <c r="N814" s="1"/>
    </row>
    <row r="815" ht="15.75" customHeight="1">
      <c r="A815" s="58"/>
      <c r="B815" s="1"/>
      <c r="C815" s="1"/>
      <c r="D815" s="1"/>
      <c r="E815" s="1"/>
      <c r="F815" s="1"/>
      <c r="G815" s="1"/>
      <c r="H815" s="1"/>
      <c r="I815" s="1"/>
      <c r="J815" s="1"/>
      <c r="K815" s="1"/>
      <c r="L815" s="1"/>
      <c r="M815" s="1"/>
      <c r="N815" s="1"/>
    </row>
    <row r="816" ht="15.75" customHeight="1">
      <c r="A816" s="58"/>
      <c r="B816" s="1"/>
      <c r="C816" s="1"/>
      <c r="D816" s="1"/>
      <c r="E816" s="1"/>
      <c r="F816" s="1"/>
      <c r="G816" s="1"/>
      <c r="H816" s="1"/>
      <c r="I816" s="1"/>
      <c r="J816" s="1"/>
      <c r="K816" s="1"/>
      <c r="L816" s="1"/>
      <c r="M816" s="1"/>
      <c r="N816" s="1"/>
    </row>
    <row r="817" ht="15.75" customHeight="1">
      <c r="A817" s="58"/>
      <c r="B817" s="1"/>
      <c r="C817" s="1"/>
      <c r="D817" s="1"/>
      <c r="E817" s="1"/>
      <c r="F817" s="1"/>
      <c r="G817" s="1"/>
      <c r="H817" s="1"/>
      <c r="I817" s="1"/>
      <c r="J817" s="1"/>
      <c r="K817" s="1"/>
      <c r="L817" s="1"/>
      <c r="M817" s="1"/>
      <c r="N817" s="1"/>
    </row>
    <row r="818" ht="15.75" customHeight="1">
      <c r="A818" s="58"/>
      <c r="B818" s="1"/>
      <c r="C818" s="1"/>
      <c r="D818" s="1"/>
      <c r="E818" s="1"/>
      <c r="F818" s="1"/>
      <c r="G818" s="1"/>
      <c r="H818" s="1"/>
      <c r="I818" s="1"/>
      <c r="J818" s="1"/>
      <c r="K818" s="1"/>
      <c r="L818" s="1"/>
      <c r="M818" s="1"/>
      <c r="N818" s="1"/>
    </row>
    <row r="819" ht="15.75" customHeight="1">
      <c r="A819" s="58"/>
      <c r="B819" s="1"/>
      <c r="C819" s="1"/>
      <c r="D819" s="1"/>
      <c r="E819" s="1"/>
      <c r="F819" s="1"/>
      <c r="G819" s="1"/>
      <c r="H819" s="1"/>
      <c r="I819" s="1"/>
      <c r="J819" s="1"/>
      <c r="K819" s="1"/>
      <c r="L819" s="1"/>
      <c r="M819" s="1"/>
      <c r="N819" s="1"/>
    </row>
    <row r="820" ht="15.75" customHeight="1">
      <c r="A820" s="58"/>
      <c r="B820" s="1"/>
      <c r="C820" s="1"/>
      <c r="D820" s="1"/>
      <c r="E820" s="1"/>
      <c r="F820" s="1"/>
      <c r="G820" s="1"/>
      <c r="H820" s="1"/>
      <c r="I820" s="1"/>
      <c r="J820" s="1"/>
      <c r="K820" s="1"/>
      <c r="L820" s="1"/>
      <c r="M820" s="1"/>
      <c r="N820" s="1"/>
    </row>
    <row r="821" ht="15.75" customHeight="1">
      <c r="A821" s="58"/>
      <c r="B821" s="1"/>
      <c r="C821" s="1"/>
      <c r="D821" s="1"/>
      <c r="E821" s="1"/>
      <c r="F821" s="1"/>
      <c r="G821" s="1"/>
      <c r="H821" s="1"/>
      <c r="I821" s="1"/>
      <c r="J821" s="1"/>
      <c r="K821" s="1"/>
      <c r="L821" s="1"/>
      <c r="M821" s="1"/>
      <c r="N821" s="1"/>
    </row>
    <row r="822" ht="15.75" customHeight="1">
      <c r="A822" s="58"/>
      <c r="B822" s="1"/>
      <c r="C822" s="1"/>
      <c r="D822" s="1"/>
      <c r="E822" s="1"/>
      <c r="F822" s="1"/>
      <c r="G822" s="1"/>
      <c r="H822" s="1"/>
      <c r="I822" s="1"/>
      <c r="J822" s="1"/>
      <c r="K822" s="1"/>
      <c r="L822" s="1"/>
      <c r="M822" s="1"/>
      <c r="N822" s="1"/>
    </row>
    <row r="823" ht="15.75" customHeight="1">
      <c r="A823" s="58"/>
      <c r="B823" s="1"/>
      <c r="C823" s="1"/>
      <c r="D823" s="1"/>
      <c r="E823" s="1"/>
      <c r="F823" s="1"/>
      <c r="G823" s="1"/>
      <c r="H823" s="1"/>
      <c r="I823" s="1"/>
      <c r="J823" s="1"/>
      <c r="K823" s="1"/>
      <c r="L823" s="1"/>
      <c r="M823" s="1"/>
      <c r="N823" s="1"/>
    </row>
    <row r="824" ht="15.75" customHeight="1">
      <c r="A824" s="58"/>
      <c r="B824" s="1"/>
      <c r="C824" s="1"/>
      <c r="D824" s="1"/>
      <c r="E824" s="1"/>
      <c r="F824" s="1"/>
      <c r="G824" s="1"/>
      <c r="H824" s="1"/>
      <c r="I824" s="1"/>
      <c r="J824" s="1"/>
      <c r="K824" s="1"/>
      <c r="L824" s="1"/>
      <c r="M824" s="1"/>
      <c r="N824" s="1"/>
    </row>
    <row r="825" ht="15.75" customHeight="1">
      <c r="A825" s="58"/>
      <c r="B825" s="1"/>
      <c r="C825" s="1"/>
      <c r="D825" s="1"/>
      <c r="E825" s="1"/>
      <c r="F825" s="1"/>
      <c r="G825" s="1"/>
      <c r="H825" s="1"/>
      <c r="I825" s="1"/>
      <c r="J825" s="1"/>
      <c r="K825" s="1"/>
      <c r="L825" s="1"/>
      <c r="M825" s="1"/>
      <c r="N825" s="1"/>
    </row>
    <row r="826" ht="15.75" customHeight="1">
      <c r="A826" s="58"/>
      <c r="B826" s="1"/>
      <c r="C826" s="1"/>
      <c r="D826" s="1"/>
      <c r="E826" s="1"/>
      <c r="F826" s="1"/>
      <c r="G826" s="1"/>
      <c r="H826" s="1"/>
      <c r="I826" s="1"/>
      <c r="J826" s="1"/>
      <c r="K826" s="1"/>
      <c r="L826" s="1"/>
      <c r="M826" s="1"/>
      <c r="N826" s="1"/>
    </row>
    <row r="827" ht="15.75" customHeight="1">
      <c r="A827" s="58"/>
      <c r="B827" s="1"/>
      <c r="C827" s="1"/>
      <c r="D827" s="1"/>
      <c r="E827" s="1"/>
      <c r="F827" s="1"/>
      <c r="G827" s="1"/>
      <c r="H827" s="1"/>
      <c r="I827" s="1"/>
      <c r="J827" s="1"/>
      <c r="K827" s="1"/>
      <c r="L827" s="1"/>
      <c r="M827" s="1"/>
      <c r="N827" s="1"/>
    </row>
    <row r="828" ht="15.75" customHeight="1">
      <c r="A828" s="58"/>
      <c r="B828" s="1"/>
      <c r="C828" s="1"/>
      <c r="D828" s="1"/>
      <c r="E828" s="1"/>
      <c r="F828" s="1"/>
      <c r="G828" s="1"/>
      <c r="H828" s="1"/>
      <c r="I828" s="1"/>
      <c r="J828" s="1"/>
      <c r="K828" s="1"/>
      <c r="L828" s="1"/>
      <c r="M828" s="1"/>
      <c r="N828" s="1"/>
    </row>
    <row r="829" ht="15.75" customHeight="1">
      <c r="A829" s="58"/>
      <c r="B829" s="1"/>
      <c r="C829" s="1"/>
      <c r="D829" s="1"/>
      <c r="E829" s="1"/>
      <c r="F829" s="1"/>
      <c r="G829" s="1"/>
      <c r="H829" s="1"/>
      <c r="I829" s="1"/>
      <c r="J829" s="1"/>
      <c r="K829" s="1"/>
      <c r="L829" s="1"/>
      <c r="M829" s="1"/>
      <c r="N829" s="1"/>
    </row>
    <row r="830" ht="15.75" customHeight="1">
      <c r="A830" s="58"/>
      <c r="B830" s="1"/>
      <c r="C830" s="1"/>
      <c r="D830" s="1"/>
      <c r="E830" s="1"/>
      <c r="F830" s="1"/>
      <c r="G830" s="1"/>
      <c r="H830" s="1"/>
      <c r="I830" s="1"/>
      <c r="J830" s="1"/>
      <c r="K830" s="1"/>
      <c r="L830" s="1"/>
      <c r="M830" s="1"/>
      <c r="N830" s="1"/>
    </row>
    <row r="831" ht="15.75" customHeight="1">
      <c r="A831" s="58"/>
      <c r="B831" s="1"/>
      <c r="C831" s="1"/>
      <c r="D831" s="1"/>
      <c r="E831" s="1"/>
      <c r="F831" s="1"/>
      <c r="G831" s="1"/>
      <c r="H831" s="1"/>
      <c r="I831" s="1"/>
      <c r="J831" s="1"/>
      <c r="K831" s="1"/>
      <c r="L831" s="1"/>
      <c r="M831" s="1"/>
      <c r="N831" s="1"/>
    </row>
    <row r="832" ht="15.75" customHeight="1">
      <c r="A832" s="58"/>
      <c r="B832" s="1"/>
      <c r="C832" s="1"/>
      <c r="D832" s="1"/>
      <c r="E832" s="1"/>
      <c r="F832" s="1"/>
      <c r="G832" s="1"/>
      <c r="H832" s="1"/>
      <c r="I832" s="1"/>
      <c r="J832" s="1"/>
      <c r="K832" s="1"/>
      <c r="L832" s="1"/>
      <c r="M832" s="1"/>
      <c r="N832" s="1"/>
    </row>
    <row r="833" ht="15.75" customHeight="1">
      <c r="A833" s="58"/>
      <c r="B833" s="1"/>
      <c r="C833" s="1"/>
      <c r="D833" s="1"/>
      <c r="E833" s="1"/>
      <c r="F833" s="1"/>
      <c r="G833" s="1"/>
      <c r="H833" s="1"/>
      <c r="I833" s="1"/>
      <c r="J833" s="1"/>
      <c r="K833" s="1"/>
      <c r="L833" s="1"/>
      <c r="M833" s="1"/>
      <c r="N833" s="1"/>
    </row>
    <row r="834" ht="15.75" customHeight="1">
      <c r="A834" s="58"/>
      <c r="B834" s="1"/>
      <c r="C834" s="1"/>
      <c r="D834" s="1"/>
      <c r="E834" s="1"/>
      <c r="F834" s="1"/>
      <c r="G834" s="1"/>
      <c r="H834" s="1"/>
      <c r="I834" s="1"/>
      <c r="J834" s="1"/>
      <c r="K834" s="1"/>
      <c r="L834" s="1"/>
      <c r="M834" s="1"/>
      <c r="N834" s="1"/>
    </row>
    <row r="835" ht="15.75" customHeight="1">
      <c r="A835" s="58"/>
      <c r="B835" s="1"/>
      <c r="C835" s="1"/>
      <c r="D835" s="1"/>
      <c r="E835" s="1"/>
      <c r="F835" s="1"/>
      <c r="G835" s="1"/>
      <c r="H835" s="1"/>
      <c r="I835" s="1"/>
      <c r="J835" s="1"/>
      <c r="K835" s="1"/>
      <c r="L835" s="1"/>
      <c r="M835" s="1"/>
      <c r="N835" s="1"/>
    </row>
    <row r="836" ht="15.75" customHeight="1">
      <c r="A836" s="58"/>
      <c r="B836" s="1"/>
      <c r="C836" s="1"/>
      <c r="D836" s="1"/>
      <c r="E836" s="1"/>
      <c r="F836" s="1"/>
      <c r="G836" s="1"/>
      <c r="H836" s="1"/>
      <c r="I836" s="1"/>
      <c r="J836" s="1"/>
      <c r="K836" s="1"/>
      <c r="L836" s="1"/>
      <c r="M836" s="1"/>
      <c r="N836" s="1"/>
    </row>
    <row r="837" ht="15.75" customHeight="1">
      <c r="A837" s="58"/>
      <c r="B837" s="1"/>
      <c r="C837" s="1"/>
      <c r="D837" s="1"/>
      <c r="E837" s="1"/>
      <c r="F837" s="1"/>
      <c r="G837" s="1"/>
      <c r="H837" s="1"/>
      <c r="I837" s="1"/>
      <c r="J837" s="1"/>
      <c r="K837" s="1"/>
      <c r="L837" s="1"/>
      <c r="M837" s="1"/>
      <c r="N837" s="1"/>
    </row>
    <row r="838" ht="15.75" customHeight="1">
      <c r="A838" s="58"/>
      <c r="B838" s="1"/>
      <c r="C838" s="1"/>
      <c r="D838" s="1"/>
      <c r="E838" s="1"/>
      <c r="F838" s="1"/>
      <c r="G838" s="1"/>
      <c r="H838" s="1"/>
      <c r="I838" s="1"/>
      <c r="J838" s="1"/>
      <c r="K838" s="1"/>
      <c r="L838" s="1"/>
      <c r="M838" s="1"/>
      <c r="N838" s="1"/>
    </row>
    <row r="839" ht="15.75" customHeight="1">
      <c r="A839" s="58"/>
      <c r="B839" s="1"/>
      <c r="C839" s="1"/>
      <c r="D839" s="1"/>
      <c r="E839" s="1"/>
      <c r="F839" s="1"/>
      <c r="G839" s="1"/>
      <c r="H839" s="1"/>
      <c r="I839" s="1"/>
      <c r="J839" s="1"/>
      <c r="K839" s="1"/>
      <c r="L839" s="1"/>
      <c r="M839" s="1"/>
      <c r="N839" s="1"/>
    </row>
    <row r="840" ht="15.75" customHeight="1">
      <c r="A840" s="58"/>
      <c r="B840" s="1"/>
      <c r="C840" s="1"/>
      <c r="D840" s="1"/>
      <c r="E840" s="1"/>
      <c r="F840" s="1"/>
      <c r="G840" s="1"/>
      <c r="H840" s="1"/>
      <c r="I840" s="1"/>
      <c r="J840" s="1"/>
      <c r="K840" s="1"/>
      <c r="L840" s="1"/>
      <c r="M840" s="1"/>
      <c r="N840" s="1"/>
    </row>
    <row r="841" ht="15.75" customHeight="1">
      <c r="A841" s="58"/>
      <c r="B841" s="1"/>
      <c r="C841" s="1"/>
      <c r="D841" s="1"/>
      <c r="E841" s="1"/>
      <c r="F841" s="1"/>
      <c r="G841" s="1"/>
      <c r="H841" s="1"/>
      <c r="I841" s="1"/>
      <c r="J841" s="1"/>
      <c r="K841" s="1"/>
      <c r="L841" s="1"/>
      <c r="M841" s="1"/>
      <c r="N841" s="1"/>
    </row>
    <row r="842" ht="15.75" customHeight="1">
      <c r="A842" s="58"/>
      <c r="B842" s="1"/>
      <c r="C842" s="1"/>
      <c r="D842" s="1"/>
      <c r="E842" s="1"/>
      <c r="F842" s="1"/>
      <c r="G842" s="1"/>
      <c r="H842" s="1"/>
      <c r="I842" s="1"/>
      <c r="J842" s="1"/>
      <c r="K842" s="1"/>
      <c r="L842" s="1"/>
      <c r="M842" s="1"/>
      <c r="N842" s="1"/>
    </row>
    <row r="843" ht="15.75" customHeight="1">
      <c r="A843" s="58"/>
      <c r="B843" s="1"/>
      <c r="C843" s="1"/>
      <c r="D843" s="1"/>
      <c r="E843" s="1"/>
      <c r="F843" s="1"/>
      <c r="G843" s="1"/>
      <c r="H843" s="1"/>
      <c r="I843" s="1"/>
      <c r="J843" s="1"/>
      <c r="K843" s="1"/>
      <c r="L843" s="1"/>
      <c r="M843" s="1"/>
      <c r="N843" s="1"/>
    </row>
    <row r="844" ht="15.75" customHeight="1">
      <c r="A844" s="58"/>
      <c r="B844" s="1"/>
      <c r="C844" s="1"/>
      <c r="D844" s="1"/>
      <c r="E844" s="1"/>
      <c r="F844" s="1"/>
      <c r="G844" s="1"/>
      <c r="H844" s="1"/>
      <c r="I844" s="1"/>
      <c r="J844" s="1"/>
      <c r="K844" s="1"/>
      <c r="L844" s="1"/>
      <c r="M844" s="1"/>
      <c r="N844" s="1"/>
    </row>
    <row r="845" ht="15.75" customHeight="1">
      <c r="A845" s="58"/>
      <c r="B845" s="1"/>
      <c r="C845" s="1"/>
      <c r="D845" s="1"/>
      <c r="E845" s="1"/>
      <c r="F845" s="1"/>
      <c r="G845" s="1"/>
      <c r="H845" s="1"/>
      <c r="I845" s="1"/>
      <c r="J845" s="1"/>
      <c r="K845" s="1"/>
      <c r="L845" s="1"/>
      <c r="M845" s="1"/>
      <c r="N845" s="1"/>
    </row>
    <row r="846" ht="15.75" customHeight="1">
      <c r="A846" s="58"/>
      <c r="B846" s="1"/>
      <c r="C846" s="1"/>
      <c r="D846" s="1"/>
      <c r="E846" s="1"/>
      <c r="F846" s="1"/>
      <c r="G846" s="1"/>
      <c r="H846" s="1"/>
      <c r="I846" s="1"/>
      <c r="J846" s="1"/>
      <c r="K846" s="1"/>
      <c r="L846" s="1"/>
      <c r="M846" s="1"/>
      <c r="N846" s="1"/>
    </row>
    <row r="847" ht="15.75" customHeight="1">
      <c r="A847" s="58"/>
      <c r="B847" s="1"/>
      <c r="C847" s="1"/>
      <c r="D847" s="1"/>
      <c r="E847" s="1"/>
      <c r="F847" s="1"/>
      <c r="G847" s="1"/>
      <c r="H847" s="1"/>
      <c r="I847" s="1"/>
      <c r="J847" s="1"/>
      <c r="K847" s="1"/>
      <c r="L847" s="1"/>
      <c r="M847" s="1"/>
      <c r="N847" s="1"/>
    </row>
    <row r="848" ht="15.75" customHeight="1">
      <c r="A848" s="58"/>
      <c r="B848" s="1"/>
      <c r="C848" s="1"/>
      <c r="D848" s="1"/>
      <c r="E848" s="1"/>
      <c r="F848" s="1"/>
      <c r="G848" s="1"/>
      <c r="H848" s="1"/>
      <c r="I848" s="1"/>
      <c r="J848" s="1"/>
      <c r="K848" s="1"/>
      <c r="L848" s="1"/>
      <c r="M848" s="1"/>
      <c r="N848" s="1"/>
    </row>
    <row r="849" ht="15.75" customHeight="1">
      <c r="A849" s="58"/>
      <c r="B849" s="1"/>
      <c r="C849" s="1"/>
      <c r="D849" s="1"/>
      <c r="E849" s="1"/>
      <c r="F849" s="1"/>
      <c r="G849" s="1"/>
      <c r="H849" s="1"/>
      <c r="I849" s="1"/>
      <c r="J849" s="1"/>
      <c r="K849" s="1"/>
      <c r="L849" s="1"/>
      <c r="M849" s="1"/>
      <c r="N849" s="1"/>
    </row>
    <row r="850" ht="15.75" customHeight="1">
      <c r="A850" s="58"/>
      <c r="B850" s="1"/>
      <c r="C850" s="1"/>
      <c r="D850" s="1"/>
      <c r="E850" s="1"/>
      <c r="F850" s="1"/>
      <c r="G850" s="1"/>
      <c r="H850" s="1"/>
      <c r="I850" s="1"/>
      <c r="J850" s="1"/>
      <c r="K850" s="1"/>
      <c r="L850" s="1"/>
      <c r="M850" s="1"/>
      <c r="N850" s="1"/>
    </row>
    <row r="851" ht="15.75" customHeight="1">
      <c r="A851" s="58"/>
      <c r="B851" s="1"/>
      <c r="C851" s="1"/>
      <c r="D851" s="1"/>
      <c r="E851" s="1"/>
      <c r="F851" s="1"/>
      <c r="G851" s="1"/>
      <c r="H851" s="1"/>
      <c r="I851" s="1"/>
      <c r="J851" s="1"/>
      <c r="K851" s="1"/>
      <c r="L851" s="1"/>
      <c r="M851" s="1"/>
      <c r="N851" s="1"/>
    </row>
    <row r="852" ht="15.75" customHeight="1">
      <c r="A852" s="58"/>
      <c r="B852" s="1"/>
      <c r="C852" s="1"/>
      <c r="D852" s="1"/>
      <c r="E852" s="1"/>
      <c r="F852" s="1"/>
      <c r="G852" s="1"/>
      <c r="H852" s="1"/>
      <c r="I852" s="1"/>
      <c r="J852" s="1"/>
      <c r="K852" s="1"/>
      <c r="L852" s="1"/>
      <c r="M852" s="1"/>
      <c r="N852" s="1"/>
    </row>
    <row r="853" ht="15.75" customHeight="1">
      <c r="A853" s="58"/>
      <c r="B853" s="1"/>
      <c r="C853" s="1"/>
      <c r="D853" s="1"/>
      <c r="E853" s="1"/>
      <c r="F853" s="1"/>
      <c r="G853" s="1"/>
      <c r="H853" s="1"/>
      <c r="I853" s="1"/>
      <c r="J853" s="1"/>
      <c r="K853" s="1"/>
      <c r="L853" s="1"/>
      <c r="M853" s="1"/>
      <c r="N853" s="1"/>
    </row>
    <row r="854" ht="15.75" customHeight="1">
      <c r="A854" s="58"/>
      <c r="B854" s="1"/>
      <c r="C854" s="1"/>
      <c r="D854" s="1"/>
      <c r="E854" s="1"/>
      <c r="F854" s="1"/>
      <c r="G854" s="1"/>
      <c r="H854" s="1"/>
      <c r="I854" s="1"/>
      <c r="J854" s="1"/>
      <c r="K854" s="1"/>
      <c r="L854" s="1"/>
      <c r="M854" s="1"/>
      <c r="N854" s="1"/>
    </row>
    <row r="855" ht="15.75" customHeight="1">
      <c r="A855" s="58"/>
      <c r="B855" s="1"/>
      <c r="C855" s="1"/>
      <c r="D855" s="1"/>
      <c r="E855" s="1"/>
      <c r="F855" s="1"/>
      <c r="G855" s="1"/>
      <c r="H855" s="1"/>
      <c r="I855" s="1"/>
      <c r="J855" s="1"/>
      <c r="K855" s="1"/>
      <c r="L855" s="1"/>
      <c r="M855" s="1"/>
      <c r="N855" s="1"/>
    </row>
    <row r="856" ht="15.75" customHeight="1">
      <c r="A856" s="58"/>
      <c r="B856" s="1"/>
      <c r="C856" s="1"/>
      <c r="D856" s="1"/>
      <c r="E856" s="1"/>
      <c r="F856" s="1"/>
      <c r="G856" s="1"/>
      <c r="H856" s="1"/>
      <c r="I856" s="1"/>
      <c r="J856" s="1"/>
      <c r="K856" s="1"/>
      <c r="L856" s="1"/>
      <c r="M856" s="1"/>
      <c r="N856" s="1"/>
    </row>
    <row r="857" ht="15.75" customHeight="1">
      <c r="A857" s="58"/>
      <c r="B857" s="1"/>
      <c r="C857" s="1"/>
      <c r="D857" s="1"/>
      <c r="E857" s="1"/>
      <c r="F857" s="1"/>
      <c r="G857" s="1"/>
      <c r="H857" s="1"/>
      <c r="I857" s="1"/>
      <c r="J857" s="1"/>
      <c r="K857" s="1"/>
      <c r="L857" s="1"/>
      <c r="M857" s="1"/>
      <c r="N857" s="1"/>
    </row>
    <row r="858" ht="15.75" customHeight="1">
      <c r="A858" s="58"/>
      <c r="B858" s="1"/>
      <c r="C858" s="1"/>
      <c r="D858" s="1"/>
      <c r="E858" s="1"/>
      <c r="F858" s="1"/>
      <c r="G858" s="1"/>
      <c r="H858" s="1"/>
      <c r="I858" s="1"/>
      <c r="J858" s="1"/>
      <c r="K858" s="1"/>
      <c r="L858" s="1"/>
      <c r="M858" s="1"/>
      <c r="N858" s="1"/>
    </row>
    <row r="859" ht="15.75" customHeight="1">
      <c r="A859" s="58"/>
      <c r="B859" s="1"/>
      <c r="C859" s="1"/>
      <c r="D859" s="1"/>
      <c r="E859" s="1"/>
      <c r="F859" s="1"/>
      <c r="G859" s="1"/>
      <c r="H859" s="1"/>
      <c r="I859" s="1"/>
      <c r="J859" s="1"/>
      <c r="K859" s="1"/>
      <c r="L859" s="1"/>
      <c r="M859" s="1"/>
      <c r="N859" s="1"/>
    </row>
    <row r="860" ht="15.75" customHeight="1">
      <c r="A860" s="58"/>
      <c r="B860" s="1"/>
      <c r="C860" s="1"/>
      <c r="D860" s="1"/>
      <c r="E860" s="1"/>
      <c r="F860" s="1"/>
      <c r="G860" s="1"/>
      <c r="H860" s="1"/>
      <c r="I860" s="1"/>
      <c r="J860" s="1"/>
      <c r="K860" s="1"/>
      <c r="L860" s="1"/>
      <c r="M860" s="1"/>
      <c r="N860" s="1"/>
    </row>
    <row r="861" ht="15.75" customHeight="1">
      <c r="A861" s="58"/>
      <c r="B861" s="1"/>
      <c r="C861" s="1"/>
      <c r="D861" s="1"/>
      <c r="E861" s="1"/>
      <c r="F861" s="1"/>
      <c r="G861" s="1"/>
      <c r="H861" s="1"/>
      <c r="I861" s="1"/>
      <c r="J861" s="1"/>
      <c r="K861" s="1"/>
      <c r="L861" s="1"/>
      <c r="M861" s="1"/>
      <c r="N861" s="1"/>
    </row>
    <row r="862" ht="15.75" customHeight="1">
      <c r="A862" s="58"/>
      <c r="B862" s="1"/>
      <c r="C862" s="1"/>
      <c r="D862" s="1"/>
      <c r="E862" s="1"/>
      <c r="F862" s="1"/>
      <c r="G862" s="1"/>
      <c r="H862" s="1"/>
      <c r="I862" s="1"/>
      <c r="J862" s="1"/>
      <c r="K862" s="1"/>
      <c r="L862" s="1"/>
      <c r="M862" s="1"/>
      <c r="N862" s="1"/>
    </row>
    <row r="863" ht="15.75" customHeight="1">
      <c r="A863" s="58"/>
      <c r="B863" s="1"/>
      <c r="C863" s="1"/>
      <c r="D863" s="1"/>
      <c r="E863" s="1"/>
      <c r="F863" s="1"/>
      <c r="G863" s="1"/>
      <c r="H863" s="1"/>
      <c r="I863" s="1"/>
      <c r="J863" s="1"/>
      <c r="K863" s="1"/>
      <c r="L863" s="1"/>
      <c r="M863" s="1"/>
      <c r="N863" s="1"/>
    </row>
    <row r="864" ht="15.75" customHeight="1">
      <c r="A864" s="58"/>
      <c r="B864" s="1"/>
      <c r="C864" s="1"/>
      <c r="D864" s="1"/>
      <c r="E864" s="1"/>
      <c r="F864" s="1"/>
      <c r="G864" s="1"/>
      <c r="H864" s="1"/>
      <c r="I864" s="1"/>
      <c r="J864" s="1"/>
      <c r="K864" s="1"/>
      <c r="L864" s="1"/>
      <c r="M864" s="1"/>
      <c r="N864" s="1"/>
    </row>
    <row r="865" ht="15.75" customHeight="1">
      <c r="A865" s="58"/>
      <c r="B865" s="1"/>
      <c r="C865" s="1"/>
      <c r="D865" s="1"/>
      <c r="E865" s="1"/>
      <c r="F865" s="1"/>
      <c r="G865" s="1"/>
      <c r="H865" s="1"/>
      <c r="I865" s="1"/>
      <c r="J865" s="1"/>
      <c r="K865" s="1"/>
      <c r="L865" s="1"/>
      <c r="M865" s="1"/>
      <c r="N865" s="1"/>
    </row>
    <row r="866" ht="15.75" customHeight="1">
      <c r="A866" s="58"/>
      <c r="B866" s="1"/>
      <c r="C866" s="1"/>
      <c r="D866" s="1"/>
      <c r="E866" s="1"/>
      <c r="F866" s="1"/>
      <c r="G866" s="1"/>
      <c r="H866" s="1"/>
      <c r="I866" s="1"/>
      <c r="J866" s="1"/>
      <c r="K866" s="1"/>
      <c r="L866" s="1"/>
      <c r="M866" s="1"/>
      <c r="N866" s="1"/>
    </row>
    <row r="867" ht="15.75" customHeight="1">
      <c r="A867" s="58"/>
      <c r="B867" s="1"/>
      <c r="C867" s="1"/>
      <c r="D867" s="1"/>
      <c r="E867" s="1"/>
      <c r="F867" s="1"/>
      <c r="G867" s="1"/>
      <c r="H867" s="1"/>
      <c r="I867" s="1"/>
      <c r="J867" s="1"/>
      <c r="K867" s="1"/>
      <c r="L867" s="1"/>
      <c r="M867" s="1"/>
      <c r="N867" s="1"/>
    </row>
    <row r="868" ht="15.75" customHeight="1">
      <c r="A868" s="58"/>
      <c r="B868" s="1"/>
      <c r="C868" s="1"/>
      <c r="D868" s="1"/>
      <c r="E868" s="1"/>
      <c r="F868" s="1"/>
      <c r="G868" s="1"/>
      <c r="H868" s="1"/>
      <c r="I868" s="1"/>
      <c r="J868" s="1"/>
      <c r="K868" s="1"/>
      <c r="L868" s="1"/>
      <c r="M868" s="1"/>
      <c r="N868" s="1"/>
    </row>
    <row r="869" ht="15.75" customHeight="1">
      <c r="A869" s="58"/>
      <c r="B869" s="1"/>
      <c r="C869" s="1"/>
      <c r="D869" s="1"/>
      <c r="E869" s="1"/>
      <c r="F869" s="1"/>
      <c r="G869" s="1"/>
      <c r="H869" s="1"/>
      <c r="I869" s="1"/>
      <c r="J869" s="1"/>
      <c r="K869" s="1"/>
      <c r="L869" s="1"/>
      <c r="M869" s="1"/>
      <c r="N869" s="1"/>
    </row>
    <row r="870" ht="15.75" customHeight="1">
      <c r="A870" s="58"/>
      <c r="B870" s="1"/>
      <c r="C870" s="1"/>
      <c r="D870" s="1"/>
      <c r="E870" s="1"/>
      <c r="F870" s="1"/>
      <c r="G870" s="1"/>
      <c r="H870" s="1"/>
      <c r="I870" s="1"/>
      <c r="J870" s="1"/>
      <c r="K870" s="1"/>
      <c r="L870" s="1"/>
      <c r="M870" s="1"/>
      <c r="N870" s="1"/>
    </row>
    <row r="871" ht="15.75" customHeight="1">
      <c r="A871" s="58"/>
      <c r="B871" s="1"/>
      <c r="C871" s="1"/>
      <c r="D871" s="1"/>
      <c r="E871" s="1"/>
      <c r="F871" s="1"/>
      <c r="G871" s="1"/>
      <c r="H871" s="1"/>
      <c r="I871" s="1"/>
      <c r="J871" s="1"/>
      <c r="K871" s="1"/>
      <c r="L871" s="1"/>
      <c r="M871" s="1"/>
      <c r="N871" s="1"/>
    </row>
    <row r="872" ht="15.75" customHeight="1">
      <c r="A872" s="58"/>
      <c r="B872" s="1"/>
      <c r="C872" s="1"/>
      <c r="D872" s="1"/>
      <c r="E872" s="1"/>
      <c r="F872" s="1"/>
      <c r="G872" s="1"/>
      <c r="H872" s="1"/>
      <c r="I872" s="1"/>
      <c r="J872" s="1"/>
      <c r="K872" s="1"/>
      <c r="L872" s="1"/>
      <c r="M872" s="1"/>
      <c r="N872" s="1"/>
    </row>
    <row r="873" ht="15.75" customHeight="1">
      <c r="A873" s="58"/>
      <c r="B873" s="1"/>
      <c r="C873" s="1"/>
      <c r="D873" s="1"/>
      <c r="E873" s="1"/>
      <c r="F873" s="1"/>
      <c r="G873" s="1"/>
      <c r="H873" s="1"/>
      <c r="I873" s="1"/>
      <c r="J873" s="1"/>
      <c r="K873" s="1"/>
      <c r="L873" s="1"/>
      <c r="M873" s="1"/>
      <c r="N873" s="1"/>
    </row>
    <row r="874" ht="15.75" customHeight="1">
      <c r="A874" s="58"/>
      <c r="B874" s="1"/>
      <c r="C874" s="1"/>
      <c r="D874" s="1"/>
      <c r="E874" s="1"/>
      <c r="F874" s="1"/>
      <c r="G874" s="1"/>
      <c r="H874" s="1"/>
      <c r="I874" s="1"/>
      <c r="J874" s="1"/>
      <c r="K874" s="1"/>
      <c r="L874" s="1"/>
      <c r="M874" s="1"/>
      <c r="N874" s="1"/>
    </row>
    <row r="875" ht="15.75" customHeight="1">
      <c r="A875" s="58"/>
      <c r="B875" s="1"/>
      <c r="C875" s="1"/>
      <c r="D875" s="1"/>
      <c r="E875" s="1"/>
      <c r="F875" s="1"/>
      <c r="G875" s="1"/>
      <c r="H875" s="1"/>
      <c r="I875" s="1"/>
      <c r="J875" s="1"/>
      <c r="K875" s="1"/>
      <c r="L875" s="1"/>
      <c r="M875" s="1"/>
      <c r="N875" s="1"/>
    </row>
    <row r="876" ht="15.75" customHeight="1">
      <c r="A876" s="58"/>
      <c r="B876" s="1"/>
      <c r="C876" s="1"/>
      <c r="D876" s="1"/>
      <c r="E876" s="1"/>
      <c r="F876" s="1"/>
      <c r="G876" s="1"/>
      <c r="H876" s="1"/>
      <c r="I876" s="1"/>
      <c r="J876" s="1"/>
      <c r="K876" s="1"/>
      <c r="L876" s="1"/>
      <c r="M876" s="1"/>
      <c r="N876" s="1"/>
    </row>
    <row r="877" ht="15.75" customHeight="1">
      <c r="A877" s="58"/>
      <c r="B877" s="1"/>
      <c r="C877" s="1"/>
      <c r="D877" s="1"/>
      <c r="E877" s="1"/>
      <c r="F877" s="1"/>
      <c r="G877" s="1"/>
      <c r="H877" s="1"/>
      <c r="I877" s="1"/>
      <c r="J877" s="1"/>
      <c r="K877" s="1"/>
      <c r="L877" s="1"/>
      <c r="M877" s="1"/>
      <c r="N877" s="1"/>
    </row>
    <row r="878" ht="15.75" customHeight="1">
      <c r="A878" s="58"/>
      <c r="B878" s="1"/>
      <c r="C878" s="1"/>
      <c r="D878" s="1"/>
      <c r="E878" s="1"/>
      <c r="F878" s="1"/>
      <c r="G878" s="1"/>
      <c r="H878" s="1"/>
      <c r="I878" s="1"/>
      <c r="J878" s="1"/>
      <c r="K878" s="1"/>
      <c r="L878" s="1"/>
      <c r="M878" s="1"/>
      <c r="N878" s="1"/>
    </row>
    <row r="879" ht="15.75" customHeight="1">
      <c r="A879" s="58"/>
      <c r="B879" s="1"/>
      <c r="C879" s="1"/>
      <c r="D879" s="1"/>
      <c r="E879" s="1"/>
      <c r="F879" s="1"/>
      <c r="G879" s="1"/>
      <c r="H879" s="1"/>
      <c r="I879" s="1"/>
      <c r="J879" s="1"/>
      <c r="K879" s="1"/>
      <c r="L879" s="1"/>
      <c r="M879" s="1"/>
      <c r="N879" s="1"/>
    </row>
    <row r="880" ht="15.75" customHeight="1">
      <c r="A880" s="58"/>
      <c r="B880" s="1"/>
      <c r="C880" s="1"/>
      <c r="D880" s="1"/>
      <c r="E880" s="1"/>
      <c r="F880" s="1"/>
      <c r="G880" s="1"/>
      <c r="H880" s="1"/>
      <c r="I880" s="1"/>
      <c r="J880" s="1"/>
      <c r="K880" s="1"/>
      <c r="L880" s="1"/>
      <c r="M880" s="1"/>
      <c r="N880" s="1"/>
    </row>
    <row r="881" ht="15.75" customHeight="1">
      <c r="A881" s="58"/>
      <c r="B881" s="1"/>
      <c r="C881" s="1"/>
      <c r="D881" s="1"/>
      <c r="E881" s="1"/>
      <c r="F881" s="1"/>
      <c r="G881" s="1"/>
      <c r="H881" s="1"/>
      <c r="I881" s="1"/>
      <c r="J881" s="1"/>
      <c r="K881" s="1"/>
      <c r="L881" s="1"/>
      <c r="M881" s="1"/>
      <c r="N881" s="1"/>
    </row>
    <row r="882" ht="15.75" customHeight="1">
      <c r="A882" s="58"/>
      <c r="B882" s="1"/>
      <c r="C882" s="1"/>
      <c r="D882" s="1"/>
      <c r="E882" s="1"/>
      <c r="F882" s="1"/>
      <c r="G882" s="1"/>
      <c r="H882" s="1"/>
      <c r="I882" s="1"/>
      <c r="J882" s="1"/>
      <c r="K882" s="1"/>
      <c r="L882" s="1"/>
      <c r="M882" s="1"/>
      <c r="N882" s="1"/>
    </row>
    <row r="883" ht="15.75" customHeight="1">
      <c r="A883" s="58"/>
      <c r="B883" s="1"/>
      <c r="C883" s="1"/>
      <c r="D883" s="1"/>
      <c r="E883" s="1"/>
      <c r="F883" s="1"/>
      <c r="G883" s="1"/>
      <c r="H883" s="1"/>
      <c r="I883" s="1"/>
      <c r="J883" s="1"/>
      <c r="K883" s="1"/>
      <c r="L883" s="1"/>
      <c r="M883" s="1"/>
      <c r="N883" s="1"/>
    </row>
    <row r="884" ht="15.75" customHeight="1">
      <c r="A884" s="58"/>
      <c r="B884" s="1"/>
      <c r="C884" s="1"/>
      <c r="D884" s="1"/>
      <c r="E884" s="1"/>
      <c r="F884" s="1"/>
      <c r="G884" s="1"/>
      <c r="H884" s="1"/>
      <c r="I884" s="1"/>
      <c r="J884" s="1"/>
      <c r="K884" s="1"/>
      <c r="L884" s="1"/>
      <c r="M884" s="1"/>
      <c r="N884" s="1"/>
    </row>
    <row r="885" ht="15.75" customHeight="1">
      <c r="A885" s="58"/>
      <c r="B885" s="1"/>
      <c r="C885" s="1"/>
      <c r="D885" s="1"/>
      <c r="E885" s="1"/>
      <c r="F885" s="1"/>
      <c r="G885" s="1"/>
      <c r="H885" s="1"/>
      <c r="I885" s="1"/>
      <c r="J885" s="1"/>
      <c r="K885" s="1"/>
      <c r="L885" s="1"/>
      <c r="M885" s="1"/>
      <c r="N885" s="1"/>
    </row>
    <row r="886" ht="15.75" customHeight="1">
      <c r="A886" s="58"/>
      <c r="B886" s="1"/>
      <c r="C886" s="1"/>
      <c r="D886" s="1"/>
      <c r="E886" s="1"/>
      <c r="F886" s="1"/>
      <c r="G886" s="1"/>
      <c r="H886" s="1"/>
      <c r="I886" s="1"/>
      <c r="J886" s="1"/>
      <c r="K886" s="1"/>
      <c r="L886" s="1"/>
      <c r="M886" s="1"/>
      <c r="N886" s="1"/>
    </row>
    <row r="887" ht="15.75" customHeight="1">
      <c r="A887" s="58"/>
      <c r="B887" s="1"/>
      <c r="C887" s="1"/>
      <c r="D887" s="1"/>
      <c r="E887" s="1"/>
      <c r="F887" s="1"/>
      <c r="G887" s="1"/>
      <c r="H887" s="1"/>
      <c r="I887" s="1"/>
      <c r="J887" s="1"/>
      <c r="K887" s="1"/>
      <c r="L887" s="1"/>
      <c r="M887" s="1"/>
      <c r="N887" s="1"/>
    </row>
    <row r="888" ht="15.75" customHeight="1">
      <c r="A888" s="58"/>
      <c r="B888" s="1"/>
      <c r="C888" s="1"/>
      <c r="D888" s="1"/>
      <c r="E888" s="1"/>
      <c r="F888" s="1"/>
      <c r="G888" s="1"/>
      <c r="H888" s="1"/>
      <c r="I888" s="1"/>
      <c r="J888" s="1"/>
      <c r="K888" s="1"/>
      <c r="L888" s="1"/>
      <c r="M888" s="1"/>
      <c r="N888" s="1"/>
    </row>
    <row r="889" ht="15.75" customHeight="1">
      <c r="A889" s="58"/>
      <c r="B889" s="1"/>
      <c r="C889" s="1"/>
      <c r="D889" s="1"/>
      <c r="E889" s="1"/>
      <c r="F889" s="1"/>
      <c r="G889" s="1"/>
      <c r="H889" s="1"/>
      <c r="I889" s="1"/>
      <c r="J889" s="1"/>
      <c r="K889" s="1"/>
      <c r="L889" s="1"/>
      <c r="M889" s="1"/>
      <c r="N889" s="1"/>
    </row>
    <row r="890" ht="15.75" customHeight="1">
      <c r="A890" s="58"/>
      <c r="B890" s="1"/>
      <c r="C890" s="1"/>
      <c r="D890" s="1"/>
      <c r="E890" s="1"/>
      <c r="F890" s="1"/>
      <c r="G890" s="1"/>
      <c r="H890" s="1"/>
      <c r="I890" s="1"/>
      <c r="J890" s="1"/>
      <c r="K890" s="1"/>
      <c r="L890" s="1"/>
      <c r="M890" s="1"/>
      <c r="N890" s="1"/>
    </row>
    <row r="891" ht="15.75" customHeight="1">
      <c r="A891" s="58"/>
      <c r="B891" s="1"/>
      <c r="C891" s="1"/>
      <c r="D891" s="1"/>
      <c r="E891" s="1"/>
      <c r="F891" s="1"/>
      <c r="G891" s="1"/>
      <c r="H891" s="1"/>
      <c r="I891" s="1"/>
      <c r="J891" s="1"/>
      <c r="K891" s="1"/>
      <c r="L891" s="1"/>
      <c r="M891" s="1"/>
      <c r="N891" s="1"/>
    </row>
    <row r="892" ht="15.75" customHeight="1">
      <c r="A892" s="58"/>
      <c r="B892" s="1"/>
      <c r="C892" s="1"/>
      <c r="D892" s="1"/>
      <c r="E892" s="1"/>
      <c r="F892" s="1"/>
      <c r="G892" s="1"/>
      <c r="H892" s="1"/>
      <c r="I892" s="1"/>
      <c r="J892" s="1"/>
      <c r="K892" s="1"/>
      <c r="L892" s="1"/>
      <c r="M892" s="1"/>
      <c r="N892" s="1"/>
    </row>
    <row r="893" ht="15.75" customHeight="1">
      <c r="A893" s="58"/>
      <c r="B893" s="1"/>
      <c r="C893" s="1"/>
      <c r="D893" s="1"/>
      <c r="E893" s="1"/>
      <c r="F893" s="1"/>
      <c r="G893" s="1"/>
      <c r="H893" s="1"/>
      <c r="I893" s="1"/>
      <c r="J893" s="1"/>
      <c r="K893" s="1"/>
      <c r="L893" s="1"/>
      <c r="M893" s="1"/>
      <c r="N893" s="1"/>
    </row>
    <row r="894" ht="15.75" customHeight="1">
      <c r="A894" s="58"/>
      <c r="B894" s="1"/>
      <c r="C894" s="1"/>
      <c r="D894" s="1"/>
      <c r="E894" s="1"/>
      <c r="F894" s="1"/>
      <c r="G894" s="1"/>
      <c r="H894" s="1"/>
      <c r="I894" s="1"/>
      <c r="J894" s="1"/>
      <c r="K894" s="1"/>
      <c r="L894" s="1"/>
      <c r="M894" s="1"/>
      <c r="N894" s="1"/>
    </row>
    <row r="895" ht="15.75" customHeight="1">
      <c r="A895" s="58"/>
      <c r="B895" s="1"/>
      <c r="C895" s="1"/>
      <c r="D895" s="1"/>
      <c r="E895" s="1"/>
      <c r="F895" s="1"/>
      <c r="G895" s="1"/>
      <c r="H895" s="1"/>
      <c r="I895" s="1"/>
      <c r="J895" s="1"/>
      <c r="K895" s="1"/>
      <c r="L895" s="1"/>
      <c r="M895" s="1"/>
      <c r="N895" s="1"/>
    </row>
    <row r="896" ht="15.75" customHeight="1">
      <c r="A896" s="58"/>
      <c r="B896" s="1"/>
      <c r="C896" s="1"/>
      <c r="D896" s="1"/>
      <c r="E896" s="1"/>
      <c r="F896" s="1"/>
      <c r="G896" s="1"/>
      <c r="H896" s="1"/>
      <c r="I896" s="1"/>
      <c r="J896" s="1"/>
      <c r="K896" s="1"/>
      <c r="L896" s="1"/>
      <c r="M896" s="1"/>
      <c r="N896" s="1"/>
    </row>
    <row r="897" ht="15.75" customHeight="1">
      <c r="A897" s="58"/>
      <c r="B897" s="1"/>
      <c r="C897" s="1"/>
      <c r="D897" s="1"/>
      <c r="E897" s="1"/>
      <c r="F897" s="1"/>
      <c r="G897" s="1"/>
      <c r="H897" s="1"/>
      <c r="I897" s="1"/>
      <c r="J897" s="1"/>
      <c r="K897" s="1"/>
      <c r="L897" s="1"/>
      <c r="M897" s="1"/>
      <c r="N897" s="1"/>
    </row>
    <row r="898" ht="15.75" customHeight="1">
      <c r="A898" s="58"/>
      <c r="B898" s="1"/>
      <c r="C898" s="1"/>
      <c r="D898" s="1"/>
      <c r="E898" s="1"/>
      <c r="F898" s="1"/>
      <c r="G898" s="1"/>
      <c r="H898" s="1"/>
      <c r="I898" s="1"/>
      <c r="J898" s="1"/>
      <c r="K898" s="1"/>
      <c r="L898" s="1"/>
      <c r="M898" s="1"/>
      <c r="N898" s="1"/>
    </row>
    <row r="899" ht="15.75" customHeight="1">
      <c r="A899" s="58"/>
      <c r="B899" s="1"/>
      <c r="C899" s="1"/>
      <c r="D899" s="1"/>
      <c r="E899" s="1"/>
      <c r="F899" s="1"/>
      <c r="G899" s="1"/>
      <c r="H899" s="1"/>
      <c r="I899" s="1"/>
      <c r="J899" s="1"/>
      <c r="K899" s="1"/>
      <c r="L899" s="1"/>
      <c r="M899" s="1"/>
      <c r="N899" s="1"/>
    </row>
    <row r="900" ht="15.75" customHeight="1">
      <c r="A900" s="58"/>
      <c r="B900" s="1"/>
      <c r="C900" s="1"/>
      <c r="D900" s="1"/>
      <c r="E900" s="1"/>
      <c r="F900" s="1"/>
      <c r="G900" s="1"/>
      <c r="H900" s="1"/>
      <c r="I900" s="1"/>
      <c r="J900" s="1"/>
      <c r="K900" s="1"/>
      <c r="L900" s="1"/>
      <c r="M900" s="1"/>
      <c r="N900" s="1"/>
    </row>
    <row r="901" ht="15.75" customHeight="1">
      <c r="A901" s="58"/>
      <c r="B901" s="1"/>
      <c r="C901" s="1"/>
      <c r="D901" s="1"/>
      <c r="E901" s="1"/>
      <c r="F901" s="1"/>
      <c r="G901" s="1"/>
      <c r="H901" s="1"/>
      <c r="I901" s="1"/>
      <c r="J901" s="1"/>
      <c r="K901" s="1"/>
      <c r="L901" s="1"/>
      <c r="M901" s="1"/>
      <c r="N901" s="1"/>
    </row>
    <row r="902" ht="15.75" customHeight="1">
      <c r="A902" s="58"/>
      <c r="B902" s="1"/>
      <c r="C902" s="1"/>
      <c r="D902" s="1"/>
      <c r="E902" s="1"/>
      <c r="F902" s="1"/>
      <c r="G902" s="1"/>
      <c r="H902" s="1"/>
      <c r="I902" s="1"/>
      <c r="J902" s="1"/>
      <c r="K902" s="1"/>
      <c r="L902" s="1"/>
      <c r="M902" s="1"/>
      <c r="N902" s="1"/>
    </row>
    <row r="903" ht="15.75" customHeight="1">
      <c r="A903" s="58"/>
      <c r="B903" s="1"/>
      <c r="C903" s="1"/>
      <c r="D903" s="1"/>
      <c r="E903" s="1"/>
      <c r="F903" s="1"/>
      <c r="G903" s="1"/>
      <c r="H903" s="1"/>
      <c r="I903" s="1"/>
      <c r="J903" s="1"/>
      <c r="K903" s="1"/>
      <c r="L903" s="1"/>
      <c r="M903" s="1"/>
      <c r="N903" s="1"/>
    </row>
    <row r="904" ht="15.75" customHeight="1">
      <c r="A904" s="58"/>
      <c r="B904" s="1"/>
      <c r="C904" s="1"/>
      <c r="D904" s="1"/>
      <c r="E904" s="1"/>
      <c r="F904" s="1"/>
      <c r="G904" s="1"/>
      <c r="H904" s="1"/>
      <c r="I904" s="1"/>
      <c r="J904" s="1"/>
      <c r="K904" s="1"/>
      <c r="L904" s="1"/>
      <c r="M904" s="1"/>
      <c r="N904" s="1"/>
    </row>
    <row r="905" ht="15.75" customHeight="1">
      <c r="A905" s="58"/>
      <c r="B905" s="1"/>
      <c r="C905" s="1"/>
      <c r="D905" s="1"/>
      <c r="E905" s="1"/>
      <c r="F905" s="1"/>
      <c r="G905" s="1"/>
      <c r="H905" s="1"/>
      <c r="I905" s="1"/>
      <c r="J905" s="1"/>
      <c r="K905" s="1"/>
      <c r="L905" s="1"/>
      <c r="M905" s="1"/>
      <c r="N905" s="1"/>
    </row>
    <row r="906" ht="15.75" customHeight="1">
      <c r="A906" s="58"/>
      <c r="B906" s="1"/>
      <c r="C906" s="1"/>
      <c r="D906" s="1"/>
      <c r="E906" s="1"/>
      <c r="F906" s="1"/>
      <c r="G906" s="1"/>
      <c r="H906" s="1"/>
      <c r="I906" s="1"/>
      <c r="J906" s="1"/>
      <c r="K906" s="1"/>
      <c r="L906" s="1"/>
      <c r="M906" s="1"/>
      <c r="N906" s="1"/>
    </row>
    <row r="907" ht="15.75" customHeight="1">
      <c r="A907" s="58"/>
      <c r="B907" s="1"/>
      <c r="C907" s="1"/>
      <c r="D907" s="1"/>
      <c r="E907" s="1"/>
      <c r="F907" s="1"/>
      <c r="G907" s="1"/>
      <c r="H907" s="1"/>
      <c r="I907" s="1"/>
      <c r="J907" s="1"/>
      <c r="K907" s="1"/>
      <c r="L907" s="1"/>
      <c r="M907" s="1"/>
      <c r="N907" s="1"/>
    </row>
    <row r="908" ht="15.75" customHeight="1">
      <c r="A908" s="58"/>
      <c r="B908" s="1"/>
      <c r="C908" s="1"/>
      <c r="D908" s="1"/>
      <c r="E908" s="1"/>
      <c r="F908" s="1"/>
      <c r="G908" s="1"/>
      <c r="H908" s="1"/>
      <c r="I908" s="1"/>
      <c r="J908" s="1"/>
      <c r="K908" s="1"/>
      <c r="L908" s="1"/>
      <c r="M908" s="1"/>
      <c r="N908" s="1"/>
    </row>
    <row r="909" ht="15.75" customHeight="1">
      <c r="A909" s="58"/>
      <c r="B909" s="1"/>
      <c r="C909" s="1"/>
      <c r="D909" s="1"/>
      <c r="E909" s="1"/>
      <c r="F909" s="1"/>
      <c r="G909" s="1"/>
      <c r="H909" s="1"/>
      <c r="I909" s="1"/>
      <c r="J909" s="1"/>
      <c r="K909" s="1"/>
      <c r="L909" s="1"/>
      <c r="M909" s="1"/>
      <c r="N909" s="1"/>
    </row>
    <row r="910" ht="15.75" customHeight="1">
      <c r="A910" s="58"/>
      <c r="B910" s="1"/>
      <c r="C910" s="1"/>
      <c r="D910" s="1"/>
      <c r="E910" s="1"/>
      <c r="F910" s="1"/>
      <c r="G910" s="1"/>
      <c r="H910" s="1"/>
      <c r="I910" s="1"/>
      <c r="J910" s="1"/>
      <c r="K910" s="1"/>
      <c r="L910" s="1"/>
      <c r="M910" s="1"/>
      <c r="N910" s="1"/>
    </row>
    <row r="911" ht="15.75" customHeight="1">
      <c r="A911" s="58"/>
      <c r="B911" s="1"/>
      <c r="C911" s="1"/>
      <c r="D911" s="1"/>
      <c r="E911" s="1"/>
      <c r="F911" s="1"/>
      <c r="G911" s="1"/>
      <c r="H911" s="1"/>
      <c r="I911" s="1"/>
      <c r="J911" s="1"/>
      <c r="K911" s="1"/>
      <c r="L911" s="1"/>
      <c r="M911" s="1"/>
      <c r="N911" s="1"/>
    </row>
    <row r="912" ht="15.75" customHeight="1">
      <c r="A912" s="58"/>
      <c r="B912" s="1"/>
      <c r="C912" s="1"/>
      <c r="D912" s="1"/>
      <c r="E912" s="1"/>
      <c r="F912" s="1"/>
      <c r="G912" s="1"/>
      <c r="H912" s="1"/>
      <c r="I912" s="1"/>
      <c r="J912" s="1"/>
      <c r="K912" s="1"/>
      <c r="L912" s="1"/>
      <c r="M912" s="1"/>
      <c r="N912" s="1"/>
    </row>
    <row r="913" ht="15.75" customHeight="1">
      <c r="A913" s="58"/>
      <c r="B913" s="1"/>
      <c r="C913" s="1"/>
      <c r="D913" s="1"/>
      <c r="E913" s="1"/>
      <c r="F913" s="1"/>
      <c r="G913" s="1"/>
      <c r="H913" s="1"/>
      <c r="I913" s="1"/>
      <c r="J913" s="1"/>
      <c r="K913" s="1"/>
      <c r="L913" s="1"/>
      <c r="M913" s="1"/>
      <c r="N913" s="1"/>
    </row>
    <row r="914" ht="15.75" customHeight="1">
      <c r="A914" s="58"/>
      <c r="B914" s="1"/>
      <c r="C914" s="1"/>
      <c r="D914" s="1"/>
      <c r="E914" s="1"/>
      <c r="F914" s="1"/>
      <c r="G914" s="1"/>
      <c r="H914" s="1"/>
      <c r="I914" s="1"/>
      <c r="J914" s="1"/>
      <c r="K914" s="1"/>
      <c r="L914" s="1"/>
      <c r="M914" s="1"/>
      <c r="N914" s="1"/>
    </row>
    <row r="915" ht="15.75" customHeight="1">
      <c r="A915" s="58"/>
      <c r="B915" s="1"/>
      <c r="C915" s="1"/>
      <c r="D915" s="1"/>
      <c r="E915" s="1"/>
      <c r="F915" s="1"/>
      <c r="G915" s="1"/>
      <c r="H915" s="1"/>
      <c r="I915" s="1"/>
      <c r="J915" s="1"/>
      <c r="K915" s="1"/>
      <c r="L915" s="1"/>
      <c r="M915" s="1"/>
      <c r="N915" s="1"/>
    </row>
    <row r="916" ht="15.75" customHeight="1">
      <c r="A916" s="58"/>
      <c r="B916" s="1"/>
      <c r="C916" s="1"/>
      <c r="D916" s="1"/>
      <c r="E916" s="1"/>
      <c r="F916" s="1"/>
      <c r="G916" s="1"/>
      <c r="H916" s="1"/>
      <c r="I916" s="1"/>
      <c r="J916" s="1"/>
      <c r="K916" s="1"/>
      <c r="L916" s="1"/>
      <c r="M916" s="1"/>
      <c r="N916" s="1"/>
    </row>
    <row r="917" ht="15.75" customHeight="1">
      <c r="A917" s="58"/>
      <c r="B917" s="1"/>
      <c r="C917" s="1"/>
      <c r="D917" s="1"/>
      <c r="E917" s="1"/>
      <c r="F917" s="1"/>
      <c r="G917" s="1"/>
      <c r="H917" s="1"/>
      <c r="I917" s="1"/>
      <c r="J917" s="1"/>
      <c r="K917" s="1"/>
      <c r="L917" s="1"/>
      <c r="M917" s="1"/>
      <c r="N917" s="1"/>
    </row>
    <row r="918" ht="15.75" customHeight="1">
      <c r="A918" s="58"/>
      <c r="B918" s="1"/>
      <c r="C918" s="1"/>
      <c r="D918" s="1"/>
      <c r="E918" s="1"/>
      <c r="F918" s="1"/>
      <c r="G918" s="1"/>
      <c r="H918" s="1"/>
      <c r="I918" s="1"/>
      <c r="J918" s="1"/>
      <c r="K918" s="1"/>
      <c r="L918" s="1"/>
      <c r="M918" s="1"/>
      <c r="N918" s="1"/>
    </row>
    <row r="919" ht="15.75" customHeight="1">
      <c r="A919" s="58"/>
      <c r="B919" s="1"/>
      <c r="C919" s="1"/>
      <c r="D919" s="1"/>
      <c r="E919" s="1"/>
      <c r="F919" s="1"/>
      <c r="G919" s="1"/>
      <c r="H919" s="1"/>
      <c r="I919" s="1"/>
      <c r="J919" s="1"/>
      <c r="K919" s="1"/>
      <c r="L919" s="1"/>
      <c r="M919" s="1"/>
      <c r="N919" s="1"/>
    </row>
    <row r="920" ht="15.75" customHeight="1">
      <c r="A920" s="58"/>
      <c r="B920" s="1"/>
      <c r="C920" s="1"/>
      <c r="D920" s="1"/>
      <c r="E920" s="1"/>
      <c r="F920" s="1"/>
      <c r="G920" s="1"/>
      <c r="H920" s="1"/>
      <c r="I920" s="1"/>
      <c r="J920" s="1"/>
      <c r="K920" s="1"/>
      <c r="L920" s="1"/>
      <c r="M920" s="1"/>
      <c r="N920" s="1"/>
    </row>
    <row r="921" ht="15.75" customHeight="1">
      <c r="A921" s="58"/>
      <c r="B921" s="1"/>
      <c r="C921" s="1"/>
      <c r="D921" s="1"/>
      <c r="E921" s="1"/>
      <c r="F921" s="1"/>
      <c r="G921" s="1"/>
      <c r="H921" s="1"/>
      <c r="I921" s="1"/>
      <c r="J921" s="1"/>
      <c r="K921" s="1"/>
      <c r="L921" s="1"/>
      <c r="M921" s="1"/>
      <c r="N921" s="1"/>
    </row>
    <row r="922" ht="15.75" customHeight="1">
      <c r="A922" s="58"/>
      <c r="B922" s="1"/>
      <c r="C922" s="1"/>
      <c r="D922" s="1"/>
      <c r="E922" s="1"/>
      <c r="F922" s="1"/>
      <c r="G922" s="1"/>
      <c r="H922" s="1"/>
      <c r="I922" s="1"/>
      <c r="J922" s="1"/>
      <c r="K922" s="1"/>
      <c r="L922" s="1"/>
      <c r="M922" s="1"/>
      <c r="N922" s="1"/>
    </row>
    <row r="923" ht="15.75" customHeight="1">
      <c r="A923" s="58"/>
      <c r="B923" s="1"/>
      <c r="C923" s="1"/>
      <c r="D923" s="1"/>
      <c r="E923" s="1"/>
      <c r="F923" s="1"/>
      <c r="G923" s="1"/>
      <c r="H923" s="1"/>
      <c r="I923" s="1"/>
      <c r="J923" s="1"/>
      <c r="K923" s="1"/>
      <c r="L923" s="1"/>
      <c r="M923" s="1"/>
      <c r="N923" s="1"/>
    </row>
    <row r="924" ht="15.75" customHeight="1">
      <c r="A924" s="58"/>
      <c r="B924" s="1"/>
      <c r="C924" s="1"/>
      <c r="D924" s="1"/>
      <c r="E924" s="1"/>
      <c r="F924" s="1"/>
      <c r="G924" s="1"/>
      <c r="H924" s="1"/>
      <c r="I924" s="1"/>
      <c r="J924" s="1"/>
      <c r="K924" s="1"/>
      <c r="L924" s="1"/>
      <c r="M924" s="1"/>
      <c r="N924" s="1"/>
    </row>
    <row r="925" ht="15.75" customHeight="1">
      <c r="A925" s="58"/>
      <c r="B925" s="1"/>
      <c r="C925" s="1"/>
      <c r="D925" s="1"/>
      <c r="E925" s="1"/>
      <c r="F925" s="1"/>
      <c r="G925" s="1"/>
      <c r="H925" s="1"/>
      <c r="I925" s="1"/>
      <c r="J925" s="1"/>
      <c r="K925" s="1"/>
      <c r="L925" s="1"/>
      <c r="M925" s="1"/>
      <c r="N925" s="1"/>
    </row>
    <row r="926" ht="15.75" customHeight="1">
      <c r="A926" s="58"/>
      <c r="B926" s="1"/>
      <c r="C926" s="1"/>
      <c r="D926" s="1"/>
      <c r="E926" s="1"/>
      <c r="F926" s="1"/>
      <c r="G926" s="1"/>
      <c r="H926" s="1"/>
      <c r="I926" s="1"/>
      <c r="J926" s="1"/>
      <c r="K926" s="1"/>
      <c r="L926" s="1"/>
      <c r="M926" s="1"/>
      <c r="N926" s="1"/>
    </row>
    <row r="927" ht="15.75" customHeight="1">
      <c r="A927" s="58"/>
      <c r="B927" s="1"/>
      <c r="C927" s="1"/>
      <c r="D927" s="1"/>
      <c r="E927" s="1"/>
      <c r="F927" s="1"/>
      <c r="G927" s="1"/>
      <c r="H927" s="1"/>
      <c r="I927" s="1"/>
      <c r="J927" s="1"/>
      <c r="K927" s="1"/>
      <c r="L927" s="1"/>
      <c r="M927" s="1"/>
      <c r="N927" s="1"/>
    </row>
    <row r="928" ht="15.75" customHeight="1">
      <c r="A928" s="58"/>
      <c r="B928" s="1"/>
      <c r="C928" s="1"/>
      <c r="D928" s="1"/>
      <c r="E928" s="1"/>
      <c r="F928" s="1"/>
      <c r="G928" s="1"/>
      <c r="H928" s="1"/>
      <c r="I928" s="1"/>
      <c r="J928" s="1"/>
      <c r="K928" s="1"/>
      <c r="L928" s="1"/>
      <c r="M928" s="1"/>
      <c r="N928" s="1"/>
    </row>
    <row r="929" ht="15.75" customHeight="1">
      <c r="A929" s="58"/>
      <c r="B929" s="1"/>
      <c r="C929" s="1"/>
      <c r="D929" s="1"/>
      <c r="E929" s="1"/>
      <c r="F929" s="1"/>
      <c r="G929" s="1"/>
      <c r="H929" s="1"/>
      <c r="I929" s="1"/>
      <c r="J929" s="1"/>
      <c r="K929" s="1"/>
      <c r="L929" s="1"/>
      <c r="M929" s="1"/>
      <c r="N929" s="1"/>
    </row>
    <row r="930" ht="15.75" customHeight="1">
      <c r="A930" s="58"/>
      <c r="B930" s="1"/>
      <c r="C930" s="1"/>
      <c r="D930" s="1"/>
      <c r="E930" s="1"/>
      <c r="F930" s="1"/>
      <c r="G930" s="1"/>
      <c r="H930" s="1"/>
      <c r="I930" s="1"/>
      <c r="J930" s="1"/>
      <c r="K930" s="1"/>
      <c r="L930" s="1"/>
      <c r="M930" s="1"/>
      <c r="N930" s="1"/>
    </row>
    <row r="931" ht="15.75" customHeight="1">
      <c r="A931" s="58"/>
      <c r="B931" s="1"/>
      <c r="C931" s="1"/>
      <c r="D931" s="1"/>
      <c r="E931" s="1"/>
      <c r="F931" s="1"/>
      <c r="G931" s="1"/>
      <c r="H931" s="1"/>
      <c r="I931" s="1"/>
      <c r="J931" s="1"/>
      <c r="K931" s="1"/>
      <c r="L931" s="1"/>
      <c r="M931" s="1"/>
      <c r="N931" s="1"/>
    </row>
    <row r="932" ht="15.75" customHeight="1">
      <c r="A932" s="58"/>
      <c r="B932" s="1"/>
      <c r="C932" s="1"/>
      <c r="D932" s="1"/>
      <c r="E932" s="1"/>
      <c r="F932" s="1"/>
      <c r="G932" s="1"/>
      <c r="H932" s="1"/>
      <c r="I932" s="1"/>
      <c r="J932" s="1"/>
      <c r="K932" s="1"/>
      <c r="L932" s="1"/>
      <c r="M932" s="1"/>
      <c r="N932" s="1"/>
    </row>
    <row r="933" ht="15.75" customHeight="1">
      <c r="A933" s="58"/>
      <c r="B933" s="1"/>
      <c r="C933" s="1"/>
      <c r="D933" s="1"/>
      <c r="E933" s="1"/>
      <c r="F933" s="1"/>
      <c r="G933" s="1"/>
      <c r="H933" s="1"/>
      <c r="I933" s="1"/>
      <c r="J933" s="1"/>
      <c r="K933" s="1"/>
      <c r="L933" s="1"/>
      <c r="M933" s="1"/>
      <c r="N933" s="1"/>
    </row>
    <row r="934" ht="15.75" customHeight="1">
      <c r="A934" s="58"/>
      <c r="B934" s="1"/>
      <c r="C934" s="1"/>
      <c r="D934" s="1"/>
      <c r="E934" s="1"/>
      <c r="F934" s="1"/>
      <c r="G934" s="1"/>
      <c r="H934" s="1"/>
      <c r="I934" s="1"/>
      <c r="J934" s="1"/>
      <c r="K934" s="1"/>
      <c r="L934" s="1"/>
      <c r="M934" s="1"/>
      <c r="N934" s="1"/>
    </row>
    <row r="935" ht="15.75" customHeight="1">
      <c r="A935" s="58"/>
      <c r="B935" s="1"/>
      <c r="C935" s="1"/>
      <c r="D935" s="1"/>
      <c r="E935" s="1"/>
      <c r="F935" s="1"/>
      <c r="G935" s="1"/>
      <c r="H935" s="1"/>
      <c r="I935" s="1"/>
      <c r="J935" s="1"/>
      <c r="K935" s="1"/>
      <c r="L935" s="1"/>
      <c r="M935" s="1"/>
      <c r="N935" s="1"/>
    </row>
    <row r="936" ht="15.75" customHeight="1">
      <c r="A936" s="58"/>
      <c r="B936" s="1"/>
      <c r="C936" s="1"/>
      <c r="D936" s="1"/>
      <c r="E936" s="1"/>
      <c r="F936" s="1"/>
      <c r="G936" s="1"/>
      <c r="H936" s="1"/>
      <c r="I936" s="1"/>
      <c r="J936" s="1"/>
      <c r="K936" s="1"/>
      <c r="L936" s="1"/>
      <c r="M936" s="1"/>
      <c r="N936" s="1"/>
    </row>
    <row r="937" ht="15.75" customHeight="1">
      <c r="A937" s="58"/>
      <c r="B937" s="1"/>
      <c r="C937" s="1"/>
      <c r="D937" s="1"/>
      <c r="E937" s="1"/>
      <c r="F937" s="1"/>
      <c r="G937" s="1"/>
      <c r="H937" s="1"/>
      <c r="I937" s="1"/>
      <c r="J937" s="1"/>
      <c r="K937" s="1"/>
      <c r="L937" s="1"/>
      <c r="M937" s="1"/>
      <c r="N937" s="1"/>
    </row>
    <row r="938" ht="15.75" customHeight="1">
      <c r="A938" s="58"/>
      <c r="B938" s="1"/>
      <c r="C938" s="1"/>
      <c r="D938" s="1"/>
      <c r="E938" s="1"/>
      <c r="F938" s="1"/>
      <c r="G938" s="1"/>
      <c r="H938" s="1"/>
      <c r="I938" s="1"/>
      <c r="J938" s="1"/>
      <c r="K938" s="1"/>
      <c r="L938" s="1"/>
      <c r="M938" s="1"/>
      <c r="N938" s="1"/>
    </row>
    <row r="939" ht="15.75" customHeight="1">
      <c r="A939" s="58"/>
      <c r="B939" s="1"/>
      <c r="C939" s="1"/>
      <c r="D939" s="1"/>
      <c r="E939" s="1"/>
      <c r="F939" s="1"/>
      <c r="G939" s="1"/>
      <c r="H939" s="1"/>
      <c r="I939" s="1"/>
      <c r="J939" s="1"/>
      <c r="K939" s="1"/>
      <c r="L939" s="1"/>
      <c r="M939" s="1"/>
      <c r="N939" s="1"/>
    </row>
    <row r="940" ht="15.75" customHeight="1">
      <c r="A940" s="58"/>
      <c r="B940" s="1"/>
      <c r="C940" s="1"/>
      <c r="D940" s="1"/>
      <c r="E940" s="1"/>
      <c r="F940" s="1"/>
      <c r="G940" s="1"/>
      <c r="H940" s="1"/>
      <c r="I940" s="1"/>
      <c r="J940" s="1"/>
      <c r="K940" s="1"/>
      <c r="L940" s="1"/>
      <c r="M940" s="1"/>
      <c r="N940" s="1"/>
    </row>
    <row r="941" ht="15.75" customHeight="1">
      <c r="A941" s="58"/>
      <c r="B941" s="1"/>
      <c r="C941" s="1"/>
      <c r="D941" s="1"/>
      <c r="E941" s="1"/>
      <c r="F941" s="1"/>
      <c r="G941" s="1"/>
      <c r="H941" s="1"/>
      <c r="I941" s="1"/>
      <c r="J941" s="1"/>
      <c r="K941" s="1"/>
      <c r="L941" s="1"/>
      <c r="M941" s="1"/>
      <c r="N941" s="1"/>
    </row>
    <row r="942" ht="15.75" customHeight="1">
      <c r="A942" s="58"/>
      <c r="B942" s="1"/>
      <c r="C942" s="1"/>
      <c r="D942" s="1"/>
      <c r="E942" s="1"/>
      <c r="F942" s="1"/>
      <c r="G942" s="1"/>
      <c r="H942" s="1"/>
      <c r="I942" s="1"/>
      <c r="J942" s="1"/>
      <c r="K942" s="1"/>
      <c r="L942" s="1"/>
      <c r="M942" s="1"/>
      <c r="N942" s="1"/>
    </row>
    <row r="943" ht="15.75" customHeight="1">
      <c r="A943" s="58"/>
      <c r="B943" s="1"/>
      <c r="C943" s="1"/>
      <c r="D943" s="1"/>
      <c r="E943" s="1"/>
      <c r="F943" s="1"/>
      <c r="G943" s="1"/>
      <c r="H943" s="1"/>
      <c r="I943" s="1"/>
      <c r="J943" s="1"/>
      <c r="K943" s="1"/>
      <c r="L943" s="1"/>
      <c r="M943" s="1"/>
      <c r="N943" s="1"/>
    </row>
    <row r="944" ht="15.75" customHeight="1">
      <c r="A944" s="58"/>
      <c r="B944" s="1"/>
      <c r="C944" s="1"/>
      <c r="D944" s="1"/>
      <c r="E944" s="1"/>
      <c r="F944" s="1"/>
      <c r="G944" s="1"/>
      <c r="H944" s="1"/>
      <c r="I944" s="1"/>
      <c r="J944" s="1"/>
      <c r="K944" s="1"/>
      <c r="L944" s="1"/>
      <c r="M944" s="1"/>
      <c r="N944" s="1"/>
    </row>
    <row r="945" ht="15.75" customHeight="1">
      <c r="A945" s="58"/>
      <c r="B945" s="1"/>
      <c r="C945" s="1"/>
      <c r="D945" s="1"/>
      <c r="E945" s="1"/>
      <c r="F945" s="1"/>
      <c r="G945" s="1"/>
      <c r="H945" s="1"/>
      <c r="I945" s="1"/>
      <c r="J945" s="1"/>
      <c r="K945" s="1"/>
      <c r="L945" s="1"/>
      <c r="M945" s="1"/>
      <c r="N945" s="1"/>
    </row>
    <row r="946" ht="15.75" customHeight="1">
      <c r="A946" s="58"/>
      <c r="B946" s="1"/>
      <c r="C946" s="1"/>
      <c r="D946" s="1"/>
      <c r="E946" s="1"/>
      <c r="F946" s="1"/>
      <c r="G946" s="1"/>
      <c r="H946" s="1"/>
      <c r="I946" s="1"/>
      <c r="J946" s="1"/>
      <c r="K946" s="1"/>
      <c r="L946" s="1"/>
      <c r="M946" s="1"/>
      <c r="N946" s="1"/>
    </row>
    <row r="947" ht="15.75" customHeight="1">
      <c r="A947" s="58"/>
      <c r="B947" s="1"/>
      <c r="C947" s="1"/>
      <c r="D947" s="1"/>
      <c r="E947" s="1"/>
      <c r="F947" s="1"/>
      <c r="G947" s="1"/>
      <c r="H947" s="1"/>
      <c r="I947" s="1"/>
      <c r="J947" s="1"/>
      <c r="K947" s="1"/>
      <c r="L947" s="1"/>
      <c r="M947" s="1"/>
      <c r="N947" s="1"/>
    </row>
    <row r="948" ht="15.75" customHeight="1">
      <c r="A948" s="58"/>
      <c r="B948" s="1"/>
      <c r="C948" s="1"/>
      <c r="D948" s="1"/>
      <c r="E948" s="1"/>
      <c r="F948" s="1"/>
      <c r="G948" s="1"/>
      <c r="H948" s="1"/>
      <c r="I948" s="1"/>
      <c r="J948" s="1"/>
      <c r="K948" s="1"/>
      <c r="L948" s="1"/>
      <c r="M948" s="1"/>
      <c r="N948" s="1"/>
    </row>
    <row r="949" ht="15.75" customHeight="1">
      <c r="A949" s="58"/>
      <c r="B949" s="1"/>
      <c r="C949" s="1"/>
      <c r="D949" s="1"/>
      <c r="E949" s="1"/>
      <c r="F949" s="1"/>
      <c r="G949" s="1"/>
      <c r="H949" s="1"/>
      <c r="I949" s="1"/>
      <c r="J949" s="1"/>
      <c r="K949" s="1"/>
      <c r="L949" s="1"/>
      <c r="M949" s="1"/>
      <c r="N949" s="1"/>
    </row>
    <row r="950" ht="15.75" customHeight="1">
      <c r="A950" s="58"/>
      <c r="B950" s="1"/>
      <c r="C950" s="1"/>
      <c r="D950" s="1"/>
      <c r="E950" s="1"/>
      <c r="F950" s="1"/>
      <c r="G950" s="1"/>
      <c r="H950" s="1"/>
      <c r="I950" s="1"/>
      <c r="J950" s="1"/>
      <c r="K950" s="1"/>
      <c r="L950" s="1"/>
      <c r="M950" s="1"/>
      <c r="N950" s="1"/>
    </row>
    <row r="951" ht="15.75" customHeight="1">
      <c r="A951" s="58"/>
      <c r="B951" s="1"/>
      <c r="C951" s="1"/>
      <c r="D951" s="1"/>
      <c r="E951" s="1"/>
      <c r="F951" s="1"/>
      <c r="G951" s="1"/>
      <c r="H951" s="1"/>
      <c r="I951" s="1"/>
      <c r="J951" s="1"/>
      <c r="K951" s="1"/>
      <c r="L951" s="1"/>
      <c r="M951" s="1"/>
      <c r="N951" s="1"/>
    </row>
    <row r="952" ht="15.75" customHeight="1">
      <c r="A952" s="58"/>
      <c r="B952" s="1"/>
      <c r="C952" s="1"/>
      <c r="D952" s="1"/>
      <c r="E952" s="1"/>
      <c r="F952" s="1"/>
      <c r="G952" s="1"/>
      <c r="H952" s="1"/>
      <c r="I952" s="1"/>
      <c r="J952" s="1"/>
      <c r="K952" s="1"/>
      <c r="L952" s="1"/>
      <c r="M952" s="1"/>
      <c r="N952" s="1"/>
    </row>
    <row r="953" ht="15.75" customHeight="1">
      <c r="A953" s="58"/>
      <c r="B953" s="1"/>
      <c r="C953" s="1"/>
      <c r="D953" s="1"/>
      <c r="E953" s="1"/>
      <c r="F953" s="1"/>
      <c r="G953" s="1"/>
      <c r="H953" s="1"/>
      <c r="I953" s="1"/>
      <c r="J953" s="1"/>
      <c r="K953" s="1"/>
      <c r="L953" s="1"/>
      <c r="M953" s="1"/>
      <c r="N953" s="1"/>
    </row>
    <row r="954" ht="15.75" customHeight="1">
      <c r="A954" s="58"/>
      <c r="B954" s="1"/>
      <c r="C954" s="1"/>
      <c r="D954" s="1"/>
      <c r="E954" s="1"/>
      <c r="F954" s="1"/>
      <c r="G954" s="1"/>
      <c r="H954" s="1"/>
      <c r="I954" s="1"/>
      <c r="J954" s="1"/>
      <c r="K954" s="1"/>
      <c r="L954" s="1"/>
      <c r="M954" s="1"/>
      <c r="N954" s="1"/>
    </row>
    <row r="955" ht="15.75" customHeight="1">
      <c r="A955" s="58"/>
      <c r="B955" s="1"/>
      <c r="C955" s="1"/>
      <c r="D955" s="1"/>
      <c r="E955" s="1"/>
      <c r="F955" s="1"/>
      <c r="G955" s="1"/>
      <c r="H955" s="1"/>
      <c r="I955" s="1"/>
      <c r="J955" s="1"/>
      <c r="K955" s="1"/>
      <c r="L955" s="1"/>
      <c r="M955" s="1"/>
      <c r="N955" s="1"/>
    </row>
    <row r="956" ht="15.75" customHeight="1">
      <c r="A956" s="58"/>
      <c r="B956" s="1"/>
      <c r="C956" s="1"/>
      <c r="D956" s="1"/>
      <c r="E956" s="1"/>
      <c r="F956" s="1"/>
      <c r="G956" s="1"/>
      <c r="H956" s="1"/>
      <c r="I956" s="1"/>
      <c r="J956" s="1"/>
      <c r="K956" s="1"/>
      <c r="L956" s="1"/>
      <c r="M956" s="1"/>
      <c r="N956" s="1"/>
    </row>
    <row r="957" ht="15.75" customHeight="1">
      <c r="A957" s="58"/>
      <c r="B957" s="1"/>
      <c r="C957" s="1"/>
      <c r="D957" s="1"/>
      <c r="E957" s="1"/>
      <c r="F957" s="1"/>
      <c r="G957" s="1"/>
      <c r="H957" s="1"/>
      <c r="I957" s="1"/>
      <c r="J957" s="1"/>
      <c r="K957" s="1"/>
      <c r="L957" s="1"/>
      <c r="M957" s="1"/>
      <c r="N957" s="1"/>
    </row>
    <row r="958" ht="15.75" customHeight="1">
      <c r="A958" s="58"/>
      <c r="B958" s="1"/>
      <c r="C958" s="1"/>
      <c r="D958" s="1"/>
      <c r="E958" s="1"/>
      <c r="F958" s="1"/>
      <c r="G958" s="1"/>
      <c r="H958" s="1"/>
      <c r="I958" s="1"/>
      <c r="J958" s="1"/>
      <c r="K958" s="1"/>
      <c r="L958" s="1"/>
      <c r="M958" s="1"/>
      <c r="N958" s="1"/>
    </row>
    <row r="959" ht="15.75" customHeight="1">
      <c r="A959" s="58"/>
      <c r="B959" s="1"/>
      <c r="C959" s="1"/>
      <c r="D959" s="1"/>
      <c r="E959" s="1"/>
      <c r="F959" s="1"/>
      <c r="G959" s="1"/>
      <c r="H959" s="1"/>
      <c r="I959" s="1"/>
      <c r="J959" s="1"/>
      <c r="K959" s="1"/>
      <c r="L959" s="1"/>
      <c r="M959" s="1"/>
      <c r="N959" s="1"/>
    </row>
    <row r="960" ht="15.75" customHeight="1">
      <c r="A960" s="58"/>
      <c r="B960" s="1"/>
      <c r="C960" s="1"/>
      <c r="D960" s="1"/>
      <c r="E960" s="1"/>
      <c r="F960" s="1"/>
      <c r="G960" s="1"/>
      <c r="H960" s="1"/>
      <c r="I960" s="1"/>
      <c r="J960" s="1"/>
      <c r="K960" s="1"/>
      <c r="L960" s="1"/>
      <c r="M960" s="1"/>
      <c r="N960" s="1"/>
    </row>
    <row r="961" ht="15.75" customHeight="1">
      <c r="A961" s="58"/>
      <c r="B961" s="1"/>
      <c r="C961" s="1"/>
      <c r="D961" s="1"/>
      <c r="E961" s="1"/>
      <c r="F961" s="1"/>
      <c r="G961" s="1"/>
      <c r="H961" s="1"/>
      <c r="I961" s="1"/>
      <c r="J961" s="1"/>
      <c r="K961" s="1"/>
      <c r="L961" s="1"/>
      <c r="M961" s="1"/>
      <c r="N961" s="1"/>
    </row>
    <row r="962" ht="15.75" customHeight="1">
      <c r="A962" s="58"/>
      <c r="B962" s="1"/>
      <c r="C962" s="1"/>
      <c r="D962" s="1"/>
      <c r="E962" s="1"/>
      <c r="F962" s="1"/>
      <c r="G962" s="1"/>
      <c r="H962" s="1"/>
      <c r="I962" s="1"/>
      <c r="J962" s="1"/>
      <c r="K962" s="1"/>
      <c r="L962" s="1"/>
      <c r="M962" s="1"/>
      <c r="N962" s="1"/>
    </row>
    <row r="963" ht="15.75" customHeight="1">
      <c r="A963" s="58"/>
      <c r="B963" s="1"/>
      <c r="C963" s="1"/>
      <c r="D963" s="1"/>
      <c r="E963" s="1"/>
      <c r="F963" s="1"/>
      <c r="G963" s="1"/>
      <c r="H963" s="1"/>
      <c r="I963" s="1"/>
      <c r="J963" s="1"/>
      <c r="K963" s="1"/>
      <c r="L963" s="1"/>
      <c r="M963" s="1"/>
      <c r="N963" s="1"/>
    </row>
    <row r="964" ht="15.75" customHeight="1">
      <c r="A964" s="58"/>
      <c r="B964" s="1"/>
      <c r="C964" s="1"/>
      <c r="D964" s="1"/>
      <c r="E964" s="1"/>
      <c r="F964" s="1"/>
      <c r="G964" s="1"/>
      <c r="H964" s="1"/>
      <c r="I964" s="1"/>
      <c r="J964" s="1"/>
      <c r="K964" s="1"/>
      <c r="L964" s="1"/>
      <c r="M964" s="1"/>
      <c r="N964" s="1"/>
    </row>
    <row r="965" ht="15.75" customHeight="1">
      <c r="A965" s="58"/>
      <c r="B965" s="1"/>
      <c r="C965" s="1"/>
      <c r="D965" s="1"/>
      <c r="E965" s="1"/>
      <c r="F965" s="1"/>
      <c r="G965" s="1"/>
      <c r="H965" s="1"/>
      <c r="I965" s="1"/>
      <c r="J965" s="1"/>
      <c r="K965" s="1"/>
      <c r="L965" s="1"/>
      <c r="M965" s="1"/>
      <c r="N965" s="1"/>
    </row>
    <row r="966" ht="15.75" customHeight="1">
      <c r="A966" s="58"/>
      <c r="B966" s="1"/>
      <c r="C966" s="1"/>
      <c r="D966" s="1"/>
      <c r="E966" s="1"/>
      <c r="F966" s="1"/>
      <c r="G966" s="1"/>
      <c r="H966" s="1"/>
      <c r="I966" s="1"/>
      <c r="J966" s="1"/>
      <c r="K966" s="1"/>
      <c r="L966" s="1"/>
      <c r="M966" s="1"/>
      <c r="N966" s="1"/>
    </row>
    <row r="967" ht="15.75" customHeight="1">
      <c r="A967" s="58"/>
      <c r="B967" s="1"/>
      <c r="C967" s="1"/>
      <c r="D967" s="1"/>
      <c r="E967" s="1"/>
      <c r="F967" s="1"/>
      <c r="G967" s="1"/>
      <c r="H967" s="1"/>
      <c r="I967" s="1"/>
      <c r="J967" s="1"/>
      <c r="K967" s="1"/>
      <c r="L967" s="1"/>
      <c r="M967" s="1"/>
      <c r="N967" s="1"/>
    </row>
    <row r="968" ht="15.75" customHeight="1">
      <c r="A968" s="58"/>
      <c r="B968" s="1"/>
      <c r="C968" s="1"/>
      <c r="D968" s="1"/>
      <c r="E968" s="1"/>
      <c r="F968" s="1"/>
      <c r="G968" s="1"/>
      <c r="H968" s="1"/>
      <c r="I968" s="1"/>
      <c r="J968" s="1"/>
      <c r="K968" s="1"/>
      <c r="L968" s="1"/>
      <c r="M968" s="1"/>
      <c r="N968" s="1"/>
    </row>
    <row r="969" ht="15.75" customHeight="1">
      <c r="A969" s="58"/>
      <c r="B969" s="1"/>
      <c r="C969" s="1"/>
      <c r="D969" s="1"/>
      <c r="E969" s="1"/>
      <c r="F969" s="1"/>
      <c r="G969" s="1"/>
      <c r="H969" s="1"/>
      <c r="I969" s="1"/>
      <c r="J969" s="1"/>
      <c r="K969" s="1"/>
      <c r="L969" s="1"/>
      <c r="M969" s="1"/>
      <c r="N969" s="1"/>
    </row>
    <row r="970" ht="15.75" customHeight="1">
      <c r="A970" s="58"/>
      <c r="B970" s="1"/>
      <c r="C970" s="1"/>
      <c r="D970" s="1"/>
      <c r="E970" s="1"/>
      <c r="F970" s="1"/>
      <c r="G970" s="1"/>
      <c r="H970" s="1"/>
      <c r="I970" s="1"/>
      <c r="J970" s="1"/>
      <c r="K970" s="1"/>
      <c r="L970" s="1"/>
      <c r="M970" s="1"/>
      <c r="N970" s="1"/>
    </row>
    <row r="971" ht="15.75" customHeight="1">
      <c r="A971" s="58"/>
      <c r="B971" s="1"/>
      <c r="C971" s="1"/>
      <c r="D971" s="1"/>
      <c r="E971" s="1"/>
      <c r="F971" s="1"/>
      <c r="G971" s="1"/>
      <c r="H971" s="1"/>
      <c r="I971" s="1"/>
      <c r="J971" s="1"/>
      <c r="K971" s="1"/>
      <c r="L971" s="1"/>
      <c r="M971" s="1"/>
      <c r="N971" s="1"/>
    </row>
    <row r="972" ht="15.75" customHeight="1">
      <c r="A972" s="58"/>
      <c r="B972" s="1"/>
      <c r="C972" s="1"/>
      <c r="D972" s="1"/>
      <c r="E972" s="1"/>
      <c r="F972" s="1"/>
      <c r="G972" s="1"/>
      <c r="H972" s="1"/>
      <c r="I972" s="1"/>
      <c r="J972" s="1"/>
      <c r="K972" s="1"/>
      <c r="L972" s="1"/>
      <c r="M972" s="1"/>
      <c r="N972" s="1"/>
    </row>
    <row r="973" ht="15.75" customHeight="1">
      <c r="A973" s="58"/>
      <c r="B973" s="1"/>
      <c r="C973" s="1"/>
      <c r="D973" s="1"/>
      <c r="E973" s="1"/>
      <c r="F973" s="1"/>
      <c r="G973" s="1"/>
      <c r="H973" s="1"/>
      <c r="I973" s="1"/>
      <c r="J973" s="1"/>
      <c r="K973" s="1"/>
      <c r="L973" s="1"/>
      <c r="M973" s="1"/>
      <c r="N973" s="1"/>
    </row>
    <row r="974" ht="15.75" customHeight="1">
      <c r="A974" s="58"/>
      <c r="B974" s="1"/>
      <c r="C974" s="1"/>
      <c r="D974" s="1"/>
      <c r="E974" s="1"/>
      <c r="F974" s="1"/>
      <c r="G974" s="1"/>
      <c r="H974" s="1"/>
      <c r="I974" s="1"/>
      <c r="J974" s="1"/>
      <c r="K974" s="1"/>
      <c r="L974" s="1"/>
      <c r="M974" s="1"/>
      <c r="N974" s="1"/>
    </row>
    <row r="975" ht="15.75" customHeight="1">
      <c r="A975" s="58"/>
      <c r="B975" s="1"/>
      <c r="C975" s="1"/>
      <c r="D975" s="1"/>
      <c r="E975" s="1"/>
      <c r="F975" s="1"/>
      <c r="G975" s="1"/>
      <c r="H975" s="1"/>
      <c r="I975" s="1"/>
      <c r="J975" s="1"/>
      <c r="K975" s="1"/>
      <c r="L975" s="1"/>
      <c r="M975" s="1"/>
      <c r="N975" s="1"/>
    </row>
    <row r="976" ht="15.75" customHeight="1">
      <c r="A976" s="58"/>
      <c r="B976" s="1"/>
      <c r="C976" s="1"/>
      <c r="D976" s="1"/>
      <c r="E976" s="1"/>
      <c r="F976" s="1"/>
      <c r="G976" s="1"/>
      <c r="H976" s="1"/>
      <c r="I976" s="1"/>
      <c r="J976" s="1"/>
      <c r="K976" s="1"/>
      <c r="L976" s="1"/>
      <c r="M976" s="1"/>
      <c r="N976" s="1"/>
    </row>
    <row r="977" ht="15.75" customHeight="1">
      <c r="A977" s="58"/>
      <c r="B977" s="1"/>
      <c r="C977" s="1"/>
      <c r="D977" s="1"/>
      <c r="E977" s="1"/>
      <c r="F977" s="1"/>
      <c r="G977" s="1"/>
      <c r="H977" s="1"/>
      <c r="I977" s="1"/>
      <c r="J977" s="1"/>
      <c r="K977" s="1"/>
      <c r="L977" s="1"/>
      <c r="M977" s="1"/>
      <c r="N977" s="1"/>
    </row>
    <row r="978" ht="15.75" customHeight="1">
      <c r="A978" s="58"/>
      <c r="B978" s="1"/>
      <c r="C978" s="1"/>
      <c r="D978" s="1"/>
      <c r="E978" s="1"/>
      <c r="F978" s="1"/>
      <c r="G978" s="1"/>
      <c r="H978" s="1"/>
      <c r="I978" s="1"/>
      <c r="J978" s="1"/>
      <c r="K978" s="1"/>
      <c r="L978" s="1"/>
      <c r="M978" s="1"/>
      <c r="N978" s="1"/>
    </row>
    <row r="979" ht="15.75" customHeight="1">
      <c r="A979" s="58"/>
      <c r="B979" s="1"/>
      <c r="C979" s="1"/>
      <c r="D979" s="1"/>
      <c r="E979" s="1"/>
      <c r="F979" s="1"/>
      <c r="G979" s="1"/>
      <c r="H979" s="1"/>
      <c r="I979" s="1"/>
      <c r="J979" s="1"/>
      <c r="K979" s="1"/>
      <c r="L979" s="1"/>
      <c r="M979" s="1"/>
      <c r="N979" s="1"/>
    </row>
    <row r="980" ht="15.75" customHeight="1">
      <c r="A980" s="58"/>
      <c r="B980" s="1"/>
      <c r="C980" s="1"/>
      <c r="D980" s="1"/>
      <c r="E980" s="1"/>
      <c r="F980" s="1"/>
      <c r="G980" s="1"/>
      <c r="H980" s="1"/>
      <c r="I980" s="1"/>
      <c r="J980" s="1"/>
      <c r="K980" s="1"/>
      <c r="L980" s="1"/>
      <c r="M980" s="1"/>
      <c r="N980" s="1"/>
    </row>
    <row r="981" ht="15.75" customHeight="1">
      <c r="A981" s="58"/>
      <c r="B981" s="1"/>
      <c r="C981" s="1"/>
      <c r="D981" s="1"/>
      <c r="E981" s="1"/>
      <c r="F981" s="1"/>
      <c r="G981" s="1"/>
      <c r="H981" s="1"/>
      <c r="I981" s="1"/>
      <c r="J981" s="1"/>
      <c r="K981" s="1"/>
      <c r="L981" s="1"/>
      <c r="M981" s="1"/>
      <c r="N981" s="1"/>
    </row>
    <row r="982" ht="15.75" customHeight="1">
      <c r="A982" s="58"/>
      <c r="B982" s="1"/>
      <c r="C982" s="1"/>
      <c r="D982" s="1"/>
      <c r="E982" s="1"/>
      <c r="F982" s="1"/>
      <c r="G982" s="1"/>
      <c r="H982" s="1"/>
      <c r="I982" s="1"/>
      <c r="J982" s="1"/>
      <c r="K982" s="1"/>
      <c r="L982" s="1"/>
      <c r="M982" s="1"/>
      <c r="N982" s="1"/>
    </row>
    <row r="983" ht="15.75" customHeight="1">
      <c r="A983" s="58"/>
      <c r="B983" s="1"/>
      <c r="C983" s="1"/>
      <c r="D983" s="1"/>
      <c r="E983" s="1"/>
      <c r="F983" s="1"/>
      <c r="G983" s="1"/>
      <c r="H983" s="1"/>
      <c r="I983" s="1"/>
      <c r="J983" s="1"/>
      <c r="K983" s="1"/>
      <c r="L983" s="1"/>
      <c r="M983" s="1"/>
      <c r="N983" s="1"/>
    </row>
    <row r="984" ht="15.75" customHeight="1">
      <c r="A984" s="58"/>
      <c r="B984" s="1"/>
      <c r="C984" s="1"/>
      <c r="D984" s="1"/>
      <c r="E984" s="1"/>
      <c r="F984" s="1"/>
      <c r="G984" s="1"/>
      <c r="H984" s="1"/>
      <c r="I984" s="1"/>
      <c r="J984" s="1"/>
      <c r="K984" s="1"/>
      <c r="L984" s="1"/>
      <c r="M984" s="1"/>
      <c r="N984" s="1"/>
    </row>
    <row r="985" ht="15.75" customHeight="1">
      <c r="A985" s="58"/>
      <c r="B985" s="1"/>
      <c r="C985" s="1"/>
      <c r="D985" s="1"/>
      <c r="E985" s="1"/>
      <c r="F985" s="1"/>
      <c r="G985" s="1"/>
      <c r="H985" s="1"/>
      <c r="I985" s="1"/>
      <c r="J985" s="1"/>
      <c r="K985" s="1"/>
      <c r="L985" s="1"/>
      <c r="M985" s="1"/>
      <c r="N985" s="1"/>
    </row>
    <row r="986" ht="15.75" customHeight="1">
      <c r="A986" s="58"/>
      <c r="B986" s="1"/>
      <c r="C986" s="1"/>
      <c r="D986" s="1"/>
      <c r="E986" s="1"/>
      <c r="F986" s="1"/>
      <c r="G986" s="1"/>
      <c r="H986" s="1"/>
      <c r="I986" s="1"/>
      <c r="J986" s="1"/>
      <c r="K986" s="1"/>
      <c r="L986" s="1"/>
      <c r="M986" s="1"/>
      <c r="N986" s="1"/>
    </row>
    <row r="987" ht="15.75" customHeight="1">
      <c r="A987" s="58"/>
      <c r="B987" s="1"/>
      <c r="C987" s="1"/>
      <c r="D987" s="1"/>
      <c r="E987" s="1"/>
      <c r="F987" s="1"/>
      <c r="G987" s="1"/>
      <c r="H987" s="1"/>
      <c r="I987" s="1"/>
      <c r="J987" s="1"/>
      <c r="K987" s="1"/>
      <c r="L987" s="1"/>
      <c r="M987" s="1"/>
      <c r="N987" s="1"/>
    </row>
    <row r="988" ht="15.75" customHeight="1">
      <c r="A988" s="58"/>
      <c r="B988" s="1"/>
      <c r="C988" s="1"/>
      <c r="D988" s="1"/>
      <c r="E988" s="1"/>
      <c r="F988" s="1"/>
      <c r="G988" s="1"/>
      <c r="H988" s="1"/>
      <c r="I988" s="1"/>
      <c r="J988" s="1"/>
      <c r="K988" s="1"/>
      <c r="L988" s="1"/>
      <c r="M988" s="1"/>
      <c r="N988" s="1"/>
    </row>
    <row r="989" ht="15.75" customHeight="1">
      <c r="A989" s="58"/>
      <c r="B989" s="1"/>
      <c r="C989" s="1"/>
      <c r="D989" s="1"/>
      <c r="E989" s="1"/>
      <c r="F989" s="1"/>
      <c r="G989" s="1"/>
      <c r="H989" s="1"/>
      <c r="I989" s="1"/>
      <c r="J989" s="1"/>
      <c r="K989" s="1"/>
      <c r="L989" s="1"/>
      <c r="M989" s="1"/>
      <c r="N989" s="1"/>
    </row>
    <row r="990" ht="15.75" customHeight="1">
      <c r="A990" s="58"/>
      <c r="B990" s="1"/>
      <c r="C990" s="1"/>
      <c r="D990" s="1"/>
      <c r="E990" s="1"/>
      <c r="F990" s="1"/>
      <c r="G990" s="1"/>
      <c r="H990" s="1"/>
      <c r="I990" s="1"/>
      <c r="J990" s="1"/>
      <c r="K990" s="1"/>
      <c r="L990" s="1"/>
      <c r="M990" s="1"/>
      <c r="N990" s="1"/>
    </row>
    <row r="991" ht="15.75" customHeight="1">
      <c r="A991" s="58"/>
      <c r="B991" s="1"/>
      <c r="C991" s="1"/>
      <c r="D991" s="1"/>
      <c r="E991" s="1"/>
      <c r="F991" s="1"/>
      <c r="G991" s="1"/>
      <c r="H991" s="1"/>
      <c r="I991" s="1"/>
      <c r="J991" s="1"/>
      <c r="K991" s="1"/>
      <c r="L991" s="1"/>
      <c r="M991" s="1"/>
      <c r="N991" s="1"/>
    </row>
    <row r="992" ht="15.75" customHeight="1">
      <c r="A992" s="58"/>
      <c r="B992" s="1"/>
      <c r="C992" s="1"/>
      <c r="D992" s="1"/>
      <c r="E992" s="1"/>
      <c r="F992" s="1"/>
      <c r="G992" s="1"/>
      <c r="H992" s="1"/>
      <c r="I992" s="1"/>
      <c r="J992" s="1"/>
      <c r="K992" s="1"/>
      <c r="L992" s="1"/>
      <c r="M992" s="1"/>
      <c r="N992" s="1"/>
    </row>
    <row r="993" ht="15.75" customHeight="1">
      <c r="A993" s="58"/>
      <c r="B993" s="1"/>
      <c r="C993" s="1"/>
      <c r="D993" s="1"/>
      <c r="E993" s="1"/>
      <c r="F993" s="1"/>
      <c r="G993" s="1"/>
      <c r="H993" s="1"/>
      <c r="I993" s="1"/>
      <c r="J993" s="1"/>
      <c r="K993" s="1"/>
      <c r="L993" s="1"/>
      <c r="M993" s="1"/>
      <c r="N993" s="1"/>
    </row>
    <row r="994" ht="15.75" customHeight="1">
      <c r="A994" s="58"/>
      <c r="B994" s="1"/>
      <c r="C994" s="1"/>
      <c r="D994" s="1"/>
      <c r="E994" s="1"/>
      <c r="F994" s="1"/>
      <c r="G994" s="1"/>
      <c r="H994" s="1"/>
      <c r="I994" s="1"/>
      <c r="J994" s="1"/>
      <c r="K994" s="1"/>
      <c r="L994" s="1"/>
      <c r="M994" s="1"/>
      <c r="N994" s="1"/>
    </row>
    <row r="995" ht="15.75" customHeight="1">
      <c r="A995" s="58"/>
      <c r="B995" s="1"/>
      <c r="C995" s="1"/>
      <c r="D995" s="1"/>
      <c r="E995" s="1"/>
      <c r="F995" s="1"/>
      <c r="G995" s="1"/>
      <c r="H995" s="1"/>
      <c r="I995" s="1"/>
      <c r="J995" s="1"/>
      <c r="K995" s="1"/>
      <c r="L995" s="1"/>
      <c r="M995" s="1"/>
      <c r="N995" s="1"/>
    </row>
    <row r="996" ht="15.75" customHeight="1">
      <c r="A996" s="58"/>
      <c r="B996" s="1"/>
      <c r="C996" s="1"/>
      <c r="D996" s="1"/>
      <c r="E996" s="1"/>
      <c r="F996" s="1"/>
      <c r="G996" s="1"/>
      <c r="H996" s="1"/>
      <c r="I996" s="1"/>
      <c r="J996" s="1"/>
      <c r="K996" s="1"/>
      <c r="L996" s="1"/>
      <c r="M996" s="1"/>
      <c r="N996" s="1"/>
    </row>
    <row r="997" ht="15.75" customHeight="1">
      <c r="A997" s="58"/>
      <c r="B997" s="1"/>
      <c r="C997" s="1"/>
      <c r="D997" s="1"/>
      <c r="E997" s="1"/>
      <c r="F997" s="1"/>
      <c r="G997" s="1"/>
      <c r="H997" s="1"/>
      <c r="I997" s="1"/>
      <c r="J997" s="1"/>
      <c r="K997" s="1"/>
      <c r="L997" s="1"/>
      <c r="M997" s="1"/>
      <c r="N997" s="1"/>
    </row>
    <row r="998" ht="15.75" customHeight="1">
      <c r="A998" s="58"/>
      <c r="B998" s="1"/>
      <c r="C998" s="1"/>
      <c r="D998" s="1"/>
      <c r="E998" s="1"/>
      <c r="F998" s="1"/>
      <c r="G998" s="1"/>
      <c r="H998" s="1"/>
      <c r="I998" s="1"/>
      <c r="J998" s="1"/>
      <c r="K998" s="1"/>
      <c r="L998" s="1"/>
      <c r="M998" s="1"/>
      <c r="N998" s="1"/>
    </row>
    <row r="999" ht="15.75" customHeight="1">
      <c r="A999" s="58"/>
      <c r="B999" s="1"/>
      <c r="C999" s="1"/>
      <c r="D999" s="1"/>
      <c r="E999" s="1"/>
      <c r="F999" s="1"/>
      <c r="G999" s="1"/>
      <c r="H999" s="1"/>
      <c r="I999" s="1"/>
      <c r="J999" s="1"/>
      <c r="K999" s="1"/>
      <c r="L999" s="1"/>
      <c r="M999" s="1"/>
      <c r="N999" s="1"/>
    </row>
    <row r="1000" ht="15.75" customHeight="1">
      <c r="A1000" s="58"/>
      <c r="B1000" s="1"/>
      <c r="C1000" s="1"/>
      <c r="D1000" s="1"/>
      <c r="E1000" s="1"/>
      <c r="F1000" s="1"/>
      <c r="G1000" s="1"/>
      <c r="H1000" s="1"/>
      <c r="I1000" s="1"/>
      <c r="J1000" s="1"/>
      <c r="K1000" s="1"/>
      <c r="L1000" s="1"/>
      <c r="M1000" s="1"/>
      <c r="N1000" s="1"/>
    </row>
    <row r="1001" ht="15.75" customHeight="1">
      <c r="A1001" s="58"/>
      <c r="B1001" s="1"/>
      <c r="C1001" s="1"/>
      <c r="D1001" s="1"/>
      <c r="E1001" s="1"/>
      <c r="F1001" s="1"/>
      <c r="G1001" s="1"/>
      <c r="H1001" s="1"/>
      <c r="I1001" s="1"/>
      <c r="J1001" s="1"/>
      <c r="K1001" s="1"/>
      <c r="L1001" s="1"/>
      <c r="M1001" s="1"/>
      <c r="N1001" s="1"/>
    </row>
    <row r="1002" ht="15.75" customHeight="1">
      <c r="A1002" s="58"/>
      <c r="B1002" s="1"/>
      <c r="C1002" s="1"/>
      <c r="D1002" s="1"/>
      <c r="E1002" s="1"/>
      <c r="F1002" s="1"/>
      <c r="G1002" s="1"/>
      <c r="H1002" s="1"/>
      <c r="I1002" s="1"/>
      <c r="J1002" s="1"/>
      <c r="K1002" s="1"/>
      <c r="L1002" s="1"/>
      <c r="M1002" s="1"/>
      <c r="N1002" s="1"/>
    </row>
    <row r="1003" ht="15.75" customHeight="1">
      <c r="A1003" s="58"/>
      <c r="B1003" s="1"/>
      <c r="C1003" s="1"/>
      <c r="D1003" s="1"/>
      <c r="E1003" s="1"/>
      <c r="F1003" s="1"/>
      <c r="G1003" s="1"/>
      <c r="H1003" s="1"/>
      <c r="I1003" s="1"/>
      <c r="J1003" s="1"/>
      <c r="K1003" s="1"/>
      <c r="L1003" s="1"/>
      <c r="M1003" s="1"/>
      <c r="N1003" s="1"/>
    </row>
    <row r="1004" ht="15.75" customHeight="1">
      <c r="A1004" s="58"/>
      <c r="B1004" s="1"/>
      <c r="C1004" s="1"/>
      <c r="D1004" s="1"/>
      <c r="E1004" s="1"/>
      <c r="F1004" s="1"/>
      <c r="G1004" s="1"/>
      <c r="H1004" s="1"/>
      <c r="I1004" s="1"/>
      <c r="J1004" s="1"/>
      <c r="K1004" s="1"/>
      <c r="L1004" s="1"/>
      <c r="M1004" s="1"/>
      <c r="N1004" s="1"/>
    </row>
    <row r="1005" ht="15.75" customHeight="1">
      <c r="A1005" s="58"/>
      <c r="B1005" s="1"/>
      <c r="C1005" s="1"/>
      <c r="D1005" s="1"/>
      <c r="E1005" s="1"/>
      <c r="F1005" s="1"/>
      <c r="G1005" s="1"/>
      <c r="H1005" s="1"/>
      <c r="I1005" s="1"/>
      <c r="J1005" s="1"/>
      <c r="K1005" s="1"/>
      <c r="L1005" s="1"/>
      <c r="M1005" s="1"/>
      <c r="N1005" s="1"/>
    </row>
    <row r="1006" ht="15.75" customHeight="1">
      <c r="A1006" s="58"/>
      <c r="B1006" s="1"/>
      <c r="C1006" s="1"/>
      <c r="D1006" s="1"/>
      <c r="E1006" s="1"/>
      <c r="F1006" s="1"/>
      <c r="G1006" s="1"/>
      <c r="H1006" s="1"/>
      <c r="I1006" s="1"/>
      <c r="J1006" s="1"/>
      <c r="K1006" s="1"/>
      <c r="L1006" s="1"/>
      <c r="M1006" s="1"/>
      <c r="N1006" s="1"/>
    </row>
    <row r="1007" ht="15.75" customHeight="1">
      <c r="A1007" s="58"/>
      <c r="B1007" s="1"/>
      <c r="C1007" s="1"/>
      <c r="D1007" s="1"/>
      <c r="E1007" s="1"/>
      <c r="F1007" s="1"/>
      <c r="G1007" s="1"/>
      <c r="H1007" s="1"/>
      <c r="I1007" s="1"/>
      <c r="J1007" s="1"/>
      <c r="K1007" s="1"/>
      <c r="L1007" s="1"/>
      <c r="M1007" s="1"/>
      <c r="N1007" s="1"/>
    </row>
    <row r="1008" ht="15.75" customHeight="1">
      <c r="A1008" s="58"/>
      <c r="B1008" s="1"/>
      <c r="C1008" s="1"/>
      <c r="D1008" s="1"/>
      <c r="E1008" s="1"/>
      <c r="F1008" s="1"/>
      <c r="G1008" s="1"/>
      <c r="H1008" s="1"/>
      <c r="I1008" s="1"/>
      <c r="J1008" s="1"/>
      <c r="K1008" s="1"/>
      <c r="L1008" s="1"/>
      <c r="M1008" s="1"/>
      <c r="N1008" s="1"/>
    </row>
    <row r="1009" ht="15.75" customHeight="1">
      <c r="A1009" s="58"/>
      <c r="B1009" s="1"/>
      <c r="C1009" s="1"/>
      <c r="D1009" s="1"/>
      <c r="E1009" s="1"/>
      <c r="F1009" s="1"/>
      <c r="G1009" s="1"/>
      <c r="H1009" s="1"/>
      <c r="I1009" s="1"/>
      <c r="J1009" s="1"/>
      <c r="K1009" s="1"/>
      <c r="L1009" s="1"/>
      <c r="M1009" s="1"/>
      <c r="N1009" s="1"/>
    </row>
    <row r="1010" ht="15.75" customHeight="1">
      <c r="A1010" s="58"/>
      <c r="B1010" s="1"/>
      <c r="C1010" s="1"/>
      <c r="D1010" s="1"/>
      <c r="E1010" s="1"/>
      <c r="F1010" s="1"/>
      <c r="G1010" s="1"/>
      <c r="H1010" s="1"/>
      <c r="I1010" s="1"/>
      <c r="J1010" s="1"/>
      <c r="K1010" s="1"/>
      <c r="L1010" s="1"/>
      <c r="M1010" s="1"/>
      <c r="N1010" s="1"/>
    </row>
    <row r="1011" ht="15.75" customHeight="1">
      <c r="A1011" s="58"/>
      <c r="B1011" s="1"/>
      <c r="C1011" s="1"/>
      <c r="D1011" s="1"/>
      <c r="E1011" s="1"/>
      <c r="F1011" s="1"/>
      <c r="G1011" s="1"/>
      <c r="H1011" s="1"/>
      <c r="I1011" s="1"/>
      <c r="J1011" s="1"/>
      <c r="K1011" s="1"/>
      <c r="L1011" s="1"/>
      <c r="M1011" s="1"/>
      <c r="N1011" s="1"/>
    </row>
    <row r="1012" ht="15.75" customHeight="1">
      <c r="A1012" s="58"/>
      <c r="B1012" s="1"/>
      <c r="C1012" s="1"/>
      <c r="D1012" s="1"/>
      <c r="E1012" s="1"/>
      <c r="F1012" s="1"/>
      <c r="G1012" s="1"/>
      <c r="H1012" s="1"/>
      <c r="I1012" s="1"/>
      <c r="J1012" s="1"/>
      <c r="K1012" s="1"/>
      <c r="L1012" s="1"/>
      <c r="M1012" s="1"/>
      <c r="N1012" s="1"/>
    </row>
    <row r="1013" ht="15.75" customHeight="1">
      <c r="A1013" s="58"/>
      <c r="B1013" s="1"/>
      <c r="C1013" s="1"/>
      <c r="D1013" s="1"/>
      <c r="E1013" s="1"/>
      <c r="F1013" s="1"/>
      <c r="G1013" s="1"/>
      <c r="H1013" s="1"/>
      <c r="I1013" s="1"/>
      <c r="J1013" s="1"/>
      <c r="K1013" s="1"/>
      <c r="L1013" s="1"/>
      <c r="M1013" s="1"/>
      <c r="N1013" s="1"/>
    </row>
  </sheetData>
  <mergeCells count="127">
    <mergeCell ref="M459:M462"/>
    <mergeCell ref="N459:N462"/>
    <mergeCell ref="L437:L440"/>
    <mergeCell ref="M437:M440"/>
    <mergeCell ref="N437:N440"/>
    <mergeCell ref="L448:L451"/>
    <mergeCell ref="M448:M451"/>
    <mergeCell ref="N448:N451"/>
    <mergeCell ref="L459:L462"/>
    <mergeCell ref="M152:M155"/>
    <mergeCell ref="N152:N155"/>
    <mergeCell ref="L128:L131"/>
    <mergeCell ref="M128:M131"/>
    <mergeCell ref="N128:N131"/>
    <mergeCell ref="L141:L144"/>
    <mergeCell ref="M141:M144"/>
    <mergeCell ref="N141:N144"/>
    <mergeCell ref="L152:L155"/>
    <mergeCell ref="M185:M188"/>
    <mergeCell ref="N185:N188"/>
    <mergeCell ref="L163:L166"/>
    <mergeCell ref="M163:M166"/>
    <mergeCell ref="N163:N166"/>
    <mergeCell ref="L174:L177"/>
    <mergeCell ref="M174:M177"/>
    <mergeCell ref="N174:N177"/>
    <mergeCell ref="L185:L188"/>
    <mergeCell ref="M220:M223"/>
    <mergeCell ref="N220:N223"/>
    <mergeCell ref="L196:L199"/>
    <mergeCell ref="M196:M199"/>
    <mergeCell ref="N196:N199"/>
    <mergeCell ref="L209:L212"/>
    <mergeCell ref="M209:M212"/>
    <mergeCell ref="N209:N212"/>
    <mergeCell ref="L220:L223"/>
    <mergeCell ref="L470:L473"/>
    <mergeCell ref="M470:M473"/>
    <mergeCell ref="N470:N473"/>
    <mergeCell ref="A1:K1"/>
    <mergeCell ref="L5:L8"/>
    <mergeCell ref="M5:M8"/>
    <mergeCell ref="N5:N8"/>
    <mergeCell ref="L16:L19"/>
    <mergeCell ref="M16:M19"/>
    <mergeCell ref="N16:N19"/>
    <mergeCell ref="M49:M52"/>
    <mergeCell ref="N49:N52"/>
    <mergeCell ref="L27:L30"/>
    <mergeCell ref="M27:M30"/>
    <mergeCell ref="N27:N30"/>
    <mergeCell ref="L38:L41"/>
    <mergeCell ref="M38:M41"/>
    <mergeCell ref="N38:N41"/>
    <mergeCell ref="L49:L52"/>
    <mergeCell ref="M84:M87"/>
    <mergeCell ref="N84:N87"/>
    <mergeCell ref="L60:L63"/>
    <mergeCell ref="M60:M63"/>
    <mergeCell ref="N60:N63"/>
    <mergeCell ref="L73:L76"/>
    <mergeCell ref="M73:M76"/>
    <mergeCell ref="N73:N76"/>
    <mergeCell ref="L84:L87"/>
    <mergeCell ref="M117:M120"/>
    <mergeCell ref="N117:N120"/>
    <mergeCell ref="L95:L98"/>
    <mergeCell ref="M95:M98"/>
    <mergeCell ref="N95:N98"/>
    <mergeCell ref="L106:L109"/>
    <mergeCell ref="M106:M109"/>
    <mergeCell ref="N106:N109"/>
    <mergeCell ref="L117:L120"/>
    <mergeCell ref="M253:M256"/>
    <mergeCell ref="N253:N256"/>
    <mergeCell ref="L231:L234"/>
    <mergeCell ref="M231:M234"/>
    <mergeCell ref="N231:N234"/>
    <mergeCell ref="L242:L245"/>
    <mergeCell ref="M242:M245"/>
    <mergeCell ref="N242:N245"/>
    <mergeCell ref="L253:L256"/>
    <mergeCell ref="M288:M291"/>
    <mergeCell ref="N288:N291"/>
    <mergeCell ref="L266:L269"/>
    <mergeCell ref="M266:M269"/>
    <mergeCell ref="N266:N269"/>
    <mergeCell ref="L277:L280"/>
    <mergeCell ref="M277:M280"/>
    <mergeCell ref="N277:N280"/>
    <mergeCell ref="L288:L291"/>
    <mergeCell ref="M321:M324"/>
    <mergeCell ref="N321:N324"/>
    <mergeCell ref="L299:L302"/>
    <mergeCell ref="M299:M302"/>
    <mergeCell ref="N299:N302"/>
    <mergeCell ref="L310:L313"/>
    <mergeCell ref="M310:M313"/>
    <mergeCell ref="N310:N313"/>
    <mergeCell ref="L321:L324"/>
    <mergeCell ref="M356:M359"/>
    <mergeCell ref="N356:N359"/>
    <mergeCell ref="L334:L337"/>
    <mergeCell ref="M334:M337"/>
    <mergeCell ref="N334:N337"/>
    <mergeCell ref="L345:L348"/>
    <mergeCell ref="M345:M348"/>
    <mergeCell ref="N345:N348"/>
    <mergeCell ref="L356:L359"/>
    <mergeCell ref="M391:M394"/>
    <mergeCell ref="N391:N394"/>
    <mergeCell ref="L369:L372"/>
    <mergeCell ref="M369:M372"/>
    <mergeCell ref="N369:N372"/>
    <mergeCell ref="L380:L383"/>
    <mergeCell ref="M380:M383"/>
    <mergeCell ref="N380:N383"/>
    <mergeCell ref="L391:L394"/>
    <mergeCell ref="M424:M427"/>
    <mergeCell ref="N424:N427"/>
    <mergeCell ref="L402:L405"/>
    <mergeCell ref="M402:M405"/>
    <mergeCell ref="N402:N405"/>
    <mergeCell ref="L413:L416"/>
    <mergeCell ref="M413:M416"/>
    <mergeCell ref="N413:N416"/>
    <mergeCell ref="L424:L427"/>
  </mergeCells>
  <conditionalFormatting sqref="B10:K10">
    <cfRule type="cellIs" dxfId="0" priority="1" operator="equal">
      <formula>"Não válido"</formula>
    </cfRule>
  </conditionalFormatting>
  <conditionalFormatting sqref="B21:K21">
    <cfRule type="cellIs" dxfId="0" priority="2" operator="equal">
      <formula>"Não válido"</formula>
    </cfRule>
  </conditionalFormatting>
  <conditionalFormatting sqref="B32:K32">
    <cfRule type="cellIs" dxfId="0" priority="3" operator="equal">
      <formula>"Não válido"</formula>
    </cfRule>
  </conditionalFormatting>
  <conditionalFormatting sqref="B43:K43">
    <cfRule type="cellIs" dxfId="0" priority="4" operator="equal">
      <formula>"Não válido"</formula>
    </cfRule>
  </conditionalFormatting>
  <conditionalFormatting sqref="B54:K54">
    <cfRule type="cellIs" dxfId="0" priority="5" operator="equal">
      <formula>"Não válido"</formula>
    </cfRule>
  </conditionalFormatting>
  <conditionalFormatting sqref="B65:K65">
    <cfRule type="cellIs" dxfId="0" priority="6" operator="equal">
      <formula>"Não válido"</formula>
    </cfRule>
  </conditionalFormatting>
  <conditionalFormatting sqref="B78:K78">
    <cfRule type="cellIs" dxfId="0" priority="7" operator="equal">
      <formula>"Não válido"</formula>
    </cfRule>
  </conditionalFormatting>
  <conditionalFormatting sqref="B89:K89">
    <cfRule type="cellIs" dxfId="0" priority="8" operator="equal">
      <formula>"Não válido"</formula>
    </cfRule>
  </conditionalFormatting>
  <conditionalFormatting sqref="B100:K100">
    <cfRule type="cellIs" dxfId="0" priority="9" operator="equal">
      <formula>"Não válido"</formula>
    </cfRule>
  </conditionalFormatting>
  <conditionalFormatting sqref="B111:K111">
    <cfRule type="cellIs" dxfId="0" priority="10" operator="equal">
      <formula>"Não válido"</formula>
    </cfRule>
  </conditionalFormatting>
  <conditionalFormatting sqref="B122:K122">
    <cfRule type="cellIs" dxfId="0" priority="11" operator="equal">
      <formula>"Não válido"</formula>
    </cfRule>
  </conditionalFormatting>
  <conditionalFormatting sqref="B133:K133">
    <cfRule type="cellIs" dxfId="0" priority="12" operator="equal">
      <formula>"Não válido"</formula>
    </cfRule>
  </conditionalFormatting>
  <conditionalFormatting sqref="B146:K146">
    <cfRule type="cellIs" dxfId="0" priority="13" operator="equal">
      <formula>"Não válido"</formula>
    </cfRule>
  </conditionalFormatting>
  <conditionalFormatting sqref="B157:K157">
    <cfRule type="cellIs" dxfId="0" priority="14" operator="equal">
      <formula>"Não válido"</formula>
    </cfRule>
  </conditionalFormatting>
  <conditionalFormatting sqref="B168:K168">
    <cfRule type="cellIs" dxfId="0" priority="15" operator="equal">
      <formula>"Não válido"</formula>
    </cfRule>
  </conditionalFormatting>
  <conditionalFormatting sqref="B179:K179">
    <cfRule type="cellIs" dxfId="0" priority="16" operator="equal">
      <formula>"Não válido"</formula>
    </cfRule>
  </conditionalFormatting>
  <conditionalFormatting sqref="B190:K190">
    <cfRule type="cellIs" dxfId="0" priority="17" operator="equal">
      <formula>"Não válido"</formula>
    </cfRule>
  </conditionalFormatting>
  <conditionalFormatting sqref="B201:K201">
    <cfRule type="cellIs" dxfId="0" priority="18" operator="equal">
      <formula>"Não válido"</formula>
    </cfRule>
  </conditionalFormatting>
  <conditionalFormatting sqref="B214:K214">
    <cfRule type="cellIs" dxfId="0" priority="19" operator="equal">
      <formula>"Não válido"</formula>
    </cfRule>
  </conditionalFormatting>
  <conditionalFormatting sqref="B225:K225">
    <cfRule type="cellIs" dxfId="0" priority="20" operator="equal">
      <formula>"Não válido"</formula>
    </cfRule>
  </conditionalFormatting>
  <conditionalFormatting sqref="B236:K236">
    <cfRule type="cellIs" dxfId="0" priority="21" operator="equal">
      <formula>"Não válido"</formula>
    </cfRule>
  </conditionalFormatting>
  <conditionalFormatting sqref="B361:K361 B464:K464 B475:K475">
    <cfRule type="cellIs" dxfId="0" priority="22" operator="equal">
      <formula>"Não válido"</formula>
    </cfRule>
  </conditionalFormatting>
  <conditionalFormatting sqref="B247:K247 B258:K258">
    <cfRule type="cellIs" dxfId="0" priority="23" operator="equal">
      <formula>"Não válido"</formula>
    </cfRule>
  </conditionalFormatting>
  <conditionalFormatting sqref="B271:K271">
    <cfRule type="cellIs" dxfId="0" priority="24" operator="equal">
      <formula>"Não válido"</formula>
    </cfRule>
  </conditionalFormatting>
  <conditionalFormatting sqref="B282:K282 B385:K385">
    <cfRule type="cellIs" dxfId="0" priority="25" operator="equal">
      <formula>"Não válido"</formula>
    </cfRule>
  </conditionalFormatting>
  <conditionalFormatting sqref="B293:K293 B396:K396">
    <cfRule type="cellIs" dxfId="0" priority="26" operator="equal">
      <formula>"Não válido"</formula>
    </cfRule>
  </conditionalFormatting>
  <conditionalFormatting sqref="B304:K304 B407:K407">
    <cfRule type="cellIs" dxfId="0" priority="27" operator="equal">
      <formula>"Não válido"</formula>
    </cfRule>
  </conditionalFormatting>
  <conditionalFormatting sqref="B315:K315 B418:K418">
    <cfRule type="cellIs" dxfId="0" priority="28" operator="equal">
      <formula>"Não válido"</formula>
    </cfRule>
  </conditionalFormatting>
  <conditionalFormatting sqref="B326:K326 B429:K429">
    <cfRule type="cellIs" dxfId="0" priority="29" operator="equal">
      <formula>"Não válido"</formula>
    </cfRule>
  </conditionalFormatting>
  <conditionalFormatting sqref="B339:K339 B442:K442">
    <cfRule type="cellIs" dxfId="0" priority="30" operator="equal">
      <formula>"Não válido"</formula>
    </cfRule>
  </conditionalFormatting>
  <conditionalFormatting sqref="B350:K350 B453:K453">
    <cfRule type="cellIs" dxfId="0" priority="31" operator="equal">
      <formula>"Não válido"</formula>
    </cfRule>
  </conditionalFormatting>
  <conditionalFormatting sqref="B374:K374">
    <cfRule type="cellIs" dxfId="0" priority="32" operator="equal">
      <formula>"Não válido"</formula>
    </cfRule>
  </conditionalFormatting>
  <hyperlinks>
    <hyperlink r:id="rId1" ref="B7"/>
    <hyperlink r:id="rId2" ref="C7"/>
    <hyperlink r:id="rId3" ref="G7"/>
    <hyperlink r:id="rId4" ref="H7"/>
    <hyperlink r:id="rId5" ref="J7"/>
    <hyperlink r:id="rId6" ref="B18"/>
    <hyperlink r:id="rId7" ref="C18"/>
    <hyperlink r:id="rId8" ref="G18"/>
    <hyperlink r:id="rId9" ref="H18"/>
    <hyperlink r:id="rId10" ref="J18"/>
    <hyperlink r:id="rId11" ref="B29"/>
    <hyperlink r:id="rId12" ref="C29"/>
    <hyperlink r:id="rId13" ref="G29"/>
    <hyperlink r:id="rId14" ref="H29"/>
    <hyperlink r:id="rId15" ref="B40"/>
    <hyperlink r:id="rId16" ref="C40"/>
    <hyperlink r:id="rId17" ref="G40"/>
    <hyperlink r:id="rId18" ref="H40"/>
    <hyperlink r:id="rId19" ref="B51"/>
    <hyperlink r:id="rId20" ref="C51"/>
    <hyperlink r:id="rId21" ref="G51"/>
    <hyperlink r:id="rId22" ref="H51"/>
    <hyperlink r:id="rId23" ref="B62"/>
    <hyperlink r:id="rId24" ref="C62"/>
    <hyperlink r:id="rId25" ref="G62"/>
    <hyperlink r:id="rId26" ref="H62"/>
    <hyperlink r:id="rId27" ref="B75"/>
    <hyperlink r:id="rId28" ref="C75"/>
    <hyperlink r:id="rId29" ref="G75"/>
    <hyperlink r:id="rId30" ref="H75"/>
    <hyperlink r:id="rId31" ref="B86"/>
    <hyperlink r:id="rId32" ref="C86"/>
    <hyperlink r:id="rId33" ref="G86"/>
    <hyperlink r:id="rId34" ref="H86"/>
    <hyperlink r:id="rId35" ref="B97"/>
    <hyperlink r:id="rId36" ref="C97"/>
    <hyperlink r:id="rId37" ref="G97"/>
    <hyperlink r:id="rId38" ref="H97"/>
    <hyperlink r:id="rId39" ref="B108"/>
    <hyperlink r:id="rId40" ref="C108"/>
    <hyperlink r:id="rId41" ref="G108"/>
    <hyperlink r:id="rId42" ref="H108"/>
    <hyperlink r:id="rId43" ref="B119"/>
    <hyperlink r:id="rId44" ref="C119"/>
    <hyperlink r:id="rId45" ref="G119"/>
    <hyperlink r:id="rId46" ref="H119"/>
    <hyperlink r:id="rId47" ref="B130"/>
    <hyperlink r:id="rId48" ref="C130"/>
    <hyperlink r:id="rId49" ref="G130"/>
    <hyperlink r:id="rId50" ref="H130"/>
    <hyperlink r:id="rId51" ref="B143"/>
    <hyperlink r:id="rId52" ref="C143"/>
    <hyperlink r:id="rId53" ref="G143"/>
    <hyperlink r:id="rId54" ref="H143"/>
    <hyperlink r:id="rId55" ref="B154"/>
    <hyperlink r:id="rId56" ref="C154"/>
    <hyperlink r:id="rId57" ref="G154"/>
    <hyperlink r:id="rId58" ref="H154"/>
    <hyperlink r:id="rId59" ref="B165"/>
    <hyperlink r:id="rId60" ref="C165"/>
    <hyperlink r:id="rId61" ref="G165"/>
    <hyperlink r:id="rId62" ref="H165"/>
    <hyperlink r:id="rId63" ref="B176"/>
    <hyperlink r:id="rId64" ref="C176"/>
    <hyperlink r:id="rId65" ref="G176"/>
    <hyperlink r:id="rId66" ref="H176"/>
    <hyperlink r:id="rId67" ref="B187"/>
    <hyperlink r:id="rId68" ref="C187"/>
    <hyperlink r:id="rId69" ref="G187"/>
    <hyperlink r:id="rId70" ref="H187"/>
    <hyperlink r:id="rId71" ref="B198"/>
    <hyperlink r:id="rId72" ref="C198"/>
    <hyperlink r:id="rId73" ref="G198"/>
    <hyperlink r:id="rId74" ref="H198"/>
    <hyperlink r:id="rId75" ref="B211"/>
    <hyperlink r:id="rId76" ref="C211"/>
    <hyperlink r:id="rId77" ref="G211"/>
    <hyperlink r:id="rId78" ref="H211"/>
    <hyperlink r:id="rId79" ref="B222"/>
    <hyperlink r:id="rId80" ref="C222"/>
    <hyperlink r:id="rId81" ref="G222"/>
    <hyperlink r:id="rId82" ref="H222"/>
    <hyperlink r:id="rId83" ref="B233"/>
    <hyperlink r:id="rId84" ref="C233"/>
    <hyperlink r:id="rId85" ref="G233"/>
    <hyperlink r:id="rId86" ref="H233"/>
    <hyperlink r:id="rId87" ref="B244"/>
    <hyperlink r:id="rId88" ref="C244"/>
    <hyperlink r:id="rId89" ref="G244"/>
    <hyperlink r:id="rId90" ref="H244"/>
    <hyperlink r:id="rId91" ref="B255"/>
    <hyperlink r:id="rId92" ref="C255"/>
    <hyperlink r:id="rId93" ref="G255"/>
    <hyperlink r:id="rId94" ref="H255"/>
    <hyperlink r:id="rId95" ref="B268"/>
    <hyperlink r:id="rId96" ref="C268"/>
    <hyperlink r:id="rId97" ref="G268"/>
    <hyperlink r:id="rId98" ref="H268"/>
    <hyperlink r:id="rId99" ref="B279"/>
    <hyperlink r:id="rId100" ref="C279"/>
    <hyperlink r:id="rId101" ref="G279"/>
    <hyperlink r:id="rId102" ref="H279"/>
    <hyperlink r:id="rId103" ref="B290"/>
    <hyperlink r:id="rId104" ref="C290"/>
    <hyperlink r:id="rId105" ref="G290"/>
    <hyperlink r:id="rId106" ref="H290"/>
    <hyperlink r:id="rId107" ref="B301"/>
    <hyperlink r:id="rId108" ref="C301"/>
    <hyperlink r:id="rId109" ref="G301"/>
    <hyperlink r:id="rId110" ref="H301"/>
    <hyperlink r:id="rId111" ref="B312"/>
    <hyperlink r:id="rId112" ref="C312"/>
    <hyperlink r:id="rId113" ref="G312"/>
    <hyperlink r:id="rId114" ref="H312"/>
    <hyperlink r:id="rId115" ref="B323"/>
    <hyperlink r:id="rId116" ref="C323"/>
    <hyperlink r:id="rId117" ref="G323"/>
    <hyperlink r:id="rId118" ref="H323"/>
    <hyperlink r:id="rId119" ref="B336"/>
    <hyperlink r:id="rId120" ref="C336"/>
    <hyperlink r:id="rId121" ref="G336"/>
    <hyperlink r:id="rId122" ref="H336"/>
    <hyperlink r:id="rId123" ref="B347"/>
    <hyperlink r:id="rId124" ref="C347"/>
    <hyperlink r:id="rId125" ref="G347"/>
    <hyperlink r:id="rId126" ref="H347"/>
    <hyperlink r:id="rId127" ref="B358"/>
    <hyperlink r:id="rId128" ref="C358"/>
    <hyperlink r:id="rId129" ref="G358"/>
    <hyperlink r:id="rId130" ref="H358"/>
    <hyperlink r:id="rId131" ref="B371"/>
    <hyperlink r:id="rId132" ref="C371"/>
    <hyperlink r:id="rId133" ref="G371"/>
    <hyperlink r:id="rId134" ref="H371"/>
    <hyperlink r:id="rId135" ref="B382"/>
    <hyperlink r:id="rId136" ref="C382"/>
    <hyperlink r:id="rId137" ref="G382"/>
    <hyperlink r:id="rId138" ref="H382"/>
    <hyperlink r:id="rId139" ref="B393"/>
    <hyperlink r:id="rId140" ref="C393"/>
    <hyperlink r:id="rId141" ref="G393"/>
    <hyperlink r:id="rId142" ref="H393"/>
    <hyperlink r:id="rId143" ref="B404"/>
    <hyperlink r:id="rId144" ref="C404"/>
    <hyperlink r:id="rId145" ref="G404"/>
    <hyperlink r:id="rId146" ref="H404"/>
    <hyperlink r:id="rId147" ref="B415"/>
    <hyperlink r:id="rId148" ref="C415"/>
    <hyperlink r:id="rId149" ref="G415"/>
    <hyperlink r:id="rId150" ref="H415"/>
    <hyperlink r:id="rId151" ref="B426"/>
    <hyperlink r:id="rId152" ref="C426"/>
    <hyperlink r:id="rId153" ref="G426"/>
    <hyperlink r:id="rId154" ref="H426"/>
    <hyperlink r:id="rId155" ref="B439"/>
    <hyperlink r:id="rId156" ref="C439"/>
    <hyperlink r:id="rId157" ref="G439"/>
    <hyperlink r:id="rId158" ref="H439"/>
    <hyperlink r:id="rId159" ref="B450"/>
    <hyperlink r:id="rId160" ref="C450"/>
    <hyperlink r:id="rId161" ref="G450"/>
    <hyperlink r:id="rId162" ref="H450"/>
    <hyperlink r:id="rId163" ref="B461"/>
    <hyperlink r:id="rId164" ref="C461"/>
    <hyperlink r:id="rId165" ref="G461"/>
    <hyperlink r:id="rId166" ref="H461"/>
    <hyperlink r:id="rId167" ref="B472"/>
    <hyperlink r:id="rId168" ref="C472"/>
    <hyperlink r:id="rId169" ref="G472"/>
    <hyperlink r:id="rId170" ref="H472"/>
  </hyperlinks>
  <printOptions/>
  <pageMargins bottom="0.787401575" footer="0.0" header="0.0" left="0.511811024" right="0.511811024" top="0.787401575"/>
  <pageSetup paperSize="9" orientation="portrait"/>
  <drawing r:id="rId17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57"/>
    <col customWidth="1" min="2" max="2" width="13.71"/>
    <col customWidth="1" min="3" max="12" width="13.29"/>
    <col customWidth="1" min="13" max="13" width="34.14"/>
    <col customWidth="1" min="14" max="14" width="30.71"/>
    <col customWidth="1" min="15" max="26" width="8.71"/>
  </cols>
  <sheetData>
    <row r="1" ht="120.0" customHeight="1">
      <c r="A1" s="1" t="s">
        <v>868</v>
      </c>
      <c r="L1" s="1"/>
      <c r="M1" s="1"/>
      <c r="N1" s="1"/>
    </row>
    <row r="2">
      <c r="A2" s="58"/>
      <c r="B2" s="1"/>
      <c r="C2" s="1"/>
      <c r="D2" s="1"/>
      <c r="E2" s="1"/>
      <c r="F2" s="1"/>
      <c r="G2" s="1"/>
      <c r="H2" s="1"/>
      <c r="I2" s="1"/>
      <c r="J2" s="1"/>
      <c r="K2" s="1"/>
      <c r="L2" s="1"/>
      <c r="M2" s="1"/>
      <c r="N2" s="1"/>
    </row>
    <row r="3">
      <c r="A3" s="59" t="s">
        <v>389</v>
      </c>
      <c r="B3" s="1"/>
      <c r="C3" s="1"/>
      <c r="D3" s="1"/>
      <c r="E3" s="1"/>
      <c r="F3" s="1"/>
      <c r="G3" s="1"/>
      <c r="H3" s="1"/>
      <c r="I3" s="1"/>
      <c r="J3" s="1"/>
      <c r="K3" s="1"/>
      <c r="L3" s="1"/>
      <c r="M3" s="1"/>
      <c r="N3" s="1"/>
    </row>
    <row r="4">
      <c r="A4" s="58"/>
      <c r="B4" s="60"/>
      <c r="C4" s="61"/>
      <c r="D4" s="61"/>
      <c r="E4" s="61"/>
      <c r="F4" s="61"/>
      <c r="G4" s="1"/>
      <c r="H4" s="1"/>
      <c r="I4" s="1"/>
      <c r="J4" s="1"/>
      <c r="K4" s="1"/>
      <c r="L4" s="1"/>
      <c r="M4" s="1"/>
      <c r="N4" s="1"/>
    </row>
    <row r="5">
      <c r="A5" s="66" t="s">
        <v>390</v>
      </c>
      <c r="B5" s="6" t="s">
        <v>2</v>
      </c>
      <c r="C5" s="6" t="s">
        <v>3</v>
      </c>
      <c r="D5" s="6" t="s">
        <v>4</v>
      </c>
      <c r="E5" s="6" t="s">
        <v>5</v>
      </c>
      <c r="F5" s="6" t="s">
        <v>6</v>
      </c>
      <c r="G5" s="6" t="s">
        <v>7</v>
      </c>
      <c r="H5" s="6" t="s">
        <v>8</v>
      </c>
      <c r="I5" s="6" t="s">
        <v>9</v>
      </c>
      <c r="J5" s="6" t="s">
        <v>10</v>
      </c>
      <c r="K5" s="6" t="s">
        <v>11</v>
      </c>
      <c r="L5" s="7" t="s">
        <v>12</v>
      </c>
      <c r="M5" s="7" t="s">
        <v>13</v>
      </c>
      <c r="N5" s="7" t="s">
        <v>14</v>
      </c>
    </row>
    <row r="6">
      <c r="A6" s="63" t="s">
        <v>15</v>
      </c>
      <c r="B6" s="9"/>
      <c r="C6" s="9"/>
      <c r="D6" s="9"/>
      <c r="E6" s="9"/>
      <c r="F6" s="9"/>
      <c r="G6" s="9"/>
      <c r="H6" s="9"/>
      <c r="I6" s="9"/>
      <c r="J6" s="9"/>
      <c r="K6" s="9"/>
      <c r="L6" s="11"/>
      <c r="M6" s="11"/>
      <c r="N6" s="11"/>
    </row>
    <row r="7">
      <c r="A7" s="63" t="s">
        <v>21</v>
      </c>
      <c r="B7" s="9"/>
      <c r="C7" s="9"/>
      <c r="D7" s="9"/>
      <c r="E7" s="9"/>
      <c r="F7" s="9"/>
      <c r="G7" s="9"/>
      <c r="H7" s="9"/>
      <c r="I7" s="9"/>
      <c r="J7" s="9"/>
      <c r="K7" s="9"/>
      <c r="L7" s="11"/>
      <c r="M7" s="11"/>
      <c r="N7" s="11"/>
    </row>
    <row r="8">
      <c r="A8" s="63" t="s">
        <v>408</v>
      </c>
      <c r="B8" s="9"/>
      <c r="C8" s="9"/>
      <c r="D8" s="64"/>
      <c r="E8" s="9"/>
      <c r="F8" s="9"/>
      <c r="G8" s="9"/>
      <c r="H8" s="9"/>
      <c r="I8" s="9"/>
      <c r="J8" s="9"/>
      <c r="K8" s="9"/>
      <c r="L8" s="65"/>
      <c r="M8" s="65"/>
      <c r="N8" s="65"/>
    </row>
    <row r="9">
      <c r="A9" s="66" t="s">
        <v>390</v>
      </c>
      <c r="B9" s="16"/>
      <c r="C9" s="9"/>
      <c r="D9" s="16"/>
      <c r="E9" s="69"/>
      <c r="F9" s="16"/>
      <c r="G9" s="16"/>
      <c r="H9" s="16"/>
      <c r="I9" s="16"/>
      <c r="J9" s="16"/>
      <c r="K9" s="16"/>
      <c r="L9" s="68" t="str">
        <f>IFERROR(MEDIAN($B9:$K9),"-")</f>
        <v>-</v>
      </c>
      <c r="M9" s="68" t="str">
        <f>IFERROR(L9*(1-50%),"-")</f>
        <v>-</v>
      </c>
      <c r="N9" s="68" t="str">
        <f>IFERROR(L9*(1+50%),"-")</f>
        <v>-</v>
      </c>
    </row>
    <row r="10">
      <c r="A10" s="63" t="s">
        <v>24</v>
      </c>
      <c r="B10" s="69" t="str">
        <f t="shared" ref="B10:K10" si="1">IFERROR(IF(B9&gt;$N9,"Não válido",IF(B9&lt;$M9,"Não válido",B9)),"-")</f>
        <v>Não válido</v>
      </c>
      <c r="C10" s="69" t="str">
        <f t="shared" si="1"/>
        <v>Não válido</v>
      </c>
      <c r="D10" s="69" t="str">
        <f t="shared" si="1"/>
        <v>Não válido</v>
      </c>
      <c r="E10" s="69" t="str">
        <f t="shared" si="1"/>
        <v>Não válido</v>
      </c>
      <c r="F10" s="69" t="str">
        <f t="shared" si="1"/>
        <v>Não válido</v>
      </c>
      <c r="G10" s="69" t="str">
        <f t="shared" si="1"/>
        <v>Não válido</v>
      </c>
      <c r="H10" s="69" t="str">
        <f t="shared" si="1"/>
        <v>Não válido</v>
      </c>
      <c r="I10" s="69" t="str">
        <f t="shared" si="1"/>
        <v>Não válido</v>
      </c>
      <c r="J10" s="69" t="str">
        <f t="shared" si="1"/>
        <v>Não válido</v>
      </c>
      <c r="K10" s="69" t="str">
        <f t="shared" si="1"/>
        <v>Não válido</v>
      </c>
      <c r="L10" s="1"/>
      <c r="M10" s="1"/>
      <c r="N10" s="1"/>
    </row>
    <row r="11">
      <c r="A11" s="70" t="s">
        <v>25</v>
      </c>
      <c r="B11" s="68">
        <f>IFERROR(MIN(B10:K10),"-")</f>
        <v>0</v>
      </c>
      <c r="C11" s="71"/>
      <c r="D11" s="71"/>
      <c r="E11" s="1"/>
      <c r="F11" s="1"/>
      <c r="G11" s="1"/>
      <c r="H11" s="1"/>
      <c r="I11" s="1"/>
      <c r="J11" s="1"/>
      <c r="K11" s="1"/>
      <c r="L11" s="1"/>
      <c r="M11" s="1"/>
      <c r="N11" s="1"/>
    </row>
    <row r="12">
      <c r="A12" s="70" t="s">
        <v>26</v>
      </c>
      <c r="B12" s="68" t="str">
        <f>IFERROR(MEDIAN(B10:K10),"-")</f>
        <v>-</v>
      </c>
      <c r="C12" s="71"/>
      <c r="D12" s="71"/>
      <c r="E12" s="1"/>
      <c r="F12" s="1"/>
      <c r="G12" s="1"/>
      <c r="H12" s="1"/>
      <c r="I12" s="1"/>
      <c r="J12" s="1"/>
      <c r="K12" s="1"/>
      <c r="L12" s="1"/>
      <c r="M12" s="1"/>
      <c r="N12" s="1"/>
    </row>
    <row r="13">
      <c r="A13" s="70" t="s">
        <v>27</v>
      </c>
      <c r="B13" s="68" t="str">
        <f>IFERROR(AVERAGE(B10:K10),"-")</f>
        <v>-</v>
      </c>
      <c r="C13" s="71"/>
      <c r="D13" s="71"/>
      <c r="E13" s="1"/>
      <c r="F13" s="1"/>
      <c r="G13" s="1"/>
      <c r="H13" s="1"/>
      <c r="I13" s="1"/>
      <c r="J13" s="1"/>
      <c r="K13" s="1"/>
      <c r="L13" s="1"/>
      <c r="M13" s="1"/>
      <c r="N13" s="1"/>
    </row>
    <row r="14">
      <c r="A14" s="70" t="s">
        <v>28</v>
      </c>
      <c r="B14" s="68">
        <f>IFERROR(MAX(B10:K10),"-")</f>
        <v>0</v>
      </c>
      <c r="C14" s="71"/>
      <c r="D14" s="71"/>
      <c r="E14" s="1"/>
      <c r="F14" s="1"/>
      <c r="G14" s="1"/>
      <c r="H14" s="1"/>
      <c r="I14" s="1"/>
      <c r="J14" s="1"/>
      <c r="K14" s="1"/>
      <c r="L14" s="1"/>
      <c r="M14" s="1"/>
      <c r="N14" s="1"/>
    </row>
    <row r="15">
      <c r="A15" s="58"/>
      <c r="B15" s="1"/>
      <c r="C15" s="1"/>
      <c r="D15" s="1"/>
      <c r="E15" s="1"/>
      <c r="F15" s="1"/>
      <c r="G15" s="1"/>
      <c r="H15" s="1"/>
      <c r="I15" s="1"/>
      <c r="J15" s="1"/>
      <c r="K15" s="1"/>
      <c r="L15" s="1"/>
      <c r="M15" s="1"/>
      <c r="N15" s="1"/>
    </row>
    <row r="16">
      <c r="A16" s="66" t="s">
        <v>410</v>
      </c>
      <c r="B16" s="6" t="s">
        <v>2</v>
      </c>
      <c r="C16" s="6" t="s">
        <v>3</v>
      </c>
      <c r="D16" s="6" t="s">
        <v>4</v>
      </c>
      <c r="E16" s="6" t="s">
        <v>5</v>
      </c>
      <c r="F16" s="6" t="s">
        <v>6</v>
      </c>
      <c r="G16" s="6" t="s">
        <v>7</v>
      </c>
      <c r="H16" s="6" t="s">
        <v>8</v>
      </c>
      <c r="I16" s="6" t="s">
        <v>9</v>
      </c>
      <c r="J16" s="6" t="s">
        <v>10</v>
      </c>
      <c r="K16" s="6" t="s">
        <v>11</v>
      </c>
      <c r="L16" s="7" t="s">
        <v>12</v>
      </c>
      <c r="M16" s="7" t="s">
        <v>13</v>
      </c>
      <c r="N16" s="7" t="s">
        <v>14</v>
      </c>
    </row>
    <row r="17">
      <c r="A17" s="63" t="s">
        <v>15</v>
      </c>
      <c r="B17" s="9"/>
      <c r="C17" s="9"/>
      <c r="D17" s="9"/>
      <c r="E17" s="9"/>
      <c r="F17" s="9"/>
      <c r="G17" s="9"/>
      <c r="H17" s="9"/>
      <c r="I17" s="9"/>
      <c r="J17" s="9"/>
      <c r="K17" s="9"/>
      <c r="L17" s="11"/>
      <c r="M17" s="11"/>
      <c r="N17" s="11"/>
    </row>
    <row r="18">
      <c r="A18" s="63" t="s">
        <v>21</v>
      </c>
      <c r="B18" s="9"/>
      <c r="C18" s="9"/>
      <c r="D18" s="9"/>
      <c r="E18" s="9"/>
      <c r="F18" s="9"/>
      <c r="G18" s="9"/>
      <c r="H18" s="9"/>
      <c r="I18" s="9"/>
      <c r="J18" s="9"/>
      <c r="K18" s="9"/>
      <c r="L18" s="11"/>
      <c r="M18" s="11"/>
      <c r="N18" s="11"/>
    </row>
    <row r="19">
      <c r="A19" s="63" t="s">
        <v>408</v>
      </c>
      <c r="B19" s="9"/>
      <c r="C19" s="72"/>
      <c r="D19" s="9"/>
      <c r="E19" s="9"/>
      <c r="F19" s="9"/>
      <c r="G19" s="9"/>
      <c r="H19" s="9"/>
      <c r="I19" s="9"/>
      <c r="J19" s="9"/>
      <c r="K19" s="9"/>
      <c r="L19" s="65"/>
      <c r="M19" s="65"/>
      <c r="N19" s="65"/>
    </row>
    <row r="20">
      <c r="A20" s="66" t="s">
        <v>410</v>
      </c>
      <c r="B20" s="16"/>
      <c r="C20" s="78"/>
      <c r="D20" s="16"/>
      <c r="E20" s="69"/>
      <c r="F20" s="16"/>
      <c r="G20" s="16"/>
      <c r="H20" s="16"/>
      <c r="I20" s="16"/>
      <c r="J20" s="16"/>
      <c r="K20" s="16"/>
      <c r="L20" s="68" t="str">
        <f>IFERROR(MEDIAN($B20:$K20),"-")</f>
        <v>-</v>
      </c>
      <c r="M20" s="68" t="str">
        <f>IFERROR(L20*(1-50%),"-")</f>
        <v>-</v>
      </c>
      <c r="N20" s="68" t="str">
        <f>IFERROR(L20*(1+50%),"-")</f>
        <v>-</v>
      </c>
    </row>
    <row r="21" ht="15.75" customHeight="1">
      <c r="A21" s="63" t="s">
        <v>24</v>
      </c>
      <c r="B21" s="69" t="str">
        <f t="shared" ref="B21:K21" si="2">IFERROR(IF(B20&gt;$N20,"Não válido",IF(B20&lt;$M20,"Não válido",B20)),"-")</f>
        <v>Não válido</v>
      </c>
      <c r="C21" s="69" t="str">
        <f t="shared" si="2"/>
        <v>Não válido</v>
      </c>
      <c r="D21" s="69" t="str">
        <f t="shared" si="2"/>
        <v>Não válido</v>
      </c>
      <c r="E21" s="69" t="str">
        <f t="shared" si="2"/>
        <v>Não válido</v>
      </c>
      <c r="F21" s="69" t="str">
        <f t="shared" si="2"/>
        <v>Não válido</v>
      </c>
      <c r="G21" s="69" t="str">
        <f t="shared" si="2"/>
        <v>Não válido</v>
      </c>
      <c r="H21" s="69" t="str">
        <f t="shared" si="2"/>
        <v>Não válido</v>
      </c>
      <c r="I21" s="69" t="str">
        <f t="shared" si="2"/>
        <v>Não válido</v>
      </c>
      <c r="J21" s="69" t="str">
        <f t="shared" si="2"/>
        <v>Não válido</v>
      </c>
      <c r="K21" s="69" t="str">
        <f t="shared" si="2"/>
        <v>Não válido</v>
      </c>
      <c r="L21" s="1"/>
      <c r="M21" s="1"/>
      <c r="N21" s="1"/>
    </row>
    <row r="22" ht="15.75" customHeight="1">
      <c r="A22" s="70" t="s">
        <v>25</v>
      </c>
      <c r="B22" s="68">
        <f>IFERROR(MIN(B21:K21),"-")</f>
        <v>0</v>
      </c>
      <c r="C22" s="71"/>
      <c r="D22" s="71"/>
      <c r="E22" s="1"/>
      <c r="F22" s="1"/>
      <c r="G22" s="1"/>
      <c r="H22" s="1"/>
      <c r="I22" s="1"/>
      <c r="J22" s="1"/>
      <c r="K22" s="1"/>
      <c r="L22" s="1"/>
      <c r="M22" s="1"/>
      <c r="N22" s="1"/>
    </row>
    <row r="23" ht="15.75" customHeight="1">
      <c r="A23" s="70" t="s">
        <v>26</v>
      </c>
      <c r="B23" s="68" t="str">
        <f>IFERROR(MEDIAN(B21:K21),"-")</f>
        <v>-</v>
      </c>
      <c r="C23" s="71"/>
      <c r="D23" s="71"/>
      <c r="E23" s="1"/>
      <c r="F23" s="1"/>
      <c r="G23" s="1"/>
      <c r="H23" s="1"/>
      <c r="I23" s="1"/>
      <c r="J23" s="1"/>
      <c r="K23" s="1"/>
      <c r="L23" s="1"/>
      <c r="M23" s="1"/>
      <c r="N23" s="1"/>
    </row>
    <row r="24" ht="15.75" customHeight="1">
      <c r="A24" s="70" t="s">
        <v>27</v>
      </c>
      <c r="B24" s="68" t="str">
        <f>IFERROR(AVERAGE(B21:K21),"-")</f>
        <v>-</v>
      </c>
      <c r="C24" s="71"/>
      <c r="D24" s="71"/>
      <c r="E24" s="1"/>
      <c r="F24" s="1"/>
      <c r="G24" s="1"/>
      <c r="H24" s="1"/>
      <c r="I24" s="1"/>
      <c r="J24" s="1"/>
      <c r="K24" s="1"/>
      <c r="L24" s="1"/>
      <c r="M24" s="1"/>
      <c r="N24" s="1"/>
    </row>
    <row r="25" ht="15.75" customHeight="1">
      <c r="A25" s="70" t="s">
        <v>28</v>
      </c>
      <c r="B25" s="68">
        <f>IFERROR(MAX(B21:K21),"-")</f>
        <v>0</v>
      </c>
      <c r="C25" s="71"/>
      <c r="D25" s="71"/>
      <c r="E25" s="1"/>
      <c r="F25" s="1"/>
      <c r="G25" s="1"/>
      <c r="H25" s="1"/>
      <c r="I25" s="1"/>
      <c r="J25" s="1"/>
      <c r="K25" s="1"/>
      <c r="L25" s="1"/>
      <c r="M25" s="1"/>
      <c r="N25" s="1"/>
    </row>
    <row r="26" ht="15.75" customHeight="1">
      <c r="A26" s="58"/>
      <c r="B26" s="1"/>
      <c r="C26" s="1"/>
      <c r="D26" s="1"/>
      <c r="E26" s="1"/>
      <c r="F26" s="1"/>
      <c r="G26" s="1"/>
      <c r="H26" s="1"/>
      <c r="I26" s="1"/>
      <c r="J26" s="1"/>
      <c r="K26" s="1"/>
      <c r="L26" s="1"/>
      <c r="M26" s="1"/>
      <c r="N26" s="1"/>
    </row>
    <row r="27" ht="15.75" customHeight="1">
      <c r="A27" s="66" t="s">
        <v>425</v>
      </c>
      <c r="B27" s="6" t="s">
        <v>2</v>
      </c>
      <c r="C27" s="6" t="s">
        <v>3</v>
      </c>
      <c r="D27" s="6" t="s">
        <v>4</v>
      </c>
      <c r="E27" s="6" t="s">
        <v>5</v>
      </c>
      <c r="F27" s="6" t="s">
        <v>6</v>
      </c>
      <c r="G27" s="6" t="s">
        <v>7</v>
      </c>
      <c r="H27" s="6" t="s">
        <v>8</v>
      </c>
      <c r="I27" s="6" t="s">
        <v>9</v>
      </c>
      <c r="J27" s="6" t="s">
        <v>10</v>
      </c>
      <c r="K27" s="6" t="s">
        <v>11</v>
      </c>
      <c r="L27" s="7" t="s">
        <v>12</v>
      </c>
      <c r="M27" s="7" t="s">
        <v>13</v>
      </c>
      <c r="N27" s="7" t="s">
        <v>14</v>
      </c>
    </row>
    <row r="28" ht="15.75" customHeight="1">
      <c r="A28" s="63" t="s">
        <v>15</v>
      </c>
      <c r="B28" s="9"/>
      <c r="C28" s="9"/>
      <c r="D28" s="9"/>
      <c r="E28" s="9"/>
      <c r="F28" s="9"/>
      <c r="G28" s="9"/>
      <c r="H28" s="9"/>
      <c r="I28" s="9"/>
      <c r="J28" s="9"/>
      <c r="K28" s="9"/>
      <c r="L28" s="11"/>
      <c r="M28" s="11"/>
      <c r="N28" s="11"/>
    </row>
    <row r="29" ht="15.75" customHeight="1">
      <c r="A29" s="63" t="s">
        <v>21</v>
      </c>
      <c r="B29" s="9"/>
      <c r="C29" s="9"/>
      <c r="D29" s="9"/>
      <c r="E29" s="9"/>
      <c r="F29" s="9"/>
      <c r="G29" s="9"/>
      <c r="H29" s="9"/>
      <c r="I29" s="9"/>
      <c r="J29" s="9"/>
      <c r="K29" s="9"/>
      <c r="L29" s="11"/>
      <c r="M29" s="11"/>
      <c r="N29" s="11"/>
    </row>
    <row r="30" ht="15.75" customHeight="1">
      <c r="A30" s="63" t="s">
        <v>408</v>
      </c>
      <c r="B30" s="9"/>
      <c r="C30" s="72"/>
      <c r="D30" s="64"/>
      <c r="E30" s="9"/>
      <c r="F30" s="9"/>
      <c r="G30" s="9"/>
      <c r="H30" s="9"/>
      <c r="I30" s="9"/>
      <c r="J30" s="9"/>
      <c r="K30" s="9"/>
      <c r="L30" s="65"/>
      <c r="M30" s="65"/>
      <c r="N30" s="65"/>
    </row>
    <row r="31" ht="15.75" customHeight="1">
      <c r="A31" s="66" t="s">
        <v>425</v>
      </c>
      <c r="B31" s="16"/>
      <c r="C31" s="78"/>
      <c r="D31" s="16"/>
      <c r="E31" s="69"/>
      <c r="F31" s="16"/>
      <c r="G31" s="16"/>
      <c r="H31" s="16"/>
      <c r="I31" s="16"/>
      <c r="J31" s="16"/>
      <c r="K31" s="16"/>
      <c r="L31" s="68" t="str">
        <f>IFERROR(MEDIAN($B31:$K31),"-")</f>
        <v>-</v>
      </c>
      <c r="M31" s="68" t="str">
        <f>IFERROR(L31*(1-50%),"-")</f>
        <v>-</v>
      </c>
      <c r="N31" s="68" t="str">
        <f>IFERROR(L31*(1+50%),"-")</f>
        <v>-</v>
      </c>
    </row>
    <row r="32" ht="15.75" customHeight="1">
      <c r="A32" s="63" t="s">
        <v>24</v>
      </c>
      <c r="B32" s="69" t="str">
        <f t="shared" ref="B32:K32" si="3">IFERROR(IF(B31&gt;$N31,"Não válido",IF(B31&lt;$M31,"Não válido",B31)),"-")</f>
        <v>Não válido</v>
      </c>
      <c r="C32" s="69" t="str">
        <f t="shared" si="3"/>
        <v>Não válido</v>
      </c>
      <c r="D32" s="69" t="str">
        <f t="shared" si="3"/>
        <v>Não válido</v>
      </c>
      <c r="E32" s="69" t="str">
        <f t="shared" si="3"/>
        <v>Não válido</v>
      </c>
      <c r="F32" s="69" t="str">
        <f t="shared" si="3"/>
        <v>Não válido</v>
      </c>
      <c r="G32" s="69" t="str">
        <f t="shared" si="3"/>
        <v>Não válido</v>
      </c>
      <c r="H32" s="69" t="str">
        <f t="shared" si="3"/>
        <v>Não válido</v>
      </c>
      <c r="I32" s="69" t="str">
        <f t="shared" si="3"/>
        <v>Não válido</v>
      </c>
      <c r="J32" s="69" t="str">
        <f t="shared" si="3"/>
        <v>Não válido</v>
      </c>
      <c r="K32" s="69" t="str">
        <f t="shared" si="3"/>
        <v>Não válido</v>
      </c>
      <c r="L32" s="1"/>
      <c r="M32" s="1"/>
      <c r="N32" s="1"/>
    </row>
    <row r="33" ht="15.75" customHeight="1">
      <c r="A33" s="70" t="s">
        <v>25</v>
      </c>
      <c r="B33" s="68">
        <f>IFERROR(MIN(B32:K32),"-")</f>
        <v>0</v>
      </c>
      <c r="C33" s="71"/>
      <c r="D33" s="71"/>
      <c r="E33" s="1"/>
      <c r="F33" s="1"/>
      <c r="G33" s="1"/>
      <c r="H33" s="1"/>
      <c r="I33" s="1"/>
      <c r="J33" s="1"/>
      <c r="K33" s="1"/>
      <c r="L33" s="1"/>
      <c r="M33" s="1"/>
      <c r="N33" s="1"/>
    </row>
    <row r="34" ht="15.75" customHeight="1">
      <c r="A34" s="70" t="s">
        <v>26</v>
      </c>
      <c r="B34" s="68" t="str">
        <f>IFERROR(MEDIAN(B32:K32),"-")</f>
        <v>-</v>
      </c>
      <c r="C34" s="71"/>
      <c r="D34" s="71"/>
      <c r="E34" s="1"/>
      <c r="F34" s="1"/>
      <c r="G34" s="1"/>
      <c r="H34" s="1"/>
      <c r="I34" s="1"/>
      <c r="J34" s="1"/>
      <c r="K34" s="1"/>
      <c r="L34" s="1"/>
      <c r="M34" s="1"/>
      <c r="N34" s="1"/>
    </row>
    <row r="35" ht="15.75" customHeight="1">
      <c r="A35" s="70" t="s">
        <v>27</v>
      </c>
      <c r="B35" s="68" t="str">
        <f>IFERROR(AVERAGE(B32:K32),"-")</f>
        <v>-</v>
      </c>
      <c r="C35" s="71"/>
      <c r="D35" s="71"/>
      <c r="E35" s="1"/>
      <c r="F35" s="1"/>
      <c r="G35" s="1"/>
      <c r="H35" s="1"/>
      <c r="I35" s="1"/>
      <c r="J35" s="1"/>
      <c r="K35" s="1"/>
      <c r="L35" s="1"/>
      <c r="M35" s="1"/>
      <c r="N35" s="1"/>
    </row>
    <row r="36" ht="15.75" customHeight="1">
      <c r="A36" s="70" t="s">
        <v>28</v>
      </c>
      <c r="B36" s="68">
        <f>IFERROR(MAX(B32:K32),"-")</f>
        <v>0</v>
      </c>
      <c r="C36" s="71"/>
      <c r="D36" s="71"/>
      <c r="E36" s="1"/>
      <c r="F36" s="1"/>
      <c r="G36" s="1"/>
      <c r="H36" s="1"/>
      <c r="I36" s="1"/>
      <c r="J36" s="1"/>
      <c r="K36" s="1"/>
      <c r="L36" s="1"/>
      <c r="M36" s="1"/>
      <c r="N36" s="1"/>
    </row>
    <row r="37" ht="15.75" customHeight="1">
      <c r="A37" s="58"/>
      <c r="B37" s="1"/>
      <c r="C37" s="1"/>
      <c r="D37" s="1"/>
      <c r="E37" s="1"/>
      <c r="F37" s="1"/>
      <c r="G37" s="1"/>
      <c r="H37" s="1"/>
      <c r="I37" s="1"/>
      <c r="J37" s="1"/>
      <c r="K37" s="1"/>
      <c r="L37" s="1"/>
      <c r="M37" s="1"/>
      <c r="N37" s="1"/>
    </row>
    <row r="38" ht="15.75" customHeight="1">
      <c r="A38" s="66" t="s">
        <v>440</v>
      </c>
      <c r="B38" s="6" t="s">
        <v>2</v>
      </c>
      <c r="C38" s="6" t="s">
        <v>3</v>
      </c>
      <c r="D38" s="6" t="s">
        <v>4</v>
      </c>
      <c r="E38" s="6" t="s">
        <v>5</v>
      </c>
      <c r="F38" s="6" t="s">
        <v>6</v>
      </c>
      <c r="G38" s="6" t="s">
        <v>7</v>
      </c>
      <c r="H38" s="6" t="s">
        <v>8</v>
      </c>
      <c r="I38" s="6" t="s">
        <v>9</v>
      </c>
      <c r="J38" s="6" t="s">
        <v>10</v>
      </c>
      <c r="K38" s="6" t="s">
        <v>11</v>
      </c>
      <c r="L38" s="7" t="s">
        <v>12</v>
      </c>
      <c r="M38" s="7" t="s">
        <v>13</v>
      </c>
      <c r="N38" s="7" t="s">
        <v>14</v>
      </c>
    </row>
    <row r="39" ht="15.75" customHeight="1">
      <c r="A39" s="63" t="s">
        <v>15</v>
      </c>
      <c r="B39" s="9"/>
      <c r="C39" s="9"/>
      <c r="D39" s="9"/>
      <c r="E39" s="9"/>
      <c r="F39" s="9"/>
      <c r="G39" s="9"/>
      <c r="H39" s="9"/>
      <c r="I39" s="9"/>
      <c r="J39" s="9"/>
      <c r="K39" s="9"/>
      <c r="L39" s="11"/>
      <c r="M39" s="11"/>
      <c r="N39" s="11"/>
    </row>
    <row r="40" ht="15.75" customHeight="1">
      <c r="A40" s="63" t="s">
        <v>21</v>
      </c>
      <c r="B40" s="9"/>
      <c r="C40" s="9"/>
      <c r="D40" s="9"/>
      <c r="E40" s="9"/>
      <c r="F40" s="9"/>
      <c r="G40" s="9"/>
      <c r="H40" s="9"/>
      <c r="I40" s="9"/>
      <c r="J40" s="9"/>
      <c r="K40" s="9"/>
      <c r="L40" s="11"/>
      <c r="M40" s="11"/>
      <c r="N40" s="11"/>
    </row>
    <row r="41" ht="15.75" customHeight="1">
      <c r="A41" s="63" t="s">
        <v>408</v>
      </c>
      <c r="B41" s="9"/>
      <c r="C41" s="72"/>
      <c r="D41" s="64"/>
      <c r="E41" s="9"/>
      <c r="F41" s="9"/>
      <c r="G41" s="9"/>
      <c r="H41" s="9"/>
      <c r="I41" s="9"/>
      <c r="J41" s="9"/>
      <c r="K41" s="9"/>
      <c r="L41" s="65"/>
      <c r="M41" s="65"/>
      <c r="N41" s="65"/>
    </row>
    <row r="42" ht="15.75" customHeight="1">
      <c r="A42" s="66" t="s">
        <v>440</v>
      </c>
      <c r="B42" s="16"/>
      <c r="C42" s="78"/>
      <c r="D42" s="16"/>
      <c r="E42" s="69"/>
      <c r="F42" s="16"/>
      <c r="G42" s="16"/>
      <c r="H42" s="16"/>
      <c r="I42" s="16"/>
      <c r="J42" s="16"/>
      <c r="K42" s="16"/>
      <c r="L42" s="68" t="str">
        <f>IFERROR(MEDIAN($B42:$K42),"-")</f>
        <v>-</v>
      </c>
      <c r="M42" s="68" t="str">
        <f>IFERROR(L42*(1-50%),"-")</f>
        <v>-</v>
      </c>
      <c r="N42" s="68" t="str">
        <f>IFERROR(L42*(1+50%),"-")</f>
        <v>-</v>
      </c>
    </row>
    <row r="43" ht="15.75" customHeight="1">
      <c r="A43" s="63" t="s">
        <v>24</v>
      </c>
      <c r="B43" s="69" t="str">
        <f t="shared" ref="B43:K43" si="4">IFERROR(IF(B42&gt;$N42,"Não válido",IF(B42&lt;$M42,"Não válido",B42)),"-")</f>
        <v>Não válido</v>
      </c>
      <c r="C43" s="69" t="str">
        <f t="shared" si="4"/>
        <v>Não válido</v>
      </c>
      <c r="D43" s="69" t="str">
        <f t="shared" si="4"/>
        <v>Não válido</v>
      </c>
      <c r="E43" s="69" t="str">
        <f t="shared" si="4"/>
        <v>Não válido</v>
      </c>
      <c r="F43" s="69" t="str">
        <f t="shared" si="4"/>
        <v>Não válido</v>
      </c>
      <c r="G43" s="69" t="str">
        <f t="shared" si="4"/>
        <v>Não válido</v>
      </c>
      <c r="H43" s="69" t="str">
        <f t="shared" si="4"/>
        <v>Não válido</v>
      </c>
      <c r="I43" s="69" t="str">
        <f t="shared" si="4"/>
        <v>Não válido</v>
      </c>
      <c r="J43" s="69" t="str">
        <f t="shared" si="4"/>
        <v>Não válido</v>
      </c>
      <c r="K43" s="69" t="str">
        <f t="shared" si="4"/>
        <v>Não válido</v>
      </c>
      <c r="L43" s="1"/>
      <c r="M43" s="1"/>
      <c r="N43" s="1"/>
    </row>
    <row r="44" ht="15.75" customHeight="1">
      <c r="A44" s="70" t="s">
        <v>25</v>
      </c>
      <c r="B44" s="68">
        <f>IFERROR(MIN(B43:K43),"-")</f>
        <v>0</v>
      </c>
      <c r="C44" s="71"/>
      <c r="D44" s="71"/>
      <c r="E44" s="1"/>
      <c r="F44" s="1"/>
      <c r="G44" s="1"/>
      <c r="H44" s="1"/>
      <c r="I44" s="1"/>
      <c r="J44" s="1"/>
      <c r="K44" s="1"/>
      <c r="L44" s="1"/>
      <c r="M44" s="1"/>
      <c r="N44" s="1"/>
    </row>
    <row r="45" ht="15.75" customHeight="1">
      <c r="A45" s="70" t="s">
        <v>26</v>
      </c>
      <c r="B45" s="68" t="str">
        <f>IFERROR(MEDIAN(B43:K43),"-")</f>
        <v>-</v>
      </c>
      <c r="C45" s="71"/>
      <c r="D45" s="71"/>
      <c r="E45" s="1"/>
      <c r="F45" s="1"/>
      <c r="G45" s="1"/>
      <c r="H45" s="1"/>
      <c r="I45" s="1"/>
      <c r="J45" s="1"/>
      <c r="K45" s="1"/>
      <c r="L45" s="1"/>
      <c r="M45" s="1"/>
      <c r="N45" s="1"/>
    </row>
    <row r="46" ht="15.75" customHeight="1">
      <c r="A46" s="70" t="s">
        <v>27</v>
      </c>
      <c r="B46" s="68" t="str">
        <f>IFERROR(AVERAGE(B43:K43),"-")</f>
        <v>-</v>
      </c>
      <c r="C46" s="71"/>
      <c r="D46" s="71"/>
      <c r="E46" s="1"/>
      <c r="F46" s="1"/>
      <c r="G46" s="1"/>
      <c r="H46" s="1"/>
      <c r="I46" s="1"/>
      <c r="J46" s="1"/>
      <c r="K46" s="1"/>
      <c r="L46" s="1"/>
      <c r="M46" s="1"/>
      <c r="N46" s="1"/>
    </row>
    <row r="47" ht="15.75" customHeight="1">
      <c r="A47" s="70" t="s">
        <v>28</v>
      </c>
      <c r="B47" s="68">
        <f>IFERROR(MAX(B43:K43),"-")</f>
        <v>0</v>
      </c>
      <c r="C47" s="71"/>
      <c r="D47" s="71"/>
      <c r="E47" s="1"/>
      <c r="F47" s="1"/>
      <c r="G47" s="1"/>
      <c r="H47" s="1"/>
      <c r="I47" s="1"/>
      <c r="J47" s="1"/>
      <c r="K47" s="1"/>
      <c r="L47" s="1"/>
      <c r="M47" s="1"/>
      <c r="N47" s="1"/>
    </row>
    <row r="48" ht="15.75" customHeight="1">
      <c r="A48" s="58"/>
      <c r="B48" s="1"/>
      <c r="C48" s="1"/>
      <c r="D48" s="1"/>
      <c r="E48" s="1"/>
      <c r="F48" s="1"/>
      <c r="G48" s="1"/>
      <c r="H48" s="1"/>
      <c r="I48" s="1"/>
      <c r="J48" s="1"/>
      <c r="K48" s="1"/>
      <c r="L48" s="1"/>
      <c r="M48" s="1"/>
      <c r="N48" s="1"/>
    </row>
    <row r="49" ht="15.75" customHeight="1">
      <c r="A49" s="66" t="s">
        <v>454</v>
      </c>
      <c r="B49" s="6" t="s">
        <v>2</v>
      </c>
      <c r="C49" s="6" t="s">
        <v>3</v>
      </c>
      <c r="D49" s="6" t="s">
        <v>4</v>
      </c>
      <c r="E49" s="6" t="s">
        <v>5</v>
      </c>
      <c r="F49" s="6" t="s">
        <v>6</v>
      </c>
      <c r="G49" s="6" t="s">
        <v>7</v>
      </c>
      <c r="H49" s="6" t="s">
        <v>8</v>
      </c>
      <c r="I49" s="6" t="s">
        <v>9</v>
      </c>
      <c r="J49" s="6" t="s">
        <v>10</v>
      </c>
      <c r="K49" s="6" t="s">
        <v>11</v>
      </c>
      <c r="L49" s="7" t="s">
        <v>12</v>
      </c>
      <c r="M49" s="7" t="s">
        <v>13</v>
      </c>
      <c r="N49" s="7" t="s">
        <v>14</v>
      </c>
    </row>
    <row r="50" ht="15.75" customHeight="1">
      <c r="A50" s="63" t="s">
        <v>15</v>
      </c>
      <c r="B50" s="9"/>
      <c r="C50" s="9"/>
      <c r="D50" s="9"/>
      <c r="E50" s="9"/>
      <c r="F50" s="9"/>
      <c r="G50" s="9"/>
      <c r="H50" s="9"/>
      <c r="I50" s="9"/>
      <c r="J50" s="9"/>
      <c r="K50" s="9"/>
      <c r="L50" s="11"/>
      <c r="M50" s="11"/>
      <c r="N50" s="11"/>
    </row>
    <row r="51" ht="15.75" customHeight="1">
      <c r="A51" s="63" t="s">
        <v>21</v>
      </c>
      <c r="B51" s="9"/>
      <c r="C51" s="9"/>
      <c r="D51" s="9"/>
      <c r="E51" s="9"/>
      <c r="F51" s="9"/>
      <c r="G51" s="9"/>
      <c r="H51" s="9"/>
      <c r="I51" s="9"/>
      <c r="J51" s="9"/>
      <c r="K51" s="9"/>
      <c r="L51" s="11"/>
      <c r="M51" s="11"/>
      <c r="N51" s="11"/>
    </row>
    <row r="52" ht="15.75" customHeight="1">
      <c r="A52" s="63" t="s">
        <v>408</v>
      </c>
      <c r="B52" s="9"/>
      <c r="C52" s="72"/>
      <c r="D52" s="64"/>
      <c r="E52" s="9"/>
      <c r="F52" s="9"/>
      <c r="G52" s="9"/>
      <c r="H52" s="9"/>
      <c r="I52" s="9"/>
      <c r="J52" s="9"/>
      <c r="K52" s="9"/>
      <c r="L52" s="65"/>
      <c r="M52" s="65"/>
      <c r="N52" s="65"/>
    </row>
    <row r="53" ht="15.75" customHeight="1">
      <c r="A53" s="66" t="s">
        <v>454</v>
      </c>
      <c r="B53" s="16"/>
      <c r="C53" s="78"/>
      <c r="D53" s="16"/>
      <c r="E53" s="69"/>
      <c r="F53" s="16"/>
      <c r="G53" s="16"/>
      <c r="H53" s="16"/>
      <c r="I53" s="16"/>
      <c r="J53" s="16"/>
      <c r="K53" s="16"/>
      <c r="L53" s="68" t="str">
        <f>IFERROR(MEDIAN($B53:$K53),"-")</f>
        <v>-</v>
      </c>
      <c r="M53" s="68" t="str">
        <f>IFERROR(L53*(1-50%),"-")</f>
        <v>-</v>
      </c>
      <c r="N53" s="68" t="str">
        <f>IFERROR(L53*(1+50%),"-")</f>
        <v>-</v>
      </c>
    </row>
    <row r="54" ht="15.75" customHeight="1">
      <c r="A54" s="63" t="s">
        <v>24</v>
      </c>
      <c r="B54" s="69" t="str">
        <f t="shared" ref="B54:K54" si="5">IFERROR(IF(B53&gt;$N53,"Não válido",IF(B53&lt;$M53,"Não válido",B53)),"-")</f>
        <v>Não válido</v>
      </c>
      <c r="C54" s="69" t="str">
        <f t="shared" si="5"/>
        <v>Não válido</v>
      </c>
      <c r="D54" s="69" t="str">
        <f t="shared" si="5"/>
        <v>Não válido</v>
      </c>
      <c r="E54" s="69" t="str">
        <f t="shared" si="5"/>
        <v>Não válido</v>
      </c>
      <c r="F54" s="69" t="str">
        <f t="shared" si="5"/>
        <v>Não válido</v>
      </c>
      <c r="G54" s="69" t="str">
        <f t="shared" si="5"/>
        <v>Não válido</v>
      </c>
      <c r="H54" s="69" t="str">
        <f t="shared" si="5"/>
        <v>Não válido</v>
      </c>
      <c r="I54" s="69" t="str">
        <f t="shared" si="5"/>
        <v>Não válido</v>
      </c>
      <c r="J54" s="69" t="str">
        <f t="shared" si="5"/>
        <v>Não válido</v>
      </c>
      <c r="K54" s="69" t="str">
        <f t="shared" si="5"/>
        <v>Não válido</v>
      </c>
      <c r="L54" s="1"/>
      <c r="M54" s="1"/>
      <c r="N54" s="1"/>
    </row>
    <row r="55" ht="15.75" customHeight="1">
      <c r="A55" s="70" t="s">
        <v>25</v>
      </c>
      <c r="B55" s="68">
        <f>IFERROR(MIN(B54:K54),"-")</f>
        <v>0</v>
      </c>
      <c r="C55" s="71"/>
      <c r="D55" s="71"/>
      <c r="E55" s="1"/>
      <c r="F55" s="1"/>
      <c r="G55" s="1"/>
      <c r="H55" s="1"/>
      <c r="I55" s="1"/>
      <c r="J55" s="1"/>
      <c r="K55" s="1"/>
      <c r="L55" s="1"/>
      <c r="M55" s="1"/>
      <c r="N55" s="1"/>
    </row>
    <row r="56" ht="15.75" customHeight="1">
      <c r="A56" s="70" t="s">
        <v>26</v>
      </c>
      <c r="B56" s="68" t="str">
        <f>IFERROR(MEDIAN(B54:K54),"-")</f>
        <v>-</v>
      </c>
      <c r="C56" s="71"/>
      <c r="D56" s="71"/>
      <c r="E56" s="1"/>
      <c r="F56" s="1"/>
      <c r="G56" s="1"/>
      <c r="H56" s="1"/>
      <c r="I56" s="1"/>
      <c r="J56" s="1"/>
      <c r="K56" s="1"/>
      <c r="L56" s="1"/>
      <c r="M56" s="1"/>
      <c r="N56" s="1"/>
    </row>
    <row r="57" ht="15.75" customHeight="1">
      <c r="A57" s="70" t="s">
        <v>27</v>
      </c>
      <c r="B57" s="68" t="str">
        <f>IFERROR(AVERAGE(B54:K54),"-")</f>
        <v>-</v>
      </c>
      <c r="C57" s="71"/>
      <c r="D57" s="71"/>
      <c r="E57" s="1"/>
      <c r="F57" s="1"/>
      <c r="G57" s="1"/>
      <c r="H57" s="1"/>
      <c r="I57" s="1"/>
      <c r="J57" s="1"/>
      <c r="K57" s="1"/>
      <c r="L57" s="1"/>
      <c r="M57" s="1"/>
      <c r="N57" s="1"/>
    </row>
    <row r="58" ht="15.75" customHeight="1">
      <c r="A58" s="70" t="s">
        <v>28</v>
      </c>
      <c r="B58" s="68">
        <f>IFERROR(MAX(B54:K54),"-")</f>
        <v>0</v>
      </c>
      <c r="C58" s="71"/>
      <c r="D58" s="71"/>
      <c r="E58" s="1"/>
      <c r="F58" s="1"/>
      <c r="G58" s="1"/>
      <c r="H58" s="1"/>
      <c r="I58" s="1"/>
      <c r="J58" s="1"/>
      <c r="K58" s="1"/>
      <c r="L58" s="1"/>
      <c r="M58" s="1"/>
      <c r="N58" s="1"/>
    </row>
    <row r="59" ht="15.75" customHeight="1">
      <c r="A59" s="58"/>
      <c r="B59" s="1"/>
      <c r="C59" s="1"/>
      <c r="D59" s="1"/>
      <c r="E59" s="1"/>
      <c r="F59" s="1"/>
      <c r="G59" s="1"/>
      <c r="H59" s="1"/>
      <c r="I59" s="1"/>
      <c r="J59" s="1"/>
      <c r="K59" s="1"/>
      <c r="L59" s="1"/>
      <c r="M59" s="1"/>
      <c r="N59" s="1"/>
    </row>
    <row r="60" ht="15.75" customHeight="1">
      <c r="A60" s="66" t="s">
        <v>424</v>
      </c>
      <c r="B60" s="6" t="s">
        <v>2</v>
      </c>
      <c r="C60" s="6" t="s">
        <v>3</v>
      </c>
      <c r="D60" s="6" t="s">
        <v>4</v>
      </c>
      <c r="E60" s="6" t="s">
        <v>5</v>
      </c>
      <c r="F60" s="6" t="s">
        <v>6</v>
      </c>
      <c r="G60" s="6" t="s">
        <v>7</v>
      </c>
      <c r="H60" s="6" t="s">
        <v>8</v>
      </c>
      <c r="I60" s="6" t="s">
        <v>9</v>
      </c>
      <c r="J60" s="6" t="s">
        <v>10</v>
      </c>
      <c r="K60" s="6" t="s">
        <v>11</v>
      </c>
      <c r="L60" s="7" t="s">
        <v>12</v>
      </c>
      <c r="M60" s="7" t="s">
        <v>13</v>
      </c>
      <c r="N60" s="7" t="s">
        <v>14</v>
      </c>
    </row>
    <row r="61" ht="15.75" customHeight="1">
      <c r="A61" s="63" t="s">
        <v>15</v>
      </c>
      <c r="B61" s="9"/>
      <c r="C61" s="9"/>
      <c r="D61" s="9"/>
      <c r="E61" s="9"/>
      <c r="F61" s="9"/>
      <c r="G61" s="9"/>
      <c r="H61" s="9"/>
      <c r="I61" s="9"/>
      <c r="J61" s="9"/>
      <c r="K61" s="9"/>
      <c r="L61" s="11"/>
      <c r="M61" s="11"/>
      <c r="N61" s="11"/>
    </row>
    <row r="62" ht="15.75" customHeight="1">
      <c r="A62" s="63" t="s">
        <v>21</v>
      </c>
      <c r="B62" s="9"/>
      <c r="C62" s="9"/>
      <c r="D62" s="9"/>
      <c r="E62" s="9"/>
      <c r="F62" s="9"/>
      <c r="G62" s="9"/>
      <c r="H62" s="9"/>
      <c r="I62" s="9"/>
      <c r="J62" s="9"/>
      <c r="K62" s="9"/>
      <c r="L62" s="11"/>
      <c r="M62" s="11"/>
      <c r="N62" s="11"/>
    </row>
    <row r="63" ht="15.75" customHeight="1">
      <c r="A63" s="63" t="s">
        <v>408</v>
      </c>
      <c r="B63" s="9"/>
      <c r="C63" s="72"/>
      <c r="D63" s="64"/>
      <c r="E63" s="9"/>
      <c r="F63" s="9"/>
      <c r="G63" s="9"/>
      <c r="H63" s="9"/>
      <c r="I63" s="9"/>
      <c r="J63" s="9"/>
      <c r="K63" s="9"/>
      <c r="L63" s="65"/>
      <c r="M63" s="65"/>
      <c r="N63" s="65"/>
    </row>
    <row r="64" ht="15.75" customHeight="1">
      <c r="A64" s="66" t="s">
        <v>424</v>
      </c>
      <c r="B64" s="16"/>
      <c r="C64" s="78"/>
      <c r="D64" s="16"/>
      <c r="E64" s="69"/>
      <c r="F64" s="16"/>
      <c r="G64" s="16"/>
      <c r="H64" s="16"/>
      <c r="I64" s="16"/>
      <c r="J64" s="16"/>
      <c r="K64" s="16"/>
      <c r="L64" s="68" t="str">
        <f>IFERROR(MEDIAN($B64:$K64),"-")</f>
        <v>-</v>
      </c>
      <c r="M64" s="68" t="str">
        <f>IFERROR(L64*(1-50%),"-")</f>
        <v>-</v>
      </c>
      <c r="N64" s="68" t="str">
        <f>IFERROR(L64*(1+50%),"-")</f>
        <v>-</v>
      </c>
    </row>
    <row r="65" ht="15.75" customHeight="1">
      <c r="A65" s="63" t="s">
        <v>24</v>
      </c>
      <c r="B65" s="69" t="str">
        <f t="shared" ref="B65:K65" si="6">IFERROR(IF(B64&gt;$N64,"Não válido",IF(B64&lt;$M64,"Não válido",B64)),"-")</f>
        <v>Não válido</v>
      </c>
      <c r="C65" s="69" t="str">
        <f t="shared" si="6"/>
        <v>Não válido</v>
      </c>
      <c r="D65" s="69" t="str">
        <f t="shared" si="6"/>
        <v>Não válido</v>
      </c>
      <c r="E65" s="69" t="str">
        <f t="shared" si="6"/>
        <v>Não válido</v>
      </c>
      <c r="F65" s="69" t="str">
        <f t="shared" si="6"/>
        <v>Não válido</v>
      </c>
      <c r="G65" s="69" t="str">
        <f t="shared" si="6"/>
        <v>Não válido</v>
      </c>
      <c r="H65" s="69" t="str">
        <f t="shared" si="6"/>
        <v>Não válido</v>
      </c>
      <c r="I65" s="69" t="str">
        <f t="shared" si="6"/>
        <v>Não válido</v>
      </c>
      <c r="J65" s="69" t="str">
        <f t="shared" si="6"/>
        <v>Não válido</v>
      </c>
      <c r="K65" s="69" t="str">
        <f t="shared" si="6"/>
        <v>Não válido</v>
      </c>
      <c r="L65" s="1"/>
      <c r="M65" s="1"/>
      <c r="N65" s="1"/>
    </row>
    <row r="66" ht="15.75" customHeight="1">
      <c r="A66" s="70" t="s">
        <v>25</v>
      </c>
      <c r="B66" s="68">
        <f>IFERROR(MIN(B65:K65),"-")</f>
        <v>0</v>
      </c>
      <c r="C66" s="71"/>
      <c r="D66" s="71"/>
      <c r="E66" s="1"/>
      <c r="F66" s="1"/>
      <c r="G66" s="1"/>
      <c r="H66" s="1"/>
      <c r="I66" s="1"/>
      <c r="J66" s="1"/>
      <c r="K66" s="1"/>
      <c r="L66" s="1"/>
      <c r="M66" s="1"/>
      <c r="N66" s="1"/>
    </row>
    <row r="67" ht="15.75" customHeight="1">
      <c r="A67" s="70" t="s">
        <v>26</v>
      </c>
      <c r="B67" s="68" t="str">
        <f>IFERROR(MEDIAN(B65:K65),"-")</f>
        <v>-</v>
      </c>
      <c r="C67" s="71"/>
      <c r="D67" s="71"/>
      <c r="E67" s="1"/>
      <c r="F67" s="1"/>
      <c r="G67" s="1"/>
      <c r="H67" s="1"/>
      <c r="I67" s="1"/>
      <c r="J67" s="1"/>
      <c r="K67" s="1"/>
      <c r="L67" s="1"/>
      <c r="M67" s="1"/>
      <c r="N67" s="1"/>
    </row>
    <row r="68" ht="15.75" customHeight="1">
      <c r="A68" s="70" t="s">
        <v>27</v>
      </c>
      <c r="B68" s="68" t="str">
        <f>IFERROR(AVERAGE(B65:K65),"-")</f>
        <v>-</v>
      </c>
      <c r="C68" s="71"/>
      <c r="D68" s="71"/>
      <c r="E68" s="1"/>
      <c r="F68" s="1"/>
      <c r="G68" s="1"/>
      <c r="H68" s="1"/>
      <c r="I68" s="1"/>
      <c r="J68" s="1"/>
      <c r="K68" s="1"/>
      <c r="L68" s="1"/>
      <c r="M68" s="1"/>
      <c r="N68" s="1"/>
    </row>
    <row r="69" ht="15.75" customHeight="1">
      <c r="A69" s="70" t="s">
        <v>28</v>
      </c>
      <c r="B69" s="68">
        <f>IFERROR(MAX(B65:K65),"-")</f>
        <v>0</v>
      </c>
      <c r="C69" s="71"/>
      <c r="D69" s="71"/>
      <c r="E69" s="1"/>
      <c r="F69" s="1"/>
      <c r="G69" s="1"/>
      <c r="H69" s="1"/>
      <c r="I69" s="1"/>
      <c r="J69" s="1"/>
      <c r="K69" s="1"/>
      <c r="L69" s="1"/>
      <c r="M69" s="1"/>
      <c r="N69" s="1"/>
    </row>
    <row r="70" ht="15.75" customHeight="1">
      <c r="A70" s="58"/>
      <c r="B70" s="1"/>
      <c r="C70" s="1"/>
      <c r="D70" s="1"/>
      <c r="E70" s="1"/>
      <c r="F70" s="1"/>
      <c r="G70" s="1"/>
      <c r="H70" s="1"/>
      <c r="I70" s="1"/>
      <c r="J70" s="1"/>
      <c r="K70" s="1"/>
      <c r="L70" s="1"/>
      <c r="M70" s="1"/>
      <c r="N70" s="1"/>
    </row>
    <row r="71">
      <c r="A71" s="59" t="s">
        <v>476</v>
      </c>
      <c r="B71" s="1"/>
      <c r="C71" s="1"/>
      <c r="D71" s="1"/>
      <c r="E71" s="1"/>
      <c r="F71" s="1"/>
      <c r="G71" s="1"/>
      <c r="H71" s="1"/>
      <c r="I71" s="1"/>
      <c r="J71" s="1"/>
      <c r="K71" s="1"/>
      <c r="L71" s="1"/>
      <c r="M71" s="1"/>
      <c r="N71" s="1"/>
    </row>
    <row r="72" ht="15.75" customHeight="1">
      <c r="A72" s="58"/>
      <c r="B72" s="1"/>
      <c r="C72" s="1"/>
      <c r="D72" s="1"/>
      <c r="E72" s="1"/>
      <c r="F72" s="1"/>
      <c r="G72" s="1"/>
      <c r="H72" s="1"/>
      <c r="I72" s="1"/>
      <c r="J72" s="1"/>
      <c r="K72" s="1"/>
      <c r="L72" s="1"/>
      <c r="M72" s="1"/>
      <c r="N72" s="1"/>
    </row>
    <row r="73" ht="15.75" customHeight="1">
      <c r="A73" s="66" t="s">
        <v>390</v>
      </c>
      <c r="B73" s="6" t="s">
        <v>2</v>
      </c>
      <c r="C73" s="6" t="s">
        <v>3</v>
      </c>
      <c r="D73" s="6" t="s">
        <v>4</v>
      </c>
      <c r="E73" s="6" t="s">
        <v>5</v>
      </c>
      <c r="F73" s="6" t="s">
        <v>6</v>
      </c>
      <c r="G73" s="6" t="s">
        <v>7</v>
      </c>
      <c r="H73" s="6" t="s">
        <v>8</v>
      </c>
      <c r="I73" s="6" t="s">
        <v>9</v>
      </c>
      <c r="J73" s="6" t="s">
        <v>10</v>
      </c>
      <c r="K73" s="6" t="s">
        <v>11</v>
      </c>
      <c r="L73" s="7" t="s">
        <v>12</v>
      </c>
      <c r="M73" s="7" t="s">
        <v>13</v>
      </c>
      <c r="N73" s="7" t="s">
        <v>14</v>
      </c>
    </row>
    <row r="74" ht="15.75" customHeight="1">
      <c r="A74" s="63" t="s">
        <v>15</v>
      </c>
      <c r="B74" s="9"/>
      <c r="C74" s="9"/>
      <c r="D74" s="9"/>
      <c r="E74" s="9"/>
      <c r="F74" s="9"/>
      <c r="G74" s="9"/>
      <c r="H74" s="9"/>
      <c r="I74" s="9"/>
      <c r="J74" s="9"/>
      <c r="K74" s="9"/>
      <c r="L74" s="11"/>
      <c r="M74" s="11"/>
      <c r="N74" s="11"/>
    </row>
    <row r="75" ht="15.75" customHeight="1">
      <c r="A75" s="63" t="s">
        <v>21</v>
      </c>
      <c r="B75" s="9"/>
      <c r="C75" s="9"/>
      <c r="D75" s="9"/>
      <c r="E75" s="9"/>
      <c r="F75" s="9"/>
      <c r="G75" s="9"/>
      <c r="H75" s="9"/>
      <c r="I75" s="9"/>
      <c r="J75" s="9"/>
      <c r="K75" s="9"/>
      <c r="L75" s="11"/>
      <c r="M75" s="11"/>
      <c r="N75" s="11"/>
    </row>
    <row r="76" ht="15.75" customHeight="1">
      <c r="A76" s="63" t="s">
        <v>408</v>
      </c>
      <c r="B76" s="9"/>
      <c r="C76" s="72"/>
      <c r="D76" s="9"/>
      <c r="E76" s="9"/>
      <c r="F76" s="9"/>
      <c r="G76" s="9"/>
      <c r="H76" s="9"/>
      <c r="I76" s="9"/>
      <c r="J76" s="9"/>
      <c r="K76" s="9"/>
      <c r="L76" s="65"/>
      <c r="M76" s="65"/>
      <c r="N76" s="65"/>
    </row>
    <row r="77" ht="15.75" customHeight="1">
      <c r="A77" s="66" t="s">
        <v>390</v>
      </c>
      <c r="B77" s="16"/>
      <c r="C77" s="78"/>
      <c r="D77" s="16"/>
      <c r="E77" s="16"/>
      <c r="F77" s="16"/>
      <c r="G77" s="16"/>
      <c r="H77" s="16"/>
      <c r="I77" s="16"/>
      <c r="J77" s="16"/>
      <c r="K77" s="16"/>
      <c r="L77" s="68" t="str">
        <f>IFERROR(MEDIAN($B77:$K77),"-")</f>
        <v>-</v>
      </c>
      <c r="M77" s="68" t="str">
        <f>IFERROR(L77*(1-50%),"-")</f>
        <v>-</v>
      </c>
      <c r="N77" s="68" t="str">
        <f>IFERROR(L77*(1+50%),"-")</f>
        <v>-</v>
      </c>
    </row>
    <row r="78" ht="15.75" customHeight="1">
      <c r="A78" s="63" t="s">
        <v>24</v>
      </c>
      <c r="B78" s="69" t="str">
        <f t="shared" ref="B78:K78" si="7">IFERROR(IF(B77&gt;$N77,"Não válido",IF(B77&lt;$M77,"Não válido",B77)),"-")</f>
        <v>Não válido</v>
      </c>
      <c r="C78" s="69" t="str">
        <f t="shared" si="7"/>
        <v>Não válido</v>
      </c>
      <c r="D78" s="69" t="str">
        <f t="shared" si="7"/>
        <v>Não válido</v>
      </c>
      <c r="E78" s="69" t="str">
        <f t="shared" si="7"/>
        <v>Não válido</v>
      </c>
      <c r="F78" s="69" t="str">
        <f t="shared" si="7"/>
        <v>Não válido</v>
      </c>
      <c r="G78" s="69" t="str">
        <f t="shared" si="7"/>
        <v>Não válido</v>
      </c>
      <c r="H78" s="69" t="str">
        <f t="shared" si="7"/>
        <v>Não válido</v>
      </c>
      <c r="I78" s="69" t="str">
        <f t="shared" si="7"/>
        <v>Não válido</v>
      </c>
      <c r="J78" s="69" t="str">
        <f t="shared" si="7"/>
        <v>Não válido</v>
      </c>
      <c r="K78" s="69" t="str">
        <f t="shared" si="7"/>
        <v>Não válido</v>
      </c>
      <c r="L78" s="1"/>
      <c r="M78" s="1"/>
      <c r="N78" s="1"/>
    </row>
    <row r="79" ht="15.75" customHeight="1">
      <c r="A79" s="70" t="s">
        <v>25</v>
      </c>
      <c r="B79" s="68">
        <f>IFERROR(MIN(B78:K78),"-")</f>
        <v>0</v>
      </c>
      <c r="C79" s="71"/>
      <c r="D79" s="71"/>
      <c r="E79" s="1"/>
      <c r="F79" s="1"/>
      <c r="G79" s="1"/>
      <c r="H79" s="1"/>
      <c r="I79" s="1"/>
      <c r="J79" s="1"/>
      <c r="K79" s="1"/>
      <c r="L79" s="1"/>
      <c r="M79" s="1"/>
      <c r="N79" s="1"/>
    </row>
    <row r="80" ht="15.75" customHeight="1">
      <c r="A80" s="70" t="s">
        <v>26</v>
      </c>
      <c r="B80" s="68" t="str">
        <f>IFERROR(MEDIAN(B78:K78),"-")</f>
        <v>-</v>
      </c>
      <c r="C80" s="71"/>
      <c r="D80" s="71"/>
      <c r="E80" s="1"/>
      <c r="F80" s="1"/>
      <c r="G80" s="1"/>
      <c r="H80" s="1"/>
      <c r="I80" s="1"/>
      <c r="J80" s="1"/>
      <c r="K80" s="1"/>
      <c r="L80" s="1"/>
      <c r="M80" s="1"/>
      <c r="N80" s="1"/>
    </row>
    <row r="81" ht="15.75" customHeight="1">
      <c r="A81" s="70" t="s">
        <v>27</v>
      </c>
      <c r="B81" s="68" t="str">
        <f>IFERROR(AVERAGE(B78:K78),"-")</f>
        <v>-</v>
      </c>
      <c r="C81" s="71"/>
      <c r="D81" s="71"/>
      <c r="E81" s="1"/>
      <c r="F81" s="1"/>
      <c r="G81" s="1"/>
      <c r="H81" s="1"/>
      <c r="I81" s="1"/>
      <c r="J81" s="1"/>
      <c r="K81" s="1"/>
      <c r="L81" s="1"/>
      <c r="M81" s="1"/>
      <c r="N81" s="1"/>
    </row>
    <row r="82" ht="15.75" customHeight="1">
      <c r="A82" s="70" t="s">
        <v>28</v>
      </c>
      <c r="B82" s="68">
        <f>IFERROR(MAX(B78:K78),"-")</f>
        <v>0</v>
      </c>
      <c r="C82" s="71"/>
      <c r="D82" s="71"/>
      <c r="E82" s="1"/>
      <c r="F82" s="1"/>
      <c r="G82" s="1"/>
      <c r="H82" s="1"/>
      <c r="I82" s="1"/>
      <c r="J82" s="1"/>
      <c r="K82" s="1"/>
      <c r="L82" s="1"/>
      <c r="M82" s="1"/>
      <c r="N82" s="1"/>
    </row>
    <row r="83" ht="15.75" customHeight="1">
      <c r="A83" s="58"/>
      <c r="B83" s="1"/>
      <c r="C83" s="1"/>
      <c r="D83" s="1"/>
      <c r="E83" s="1"/>
      <c r="F83" s="1"/>
      <c r="G83" s="1"/>
      <c r="H83" s="1"/>
      <c r="I83" s="1"/>
      <c r="J83" s="1"/>
      <c r="K83" s="1"/>
      <c r="L83" s="1"/>
      <c r="M83" s="1"/>
      <c r="N83" s="1"/>
    </row>
    <row r="84" ht="15.75" customHeight="1">
      <c r="A84" s="66" t="s">
        <v>410</v>
      </c>
      <c r="B84" s="6" t="s">
        <v>2</v>
      </c>
      <c r="C84" s="6" t="s">
        <v>3</v>
      </c>
      <c r="D84" s="6" t="s">
        <v>4</v>
      </c>
      <c r="E84" s="6" t="s">
        <v>5</v>
      </c>
      <c r="F84" s="6" t="s">
        <v>6</v>
      </c>
      <c r="G84" s="6" t="s">
        <v>7</v>
      </c>
      <c r="H84" s="6" t="s">
        <v>8</v>
      </c>
      <c r="I84" s="6" t="s">
        <v>9</v>
      </c>
      <c r="J84" s="6" t="s">
        <v>10</v>
      </c>
      <c r="K84" s="6" t="s">
        <v>11</v>
      </c>
      <c r="L84" s="7" t="s">
        <v>12</v>
      </c>
      <c r="M84" s="7" t="s">
        <v>13</v>
      </c>
      <c r="N84" s="7" t="s">
        <v>14</v>
      </c>
    </row>
    <row r="85" ht="15.75" customHeight="1">
      <c r="A85" s="63" t="s">
        <v>15</v>
      </c>
      <c r="B85" s="9"/>
      <c r="C85" s="9"/>
      <c r="D85" s="9"/>
      <c r="E85" s="9"/>
      <c r="F85" s="9"/>
      <c r="G85" s="9"/>
      <c r="H85" s="9"/>
      <c r="I85" s="9"/>
      <c r="J85" s="9"/>
      <c r="K85" s="9"/>
      <c r="L85" s="11"/>
      <c r="M85" s="11"/>
      <c r="N85" s="11"/>
    </row>
    <row r="86" ht="15.75" customHeight="1">
      <c r="A86" s="63" t="s">
        <v>21</v>
      </c>
      <c r="B86" s="9"/>
      <c r="C86" s="9"/>
      <c r="D86" s="9"/>
      <c r="E86" s="9"/>
      <c r="F86" s="9"/>
      <c r="G86" s="9"/>
      <c r="H86" s="9"/>
      <c r="I86" s="9"/>
      <c r="J86" s="9"/>
      <c r="K86" s="9"/>
      <c r="L86" s="11"/>
      <c r="M86" s="11"/>
      <c r="N86" s="11"/>
    </row>
    <row r="87" ht="15.75" customHeight="1">
      <c r="A87" s="63" t="s">
        <v>408</v>
      </c>
      <c r="B87" s="9"/>
      <c r="C87" s="9"/>
      <c r="D87" s="9"/>
      <c r="E87" s="9"/>
      <c r="F87" s="9"/>
      <c r="G87" s="9"/>
      <c r="H87" s="9"/>
      <c r="I87" s="9"/>
      <c r="J87" s="9"/>
      <c r="K87" s="9"/>
      <c r="L87" s="65"/>
      <c r="M87" s="65"/>
      <c r="N87" s="65"/>
    </row>
    <row r="88" ht="15.75" customHeight="1">
      <c r="A88" s="66" t="s">
        <v>410</v>
      </c>
      <c r="B88" s="16"/>
      <c r="C88" s="16"/>
      <c r="D88" s="16"/>
      <c r="E88" s="16"/>
      <c r="F88" s="16"/>
      <c r="G88" s="16"/>
      <c r="H88" s="16"/>
      <c r="I88" s="16"/>
      <c r="J88" s="16"/>
      <c r="K88" s="16"/>
      <c r="L88" s="68" t="str">
        <f>IFERROR(MEDIAN($B88:$K88),"-")</f>
        <v>-</v>
      </c>
      <c r="M88" s="68" t="str">
        <f>IFERROR(L88*(1-50%),"-")</f>
        <v>-</v>
      </c>
      <c r="N88" s="68" t="str">
        <f>IFERROR(L88*(1+50%),"-")</f>
        <v>-</v>
      </c>
    </row>
    <row r="89" ht="15.75" customHeight="1">
      <c r="A89" s="63" t="s">
        <v>24</v>
      </c>
      <c r="B89" s="69" t="str">
        <f t="shared" ref="B89:K89" si="8">IFERROR(IF(B88&gt;$N88,"Não válido",IF(B88&lt;$M88,"Não válido",B88)),"-")</f>
        <v>Não válido</v>
      </c>
      <c r="C89" s="69" t="str">
        <f t="shared" si="8"/>
        <v>Não válido</v>
      </c>
      <c r="D89" s="69" t="str">
        <f t="shared" si="8"/>
        <v>Não válido</v>
      </c>
      <c r="E89" s="69" t="str">
        <f t="shared" si="8"/>
        <v>Não válido</v>
      </c>
      <c r="F89" s="69" t="str">
        <f t="shared" si="8"/>
        <v>Não válido</v>
      </c>
      <c r="G89" s="69" t="str">
        <f t="shared" si="8"/>
        <v>Não válido</v>
      </c>
      <c r="H89" s="69" t="str">
        <f t="shared" si="8"/>
        <v>Não válido</v>
      </c>
      <c r="I89" s="69" t="str">
        <f t="shared" si="8"/>
        <v>Não válido</v>
      </c>
      <c r="J89" s="69" t="str">
        <f t="shared" si="8"/>
        <v>Não válido</v>
      </c>
      <c r="K89" s="69" t="str">
        <f t="shared" si="8"/>
        <v>Não válido</v>
      </c>
      <c r="L89" s="1"/>
      <c r="M89" s="1"/>
      <c r="N89" s="1"/>
    </row>
    <row r="90" ht="15.75" customHeight="1">
      <c r="A90" s="70" t="s">
        <v>25</v>
      </c>
      <c r="B90" s="68">
        <f>IFERROR(MIN(B89:K89),"-")</f>
        <v>0</v>
      </c>
      <c r="C90" s="71"/>
      <c r="D90" s="71"/>
      <c r="E90" s="1"/>
      <c r="F90" s="1"/>
      <c r="G90" s="1"/>
      <c r="H90" s="1"/>
      <c r="I90" s="1"/>
      <c r="J90" s="1"/>
      <c r="K90" s="1"/>
      <c r="L90" s="1"/>
      <c r="M90" s="1"/>
      <c r="N90" s="1"/>
    </row>
    <row r="91" ht="15.75" customHeight="1">
      <c r="A91" s="70" t="s">
        <v>26</v>
      </c>
      <c r="B91" s="68" t="str">
        <f>IFERROR(MEDIAN(B89:K89),"-")</f>
        <v>-</v>
      </c>
      <c r="C91" s="71"/>
      <c r="D91" s="71"/>
      <c r="E91" s="1"/>
      <c r="F91" s="1"/>
      <c r="G91" s="1"/>
      <c r="H91" s="1"/>
      <c r="I91" s="1"/>
      <c r="J91" s="1"/>
      <c r="K91" s="1"/>
      <c r="L91" s="1"/>
      <c r="M91" s="1"/>
      <c r="N91" s="1"/>
    </row>
    <row r="92" ht="15.75" customHeight="1">
      <c r="A92" s="70" t="s">
        <v>27</v>
      </c>
      <c r="B92" s="68" t="str">
        <f>IFERROR(AVERAGE(B89:K89),"-")</f>
        <v>-</v>
      </c>
      <c r="C92" s="71"/>
      <c r="D92" s="71"/>
      <c r="E92" s="1"/>
      <c r="F92" s="1"/>
      <c r="G92" s="1"/>
      <c r="H92" s="1"/>
      <c r="I92" s="1"/>
      <c r="J92" s="1"/>
      <c r="K92" s="1"/>
      <c r="L92" s="1"/>
      <c r="M92" s="1"/>
      <c r="N92" s="1"/>
    </row>
    <row r="93" ht="15.75" customHeight="1">
      <c r="A93" s="70" t="s">
        <v>28</v>
      </c>
      <c r="B93" s="68">
        <f>IFERROR(MAX(B89:K89),"-")</f>
        <v>0</v>
      </c>
      <c r="C93" s="71"/>
      <c r="D93" s="71"/>
      <c r="E93" s="1"/>
      <c r="F93" s="1"/>
      <c r="G93" s="1"/>
      <c r="H93" s="1"/>
      <c r="I93" s="1"/>
      <c r="J93" s="1"/>
      <c r="K93" s="1"/>
      <c r="L93" s="1"/>
      <c r="M93" s="1"/>
      <c r="N93" s="1"/>
    </row>
    <row r="94" ht="15.75" customHeight="1">
      <c r="A94" s="58"/>
      <c r="B94" s="1"/>
      <c r="C94" s="1"/>
      <c r="D94" s="1"/>
      <c r="E94" s="1"/>
      <c r="F94" s="1"/>
      <c r="G94" s="1"/>
      <c r="H94" s="1"/>
      <c r="I94" s="1"/>
      <c r="J94" s="1"/>
      <c r="K94" s="1"/>
      <c r="L94" s="1"/>
      <c r="M94" s="1"/>
      <c r="N94" s="1"/>
    </row>
    <row r="95" ht="15.75" customHeight="1">
      <c r="A95" s="66" t="s">
        <v>425</v>
      </c>
      <c r="B95" s="6" t="s">
        <v>2</v>
      </c>
      <c r="C95" s="6" t="s">
        <v>3</v>
      </c>
      <c r="D95" s="6" t="s">
        <v>4</v>
      </c>
      <c r="E95" s="6" t="s">
        <v>5</v>
      </c>
      <c r="F95" s="6" t="s">
        <v>6</v>
      </c>
      <c r="G95" s="6" t="s">
        <v>7</v>
      </c>
      <c r="H95" s="6" t="s">
        <v>8</v>
      </c>
      <c r="I95" s="6" t="s">
        <v>9</v>
      </c>
      <c r="J95" s="6" t="s">
        <v>10</v>
      </c>
      <c r="K95" s="6" t="s">
        <v>11</v>
      </c>
      <c r="L95" s="7" t="s">
        <v>12</v>
      </c>
      <c r="M95" s="7" t="s">
        <v>13</v>
      </c>
      <c r="N95" s="7" t="s">
        <v>14</v>
      </c>
    </row>
    <row r="96" ht="15.75" customHeight="1">
      <c r="A96" s="63" t="s">
        <v>15</v>
      </c>
      <c r="B96" s="9"/>
      <c r="C96" s="9"/>
      <c r="D96" s="9"/>
      <c r="E96" s="9"/>
      <c r="F96" s="9"/>
      <c r="G96" s="9"/>
      <c r="H96" s="9"/>
      <c r="I96" s="9"/>
      <c r="J96" s="9"/>
      <c r="K96" s="9"/>
      <c r="L96" s="11"/>
      <c r="M96" s="11"/>
      <c r="N96" s="11"/>
    </row>
    <row r="97" ht="15.75" customHeight="1">
      <c r="A97" s="63" t="s">
        <v>21</v>
      </c>
      <c r="B97" s="9"/>
      <c r="C97" s="9"/>
      <c r="D97" s="9"/>
      <c r="E97" s="9"/>
      <c r="F97" s="9"/>
      <c r="G97" s="9"/>
      <c r="H97" s="9"/>
      <c r="I97" s="9"/>
      <c r="J97" s="9"/>
      <c r="K97" s="9"/>
      <c r="L97" s="11"/>
      <c r="M97" s="11"/>
      <c r="N97" s="11"/>
    </row>
    <row r="98" ht="15.75" customHeight="1">
      <c r="A98" s="63" t="s">
        <v>408</v>
      </c>
      <c r="B98" s="9"/>
      <c r="C98" s="9"/>
      <c r="D98" s="9"/>
      <c r="E98" s="9"/>
      <c r="F98" s="9"/>
      <c r="G98" s="9"/>
      <c r="H98" s="9"/>
      <c r="I98" s="9"/>
      <c r="J98" s="9"/>
      <c r="K98" s="9"/>
      <c r="L98" s="65"/>
      <c r="M98" s="65"/>
      <c r="N98" s="65"/>
    </row>
    <row r="99" ht="15.75" customHeight="1">
      <c r="A99" s="66" t="s">
        <v>425</v>
      </c>
      <c r="B99" s="16"/>
      <c r="C99" s="16"/>
      <c r="D99" s="16"/>
      <c r="E99" s="16"/>
      <c r="F99" s="16"/>
      <c r="G99" s="16"/>
      <c r="H99" s="16"/>
      <c r="I99" s="16"/>
      <c r="J99" s="16"/>
      <c r="K99" s="16"/>
      <c r="L99" s="68" t="str">
        <f>IFERROR(MEDIAN($B99:$K99),"-")</f>
        <v>-</v>
      </c>
      <c r="M99" s="68" t="str">
        <f>IFERROR(L99*(1-50%),"-")</f>
        <v>-</v>
      </c>
      <c r="N99" s="68" t="str">
        <f>IFERROR(L99*(1+50%),"-")</f>
        <v>-</v>
      </c>
    </row>
    <row r="100" ht="15.75" customHeight="1">
      <c r="A100" s="63" t="s">
        <v>24</v>
      </c>
      <c r="B100" s="69" t="str">
        <f t="shared" ref="B100:K100" si="9">IFERROR(IF(B99&gt;$N99,"Não válido",IF(B99&lt;$M99,"Não válido",B99)),"-")</f>
        <v>Não válido</v>
      </c>
      <c r="C100" s="69" t="str">
        <f t="shared" si="9"/>
        <v>Não válido</v>
      </c>
      <c r="D100" s="69" t="str">
        <f t="shared" si="9"/>
        <v>Não válido</v>
      </c>
      <c r="E100" s="69" t="str">
        <f t="shared" si="9"/>
        <v>Não válido</v>
      </c>
      <c r="F100" s="69" t="str">
        <f t="shared" si="9"/>
        <v>Não válido</v>
      </c>
      <c r="G100" s="69" t="str">
        <f t="shared" si="9"/>
        <v>Não válido</v>
      </c>
      <c r="H100" s="69" t="str">
        <f t="shared" si="9"/>
        <v>Não válido</v>
      </c>
      <c r="I100" s="69" t="str">
        <f t="shared" si="9"/>
        <v>Não válido</v>
      </c>
      <c r="J100" s="69" t="str">
        <f t="shared" si="9"/>
        <v>Não válido</v>
      </c>
      <c r="K100" s="69" t="str">
        <f t="shared" si="9"/>
        <v>Não válido</v>
      </c>
      <c r="L100" s="1"/>
      <c r="M100" s="1"/>
      <c r="N100" s="1"/>
    </row>
    <row r="101" ht="15.75" customHeight="1">
      <c r="A101" s="70" t="s">
        <v>25</v>
      </c>
      <c r="B101" s="68">
        <f>IFERROR(MIN(B100:K100),"-")</f>
        <v>0</v>
      </c>
      <c r="C101" s="71"/>
      <c r="D101" s="71"/>
      <c r="E101" s="1"/>
      <c r="F101" s="1"/>
      <c r="G101" s="1"/>
      <c r="H101" s="1"/>
      <c r="I101" s="1"/>
      <c r="J101" s="1"/>
      <c r="K101" s="1"/>
      <c r="L101" s="1"/>
      <c r="M101" s="1"/>
      <c r="N101" s="1"/>
    </row>
    <row r="102" ht="15.75" customHeight="1">
      <c r="A102" s="70" t="s">
        <v>26</v>
      </c>
      <c r="B102" s="68" t="str">
        <f>IFERROR(MEDIAN(B100:K100),"-")</f>
        <v>-</v>
      </c>
      <c r="C102" s="71"/>
      <c r="D102" s="71"/>
      <c r="E102" s="1"/>
      <c r="F102" s="1"/>
      <c r="G102" s="1"/>
      <c r="H102" s="1"/>
      <c r="I102" s="1"/>
      <c r="J102" s="1"/>
      <c r="K102" s="1"/>
      <c r="L102" s="1"/>
      <c r="M102" s="1"/>
      <c r="N102" s="1"/>
    </row>
    <row r="103" ht="15.75" customHeight="1">
      <c r="A103" s="70" t="s">
        <v>27</v>
      </c>
      <c r="B103" s="68" t="str">
        <f>IFERROR(AVERAGE(B100:K100),"-")</f>
        <v>-</v>
      </c>
      <c r="C103" s="71"/>
      <c r="D103" s="71"/>
      <c r="E103" s="1"/>
      <c r="F103" s="1"/>
      <c r="G103" s="1"/>
      <c r="H103" s="1"/>
      <c r="I103" s="1"/>
      <c r="J103" s="1"/>
      <c r="K103" s="1"/>
      <c r="L103" s="1"/>
      <c r="M103" s="1"/>
      <c r="N103" s="1"/>
    </row>
    <row r="104" ht="15.75" customHeight="1">
      <c r="A104" s="70" t="s">
        <v>28</v>
      </c>
      <c r="B104" s="68">
        <f>IFERROR(MAX(B100:K100),"-")</f>
        <v>0</v>
      </c>
      <c r="C104" s="71"/>
      <c r="D104" s="71"/>
      <c r="E104" s="1"/>
      <c r="F104" s="1"/>
      <c r="G104" s="1"/>
      <c r="H104" s="1"/>
      <c r="I104" s="1"/>
      <c r="J104" s="1"/>
      <c r="K104" s="1"/>
      <c r="L104" s="1"/>
      <c r="M104" s="1"/>
      <c r="N104" s="1"/>
    </row>
    <row r="105" ht="15.75" customHeight="1">
      <c r="A105" s="58"/>
      <c r="B105" s="1"/>
      <c r="C105" s="1"/>
      <c r="D105" s="1"/>
      <c r="E105" s="1"/>
      <c r="F105" s="1"/>
      <c r="G105" s="1"/>
      <c r="H105" s="1"/>
      <c r="I105" s="1"/>
      <c r="J105" s="1"/>
      <c r="K105" s="1"/>
      <c r="L105" s="1"/>
      <c r="M105" s="1"/>
      <c r="N105" s="1"/>
    </row>
    <row r="106" ht="15.75" customHeight="1">
      <c r="A106" s="66" t="s">
        <v>440</v>
      </c>
      <c r="B106" s="6" t="s">
        <v>2</v>
      </c>
      <c r="C106" s="6" t="s">
        <v>3</v>
      </c>
      <c r="D106" s="6" t="s">
        <v>4</v>
      </c>
      <c r="E106" s="6" t="s">
        <v>5</v>
      </c>
      <c r="F106" s="6" t="s">
        <v>6</v>
      </c>
      <c r="G106" s="6" t="s">
        <v>7</v>
      </c>
      <c r="H106" s="6" t="s">
        <v>8</v>
      </c>
      <c r="I106" s="6" t="s">
        <v>9</v>
      </c>
      <c r="J106" s="6" t="s">
        <v>10</v>
      </c>
      <c r="K106" s="6" t="s">
        <v>11</v>
      </c>
      <c r="L106" s="7" t="s">
        <v>12</v>
      </c>
      <c r="M106" s="7" t="s">
        <v>13</v>
      </c>
      <c r="N106" s="7" t="s">
        <v>14</v>
      </c>
    </row>
    <row r="107" ht="15.75" customHeight="1">
      <c r="A107" s="63" t="s">
        <v>15</v>
      </c>
      <c r="B107" s="9"/>
      <c r="C107" s="9"/>
      <c r="D107" s="9"/>
      <c r="E107" s="9"/>
      <c r="F107" s="9"/>
      <c r="G107" s="9"/>
      <c r="H107" s="9"/>
      <c r="I107" s="9"/>
      <c r="J107" s="9"/>
      <c r="K107" s="9"/>
      <c r="L107" s="11"/>
      <c r="M107" s="11"/>
      <c r="N107" s="11"/>
    </row>
    <row r="108" ht="15.75" customHeight="1">
      <c r="A108" s="63" t="s">
        <v>21</v>
      </c>
      <c r="B108" s="9"/>
      <c r="C108" s="9"/>
      <c r="D108" s="9"/>
      <c r="E108" s="9"/>
      <c r="F108" s="9"/>
      <c r="G108" s="9"/>
      <c r="H108" s="9"/>
      <c r="I108" s="9"/>
      <c r="J108" s="9"/>
      <c r="K108" s="9"/>
      <c r="L108" s="11"/>
      <c r="M108" s="11"/>
      <c r="N108" s="11"/>
    </row>
    <row r="109" ht="15.75" customHeight="1">
      <c r="A109" s="63" t="s">
        <v>408</v>
      </c>
      <c r="B109" s="9"/>
      <c r="C109" s="9"/>
      <c r="D109" s="9"/>
      <c r="E109" s="9"/>
      <c r="F109" s="9"/>
      <c r="G109" s="9"/>
      <c r="H109" s="9"/>
      <c r="I109" s="9"/>
      <c r="J109" s="9"/>
      <c r="K109" s="9"/>
      <c r="L109" s="65"/>
      <c r="M109" s="65"/>
      <c r="N109" s="65"/>
    </row>
    <row r="110" ht="15.75" customHeight="1">
      <c r="A110" s="66" t="s">
        <v>440</v>
      </c>
      <c r="B110" s="16"/>
      <c r="C110" s="16"/>
      <c r="D110" s="16"/>
      <c r="E110" s="16"/>
      <c r="F110" s="16"/>
      <c r="G110" s="16"/>
      <c r="H110" s="16"/>
      <c r="I110" s="16"/>
      <c r="J110" s="16"/>
      <c r="K110" s="16"/>
      <c r="L110" s="68" t="str">
        <f>IFERROR(MEDIAN($B110:$K110),"-")</f>
        <v>-</v>
      </c>
      <c r="M110" s="68" t="str">
        <f>IFERROR(L110*(1-50%),"-")</f>
        <v>-</v>
      </c>
      <c r="N110" s="68" t="str">
        <f>IFERROR(L110*(1+50%),"-")</f>
        <v>-</v>
      </c>
    </row>
    <row r="111" ht="15.75" customHeight="1">
      <c r="A111" s="63" t="s">
        <v>24</v>
      </c>
      <c r="B111" s="69" t="str">
        <f t="shared" ref="B111:K111" si="10">IFERROR(IF(B110&gt;$N110,"Não válido",IF(B110&lt;$M110,"Não válido",B110)),"-")</f>
        <v>Não válido</v>
      </c>
      <c r="C111" s="69" t="str">
        <f t="shared" si="10"/>
        <v>Não válido</v>
      </c>
      <c r="D111" s="69" t="str">
        <f t="shared" si="10"/>
        <v>Não válido</v>
      </c>
      <c r="E111" s="69" t="str">
        <f t="shared" si="10"/>
        <v>Não válido</v>
      </c>
      <c r="F111" s="69" t="str">
        <f t="shared" si="10"/>
        <v>Não válido</v>
      </c>
      <c r="G111" s="69" t="str">
        <f t="shared" si="10"/>
        <v>Não válido</v>
      </c>
      <c r="H111" s="69" t="str">
        <f t="shared" si="10"/>
        <v>Não válido</v>
      </c>
      <c r="I111" s="69" t="str">
        <f t="shared" si="10"/>
        <v>Não válido</v>
      </c>
      <c r="J111" s="69" t="str">
        <f t="shared" si="10"/>
        <v>Não válido</v>
      </c>
      <c r="K111" s="69" t="str">
        <f t="shared" si="10"/>
        <v>Não válido</v>
      </c>
      <c r="L111" s="1"/>
      <c r="M111" s="1"/>
      <c r="N111" s="1"/>
    </row>
    <row r="112" ht="15.75" customHeight="1">
      <c r="A112" s="70" t="s">
        <v>25</v>
      </c>
      <c r="B112" s="68">
        <f>IFERROR(MIN(B111:K111),"-")</f>
        <v>0</v>
      </c>
      <c r="C112" s="71"/>
      <c r="D112" s="71"/>
      <c r="E112" s="1"/>
      <c r="F112" s="1"/>
      <c r="G112" s="1"/>
      <c r="H112" s="1"/>
      <c r="I112" s="1"/>
      <c r="J112" s="1"/>
      <c r="K112" s="1"/>
      <c r="L112" s="1"/>
      <c r="M112" s="1"/>
      <c r="N112" s="1"/>
    </row>
    <row r="113" ht="15.75" customHeight="1">
      <c r="A113" s="70" t="s">
        <v>26</v>
      </c>
      <c r="B113" s="68" t="str">
        <f>IFERROR(MEDIAN(B111:K111),"-")</f>
        <v>-</v>
      </c>
      <c r="C113" s="71"/>
      <c r="D113" s="71"/>
      <c r="E113" s="1"/>
      <c r="F113" s="1"/>
      <c r="G113" s="1"/>
      <c r="H113" s="1"/>
      <c r="I113" s="1"/>
      <c r="J113" s="1"/>
      <c r="K113" s="1"/>
      <c r="L113" s="1"/>
      <c r="M113" s="1"/>
      <c r="N113" s="1"/>
    </row>
    <row r="114" ht="15.75" customHeight="1">
      <c r="A114" s="70" t="s">
        <v>27</v>
      </c>
      <c r="B114" s="68" t="str">
        <f>IFERROR(AVERAGE(B111:K111),"-")</f>
        <v>-</v>
      </c>
      <c r="C114" s="71"/>
      <c r="D114" s="71"/>
      <c r="E114" s="1"/>
      <c r="F114" s="1"/>
      <c r="G114" s="1"/>
      <c r="H114" s="1"/>
      <c r="I114" s="1"/>
      <c r="J114" s="1"/>
      <c r="K114" s="1"/>
      <c r="L114" s="1"/>
      <c r="M114" s="1"/>
      <c r="N114" s="1"/>
    </row>
    <row r="115" ht="15.75" customHeight="1">
      <c r="A115" s="70" t="s">
        <v>28</v>
      </c>
      <c r="B115" s="68">
        <f>IFERROR(MAX(B111:K111),"-")</f>
        <v>0</v>
      </c>
      <c r="C115" s="71"/>
      <c r="D115" s="71"/>
      <c r="E115" s="1"/>
      <c r="F115" s="1"/>
      <c r="G115" s="1"/>
      <c r="H115" s="1"/>
      <c r="I115" s="1"/>
      <c r="J115" s="1"/>
      <c r="K115" s="1"/>
      <c r="L115" s="1"/>
      <c r="M115" s="1"/>
      <c r="N115" s="1"/>
    </row>
    <row r="116" ht="15.75" customHeight="1">
      <c r="A116" s="58"/>
      <c r="B116" s="1"/>
      <c r="C116" s="1"/>
      <c r="D116" s="1"/>
      <c r="E116" s="1"/>
      <c r="F116" s="1"/>
      <c r="G116" s="1"/>
      <c r="H116" s="1"/>
      <c r="I116" s="1"/>
      <c r="J116" s="1"/>
      <c r="K116" s="1"/>
      <c r="L116" s="1"/>
      <c r="M116" s="1"/>
      <c r="N116" s="1"/>
    </row>
    <row r="117" ht="15.75" customHeight="1">
      <c r="A117" s="66" t="s">
        <v>454</v>
      </c>
      <c r="B117" s="6" t="s">
        <v>2</v>
      </c>
      <c r="C117" s="6" t="s">
        <v>3</v>
      </c>
      <c r="D117" s="6" t="s">
        <v>4</v>
      </c>
      <c r="E117" s="6" t="s">
        <v>5</v>
      </c>
      <c r="F117" s="6" t="s">
        <v>6</v>
      </c>
      <c r="G117" s="6" t="s">
        <v>7</v>
      </c>
      <c r="H117" s="6" t="s">
        <v>8</v>
      </c>
      <c r="I117" s="6" t="s">
        <v>9</v>
      </c>
      <c r="J117" s="6" t="s">
        <v>10</v>
      </c>
      <c r="K117" s="6" t="s">
        <v>11</v>
      </c>
      <c r="L117" s="7" t="s">
        <v>12</v>
      </c>
      <c r="M117" s="7" t="s">
        <v>13</v>
      </c>
      <c r="N117" s="7" t="s">
        <v>14</v>
      </c>
    </row>
    <row r="118" ht="15.75" customHeight="1">
      <c r="A118" s="63" t="s">
        <v>15</v>
      </c>
      <c r="B118" s="9"/>
      <c r="C118" s="9"/>
      <c r="D118" s="9"/>
      <c r="E118" s="9"/>
      <c r="F118" s="9"/>
      <c r="G118" s="9"/>
      <c r="H118" s="9"/>
      <c r="I118" s="9"/>
      <c r="J118" s="9"/>
      <c r="K118" s="9"/>
      <c r="L118" s="11"/>
      <c r="M118" s="11"/>
      <c r="N118" s="11"/>
    </row>
    <row r="119" ht="15.75" customHeight="1">
      <c r="A119" s="63" t="s">
        <v>21</v>
      </c>
      <c r="B119" s="9"/>
      <c r="C119" s="9"/>
      <c r="D119" s="9"/>
      <c r="E119" s="9"/>
      <c r="F119" s="9"/>
      <c r="G119" s="9"/>
      <c r="H119" s="9"/>
      <c r="I119" s="9"/>
      <c r="J119" s="9"/>
      <c r="K119" s="9"/>
      <c r="L119" s="11"/>
      <c r="M119" s="11"/>
      <c r="N119" s="11"/>
    </row>
    <row r="120" ht="15.75" customHeight="1">
      <c r="A120" s="63" t="s">
        <v>408</v>
      </c>
      <c r="B120" s="9"/>
      <c r="C120" s="9"/>
      <c r="D120" s="9"/>
      <c r="E120" s="9"/>
      <c r="F120" s="9"/>
      <c r="G120" s="9"/>
      <c r="H120" s="9"/>
      <c r="I120" s="9"/>
      <c r="J120" s="9"/>
      <c r="K120" s="9"/>
      <c r="L120" s="65"/>
      <c r="M120" s="65"/>
      <c r="N120" s="65"/>
    </row>
    <row r="121" ht="15.75" customHeight="1">
      <c r="A121" s="66" t="s">
        <v>454</v>
      </c>
      <c r="B121" s="16"/>
      <c r="C121" s="16"/>
      <c r="D121" s="16"/>
      <c r="E121" s="16"/>
      <c r="F121" s="16"/>
      <c r="G121" s="16"/>
      <c r="H121" s="16"/>
      <c r="I121" s="16"/>
      <c r="J121" s="16"/>
      <c r="K121" s="16"/>
      <c r="L121" s="68" t="str">
        <f>IFERROR(MEDIAN($B121:$K121),"-")</f>
        <v>-</v>
      </c>
      <c r="M121" s="68" t="str">
        <f>IFERROR(L121*(1-50%),"-")</f>
        <v>-</v>
      </c>
      <c r="N121" s="68" t="str">
        <f>IFERROR(L121*(1+50%),"-")</f>
        <v>-</v>
      </c>
    </row>
    <row r="122" ht="15.75" customHeight="1">
      <c r="A122" s="63" t="s">
        <v>24</v>
      </c>
      <c r="B122" s="69" t="str">
        <f t="shared" ref="B122:K122" si="11">IFERROR(IF(B121&gt;$N121,"Não válido",IF(B121&lt;$M121,"Não válido",B121)),"-")</f>
        <v>Não válido</v>
      </c>
      <c r="C122" s="69" t="str">
        <f t="shared" si="11"/>
        <v>Não válido</v>
      </c>
      <c r="D122" s="69" t="str">
        <f t="shared" si="11"/>
        <v>Não válido</v>
      </c>
      <c r="E122" s="69" t="str">
        <f t="shared" si="11"/>
        <v>Não válido</v>
      </c>
      <c r="F122" s="69" t="str">
        <f t="shared" si="11"/>
        <v>Não válido</v>
      </c>
      <c r="G122" s="69" t="str">
        <f t="shared" si="11"/>
        <v>Não válido</v>
      </c>
      <c r="H122" s="69" t="str">
        <f t="shared" si="11"/>
        <v>Não válido</v>
      </c>
      <c r="I122" s="69" t="str">
        <f t="shared" si="11"/>
        <v>Não válido</v>
      </c>
      <c r="J122" s="69" t="str">
        <f t="shared" si="11"/>
        <v>Não válido</v>
      </c>
      <c r="K122" s="69" t="str">
        <f t="shared" si="11"/>
        <v>Não válido</v>
      </c>
      <c r="L122" s="1"/>
      <c r="M122" s="1"/>
      <c r="N122" s="1"/>
    </row>
    <row r="123" ht="15.75" customHeight="1">
      <c r="A123" s="70" t="s">
        <v>25</v>
      </c>
      <c r="B123" s="68">
        <f>IFERROR(MIN(B122:K122),"-")</f>
        <v>0</v>
      </c>
      <c r="C123" s="71"/>
      <c r="D123" s="71"/>
      <c r="E123" s="1"/>
      <c r="F123" s="1"/>
      <c r="G123" s="1"/>
      <c r="H123" s="1"/>
      <c r="I123" s="1"/>
      <c r="J123" s="1"/>
      <c r="K123" s="1"/>
      <c r="L123" s="1"/>
      <c r="M123" s="1"/>
      <c r="N123" s="1"/>
    </row>
    <row r="124" ht="15.75" customHeight="1">
      <c r="A124" s="70" t="s">
        <v>26</v>
      </c>
      <c r="B124" s="68" t="str">
        <f>IFERROR(MEDIAN(B122:K122),"-")</f>
        <v>-</v>
      </c>
      <c r="C124" s="71"/>
      <c r="D124" s="71"/>
      <c r="E124" s="1"/>
      <c r="F124" s="1"/>
      <c r="G124" s="1"/>
      <c r="H124" s="1"/>
      <c r="I124" s="1"/>
      <c r="J124" s="1"/>
      <c r="K124" s="1"/>
      <c r="L124" s="1"/>
      <c r="M124" s="1"/>
      <c r="N124" s="1"/>
    </row>
    <row r="125" ht="15.75" customHeight="1">
      <c r="A125" s="70" t="s">
        <v>27</v>
      </c>
      <c r="B125" s="68" t="str">
        <f>IFERROR(AVERAGE(B122:K122),"-")</f>
        <v>-</v>
      </c>
      <c r="C125" s="71"/>
      <c r="D125" s="71"/>
      <c r="E125" s="1"/>
      <c r="F125" s="1"/>
      <c r="G125" s="1"/>
      <c r="H125" s="1"/>
      <c r="I125" s="1"/>
      <c r="J125" s="1"/>
      <c r="K125" s="1"/>
      <c r="L125" s="1"/>
      <c r="M125" s="1"/>
      <c r="N125" s="1"/>
    </row>
    <row r="126" ht="15.75" customHeight="1">
      <c r="A126" s="70" t="s">
        <v>28</v>
      </c>
      <c r="B126" s="68">
        <f>IFERROR(MAX(B122:K122),"-")</f>
        <v>0</v>
      </c>
      <c r="C126" s="71"/>
      <c r="D126" s="71"/>
      <c r="E126" s="1"/>
      <c r="F126" s="1"/>
      <c r="G126" s="1"/>
      <c r="H126" s="1"/>
      <c r="I126" s="1"/>
      <c r="J126" s="1"/>
      <c r="K126" s="1"/>
      <c r="L126" s="1"/>
      <c r="M126" s="1"/>
      <c r="N126" s="1"/>
    </row>
    <row r="127" ht="15.75" customHeight="1">
      <c r="A127" s="58"/>
      <c r="B127" s="1"/>
      <c r="C127" s="1"/>
      <c r="D127" s="1"/>
      <c r="E127" s="1"/>
      <c r="F127" s="1"/>
      <c r="G127" s="1"/>
      <c r="H127" s="1"/>
      <c r="I127" s="1"/>
      <c r="J127" s="1"/>
      <c r="K127" s="1"/>
      <c r="L127" s="1"/>
      <c r="M127" s="1"/>
      <c r="N127" s="1"/>
    </row>
    <row r="128" ht="15.75" customHeight="1">
      <c r="A128" s="66" t="s">
        <v>424</v>
      </c>
      <c r="B128" s="6" t="s">
        <v>2</v>
      </c>
      <c r="C128" s="6" t="s">
        <v>3</v>
      </c>
      <c r="D128" s="6" t="s">
        <v>4</v>
      </c>
      <c r="E128" s="6" t="s">
        <v>5</v>
      </c>
      <c r="F128" s="6" t="s">
        <v>6</v>
      </c>
      <c r="G128" s="6" t="s">
        <v>7</v>
      </c>
      <c r="H128" s="6" t="s">
        <v>8</v>
      </c>
      <c r="I128" s="6" t="s">
        <v>9</v>
      </c>
      <c r="J128" s="6" t="s">
        <v>10</v>
      </c>
      <c r="K128" s="6" t="s">
        <v>11</v>
      </c>
      <c r="L128" s="7" t="s">
        <v>12</v>
      </c>
      <c r="M128" s="7" t="s">
        <v>13</v>
      </c>
      <c r="N128" s="7" t="s">
        <v>14</v>
      </c>
    </row>
    <row r="129" ht="15.75" customHeight="1">
      <c r="A129" s="63" t="s">
        <v>15</v>
      </c>
      <c r="B129" s="9"/>
      <c r="C129" s="9"/>
      <c r="D129" s="9"/>
      <c r="E129" s="9"/>
      <c r="F129" s="9"/>
      <c r="G129" s="9"/>
      <c r="H129" s="9"/>
      <c r="I129" s="9"/>
      <c r="J129" s="9"/>
      <c r="K129" s="9"/>
      <c r="L129" s="11"/>
      <c r="M129" s="11"/>
      <c r="N129" s="11"/>
    </row>
    <row r="130" ht="15.75" customHeight="1">
      <c r="A130" s="63" t="s">
        <v>21</v>
      </c>
      <c r="B130" s="9"/>
      <c r="C130" s="9"/>
      <c r="D130" s="9"/>
      <c r="E130" s="9"/>
      <c r="F130" s="9"/>
      <c r="G130" s="9"/>
      <c r="H130" s="9"/>
      <c r="I130" s="9"/>
      <c r="J130" s="9"/>
      <c r="K130" s="9"/>
      <c r="L130" s="11"/>
      <c r="M130" s="11"/>
      <c r="N130" s="11"/>
    </row>
    <row r="131" ht="15.75" customHeight="1">
      <c r="A131" s="63" t="s">
        <v>408</v>
      </c>
      <c r="B131" s="9"/>
      <c r="C131" s="9"/>
      <c r="D131" s="9"/>
      <c r="E131" s="9"/>
      <c r="F131" s="9"/>
      <c r="G131" s="9"/>
      <c r="H131" s="9"/>
      <c r="I131" s="9"/>
      <c r="J131" s="9"/>
      <c r="K131" s="9"/>
      <c r="L131" s="65"/>
      <c r="M131" s="65"/>
      <c r="N131" s="65"/>
    </row>
    <row r="132" ht="15.75" customHeight="1">
      <c r="A132" s="66" t="s">
        <v>424</v>
      </c>
      <c r="B132" s="16"/>
      <c r="C132" s="16"/>
      <c r="D132" s="16"/>
      <c r="E132" s="16"/>
      <c r="F132" s="16"/>
      <c r="G132" s="16"/>
      <c r="H132" s="16"/>
      <c r="I132" s="16"/>
      <c r="J132" s="16"/>
      <c r="K132" s="16"/>
      <c r="L132" s="68" t="str">
        <f>IFERROR(MEDIAN($B132:$K132),"-")</f>
        <v>-</v>
      </c>
      <c r="M132" s="68" t="str">
        <f>IFERROR(L132*(1-50%),"-")</f>
        <v>-</v>
      </c>
      <c r="N132" s="68" t="str">
        <f>IFERROR(L132*(1+50%),"-")</f>
        <v>-</v>
      </c>
    </row>
    <row r="133" ht="15.75" customHeight="1">
      <c r="A133" s="63" t="s">
        <v>24</v>
      </c>
      <c r="B133" s="69" t="str">
        <f t="shared" ref="B133:K133" si="12">IFERROR(IF(B132&gt;$N132,"Não válido",IF(B132&lt;$M132,"Não válido",B132)),"-")</f>
        <v>Não válido</v>
      </c>
      <c r="C133" s="69" t="str">
        <f t="shared" si="12"/>
        <v>Não válido</v>
      </c>
      <c r="D133" s="69" t="str">
        <f t="shared" si="12"/>
        <v>Não válido</v>
      </c>
      <c r="E133" s="69" t="str">
        <f t="shared" si="12"/>
        <v>Não válido</v>
      </c>
      <c r="F133" s="69" t="str">
        <f t="shared" si="12"/>
        <v>Não válido</v>
      </c>
      <c r="G133" s="69" t="str">
        <f t="shared" si="12"/>
        <v>Não válido</v>
      </c>
      <c r="H133" s="69" t="str">
        <f t="shared" si="12"/>
        <v>Não válido</v>
      </c>
      <c r="I133" s="69" t="str">
        <f t="shared" si="12"/>
        <v>Não válido</v>
      </c>
      <c r="J133" s="69" t="str">
        <f t="shared" si="12"/>
        <v>Não válido</v>
      </c>
      <c r="K133" s="69" t="str">
        <f t="shared" si="12"/>
        <v>Não válido</v>
      </c>
      <c r="L133" s="1"/>
      <c r="M133" s="1"/>
      <c r="N133" s="1"/>
    </row>
    <row r="134" ht="15.75" customHeight="1">
      <c r="A134" s="70" t="s">
        <v>25</v>
      </c>
      <c r="B134" s="68">
        <f>IFERROR(MIN(B133:K133),"-")</f>
        <v>0</v>
      </c>
      <c r="C134" s="71"/>
      <c r="D134" s="71"/>
      <c r="E134" s="1"/>
      <c r="F134" s="1"/>
      <c r="G134" s="1"/>
      <c r="H134" s="1"/>
      <c r="I134" s="1"/>
      <c r="J134" s="1"/>
      <c r="K134" s="1"/>
      <c r="L134" s="1"/>
      <c r="M134" s="1"/>
      <c r="N134" s="1"/>
    </row>
    <row r="135" ht="15.75" customHeight="1">
      <c r="A135" s="70" t="s">
        <v>26</v>
      </c>
      <c r="B135" s="68" t="str">
        <f>IFERROR(MEDIAN(B133:K133),"-")</f>
        <v>-</v>
      </c>
      <c r="C135" s="71"/>
      <c r="D135" s="71"/>
      <c r="E135" s="1"/>
      <c r="F135" s="1"/>
      <c r="G135" s="1"/>
      <c r="H135" s="1"/>
      <c r="I135" s="1"/>
      <c r="J135" s="1"/>
      <c r="K135" s="1"/>
      <c r="L135" s="1"/>
      <c r="M135" s="1"/>
      <c r="N135" s="1"/>
    </row>
    <row r="136" ht="15.75" customHeight="1">
      <c r="A136" s="70" t="s">
        <v>27</v>
      </c>
      <c r="B136" s="68" t="str">
        <f>IFERROR(AVERAGE(B133:K133),"-")</f>
        <v>-</v>
      </c>
      <c r="C136" s="71"/>
      <c r="D136" s="71"/>
      <c r="E136" s="1"/>
      <c r="F136" s="1"/>
      <c r="G136" s="1"/>
      <c r="H136" s="1"/>
      <c r="I136" s="1"/>
      <c r="J136" s="1"/>
      <c r="K136" s="1"/>
      <c r="L136" s="1"/>
      <c r="M136" s="1"/>
      <c r="N136" s="1"/>
    </row>
    <row r="137" ht="15.75" customHeight="1">
      <c r="A137" s="70" t="s">
        <v>28</v>
      </c>
      <c r="B137" s="68">
        <f>IFERROR(MAX(B133:K133),"-")</f>
        <v>0</v>
      </c>
      <c r="C137" s="71"/>
      <c r="D137" s="71"/>
      <c r="E137" s="1"/>
      <c r="F137" s="1"/>
      <c r="G137" s="1"/>
      <c r="H137" s="1"/>
      <c r="I137" s="1"/>
      <c r="J137" s="1"/>
      <c r="K137" s="1"/>
      <c r="L137" s="1"/>
      <c r="M137" s="1"/>
      <c r="N137" s="1"/>
    </row>
    <row r="138" ht="15.75" customHeight="1">
      <c r="A138" s="58"/>
      <c r="B138" s="1"/>
      <c r="C138" s="1"/>
      <c r="D138" s="1"/>
      <c r="E138" s="1"/>
      <c r="F138" s="1"/>
      <c r="G138" s="1"/>
      <c r="H138" s="1"/>
      <c r="I138" s="1"/>
      <c r="J138" s="1"/>
      <c r="K138" s="1"/>
      <c r="L138" s="1"/>
      <c r="M138" s="1"/>
      <c r="N138" s="1"/>
    </row>
    <row r="139">
      <c r="A139" s="59" t="s">
        <v>540</v>
      </c>
      <c r="B139" s="1"/>
      <c r="C139" s="1"/>
      <c r="D139" s="1"/>
      <c r="E139" s="1"/>
      <c r="F139" s="1"/>
      <c r="G139" s="1"/>
      <c r="H139" s="1"/>
      <c r="I139" s="1"/>
      <c r="J139" s="1"/>
      <c r="K139" s="1"/>
      <c r="L139" s="1"/>
      <c r="M139" s="1"/>
      <c r="N139" s="1"/>
    </row>
    <row r="140" ht="15.75" customHeight="1">
      <c r="A140" s="58"/>
      <c r="B140" s="1"/>
      <c r="C140" s="1"/>
      <c r="D140" s="1"/>
      <c r="E140" s="1"/>
      <c r="F140" s="1"/>
      <c r="G140" s="1"/>
      <c r="H140" s="1"/>
      <c r="I140" s="1"/>
      <c r="J140" s="1"/>
      <c r="K140" s="1"/>
      <c r="L140" s="1"/>
      <c r="M140" s="1"/>
      <c r="N140" s="1"/>
    </row>
    <row r="141" ht="15.75" customHeight="1">
      <c r="A141" s="66" t="s">
        <v>390</v>
      </c>
      <c r="B141" s="6" t="s">
        <v>2</v>
      </c>
      <c r="C141" s="6" t="s">
        <v>3</v>
      </c>
      <c r="D141" s="6" t="s">
        <v>4</v>
      </c>
      <c r="E141" s="6" t="s">
        <v>5</v>
      </c>
      <c r="F141" s="6" t="s">
        <v>6</v>
      </c>
      <c r="G141" s="6" t="s">
        <v>7</v>
      </c>
      <c r="H141" s="6" t="s">
        <v>8</v>
      </c>
      <c r="I141" s="6" t="s">
        <v>9</v>
      </c>
      <c r="J141" s="6" t="s">
        <v>10</v>
      </c>
      <c r="K141" s="6" t="s">
        <v>11</v>
      </c>
      <c r="L141" s="7" t="s">
        <v>12</v>
      </c>
      <c r="M141" s="7" t="s">
        <v>13</v>
      </c>
      <c r="N141" s="7" t="s">
        <v>14</v>
      </c>
    </row>
    <row r="142" ht="15.75" customHeight="1">
      <c r="A142" s="63" t="s">
        <v>15</v>
      </c>
      <c r="B142" s="9"/>
      <c r="C142" s="9"/>
      <c r="D142" s="9"/>
      <c r="E142" s="9"/>
      <c r="F142" s="9"/>
      <c r="G142" s="9"/>
      <c r="H142" s="9"/>
      <c r="I142" s="9"/>
      <c r="J142" s="9"/>
      <c r="K142" s="9"/>
      <c r="L142" s="11"/>
      <c r="M142" s="11"/>
      <c r="N142" s="11"/>
    </row>
    <row r="143" ht="15.75" customHeight="1">
      <c r="A143" s="63" t="s">
        <v>21</v>
      </c>
      <c r="B143" s="9"/>
      <c r="C143" s="9"/>
      <c r="D143" s="9"/>
      <c r="E143" s="9"/>
      <c r="F143" s="9"/>
      <c r="G143" s="9"/>
      <c r="H143" s="9"/>
      <c r="I143" s="9"/>
      <c r="J143" s="9"/>
      <c r="K143" s="9"/>
      <c r="L143" s="11"/>
      <c r="M143" s="11"/>
      <c r="N143" s="11"/>
    </row>
    <row r="144" ht="15.75" customHeight="1">
      <c r="A144" s="63" t="s">
        <v>408</v>
      </c>
      <c r="B144" s="9"/>
      <c r="C144" s="9"/>
      <c r="D144" s="9"/>
      <c r="E144" s="9"/>
      <c r="F144" s="9"/>
      <c r="G144" s="9"/>
      <c r="H144" s="9"/>
      <c r="I144" s="9"/>
      <c r="J144" s="9"/>
      <c r="K144" s="9"/>
      <c r="L144" s="65"/>
      <c r="M144" s="65"/>
      <c r="N144" s="65"/>
    </row>
    <row r="145" ht="15.75" customHeight="1">
      <c r="A145" s="66" t="s">
        <v>390</v>
      </c>
      <c r="B145" s="16"/>
      <c r="C145" s="16"/>
      <c r="D145" s="16"/>
      <c r="E145" s="69"/>
      <c r="F145" s="16"/>
      <c r="G145" s="16"/>
      <c r="H145" s="16"/>
      <c r="I145" s="16"/>
      <c r="J145" s="16"/>
      <c r="K145" s="16"/>
      <c r="L145" s="68" t="str">
        <f>IFERROR(MEDIAN($B145:$K145),"-")</f>
        <v>-</v>
      </c>
      <c r="M145" s="68" t="str">
        <f>IFERROR(L145*(1-50%),"-")</f>
        <v>-</v>
      </c>
      <c r="N145" s="68" t="str">
        <f>IFERROR(L145*(1+50%),"-")</f>
        <v>-</v>
      </c>
    </row>
    <row r="146" ht="15.75" customHeight="1">
      <c r="A146" s="63" t="s">
        <v>24</v>
      </c>
      <c r="B146" s="69" t="str">
        <f t="shared" ref="B146:K146" si="13">IFERROR(IF(B145&gt;$N145,"Não válido",IF(B145&lt;$M145,"Não válido",B145)),"-")</f>
        <v>Não válido</v>
      </c>
      <c r="C146" s="69" t="str">
        <f t="shared" si="13"/>
        <v>Não válido</v>
      </c>
      <c r="D146" s="69" t="str">
        <f t="shared" si="13"/>
        <v>Não válido</v>
      </c>
      <c r="E146" s="69" t="str">
        <f t="shared" si="13"/>
        <v>Não válido</v>
      </c>
      <c r="F146" s="69" t="str">
        <f t="shared" si="13"/>
        <v>Não válido</v>
      </c>
      <c r="G146" s="69" t="str">
        <f t="shared" si="13"/>
        <v>Não válido</v>
      </c>
      <c r="H146" s="69" t="str">
        <f t="shared" si="13"/>
        <v>Não válido</v>
      </c>
      <c r="I146" s="69" t="str">
        <f t="shared" si="13"/>
        <v>Não válido</v>
      </c>
      <c r="J146" s="69" t="str">
        <f t="shared" si="13"/>
        <v>Não válido</v>
      </c>
      <c r="K146" s="69" t="str">
        <f t="shared" si="13"/>
        <v>Não válido</v>
      </c>
      <c r="L146" s="1"/>
      <c r="M146" s="1"/>
      <c r="N146" s="1"/>
    </row>
    <row r="147" ht="15.75" customHeight="1">
      <c r="A147" s="70" t="s">
        <v>25</v>
      </c>
      <c r="B147" s="68">
        <f>IFERROR(MIN(B146:K146),"-")</f>
        <v>0</v>
      </c>
      <c r="C147" s="71"/>
      <c r="D147" s="71"/>
      <c r="E147" s="1"/>
      <c r="F147" s="1"/>
      <c r="G147" s="1"/>
      <c r="H147" s="1"/>
      <c r="I147" s="1"/>
      <c r="J147" s="1"/>
      <c r="K147" s="1"/>
      <c r="L147" s="1"/>
      <c r="M147" s="1"/>
      <c r="N147" s="1"/>
    </row>
    <row r="148" ht="15.75" customHeight="1">
      <c r="A148" s="70" t="s">
        <v>26</v>
      </c>
      <c r="B148" s="68" t="str">
        <f>IFERROR(MEDIAN(B146:K146),"-")</f>
        <v>-</v>
      </c>
      <c r="C148" s="71"/>
      <c r="D148" s="71"/>
      <c r="E148" s="1"/>
      <c r="F148" s="1"/>
      <c r="G148" s="1"/>
      <c r="H148" s="1"/>
      <c r="I148" s="1"/>
      <c r="J148" s="1"/>
      <c r="K148" s="1"/>
      <c r="L148" s="1"/>
      <c r="M148" s="1"/>
      <c r="N148" s="1"/>
    </row>
    <row r="149" ht="15.75" customHeight="1">
      <c r="A149" s="70" t="s">
        <v>27</v>
      </c>
      <c r="B149" s="68" t="str">
        <f>IFERROR(AVERAGE(B146:K146),"-")</f>
        <v>-</v>
      </c>
      <c r="C149" s="71"/>
      <c r="D149" s="71"/>
      <c r="E149" s="1"/>
      <c r="F149" s="1"/>
      <c r="G149" s="1"/>
      <c r="H149" s="1"/>
      <c r="I149" s="1"/>
      <c r="J149" s="1"/>
      <c r="K149" s="1"/>
      <c r="L149" s="1"/>
      <c r="M149" s="1"/>
      <c r="N149" s="1"/>
    </row>
    <row r="150" ht="15.75" customHeight="1">
      <c r="A150" s="70" t="s">
        <v>28</v>
      </c>
      <c r="B150" s="68">
        <f>IFERROR(MAX(B146:K146),"-")</f>
        <v>0</v>
      </c>
      <c r="C150" s="71"/>
      <c r="D150" s="71"/>
      <c r="E150" s="1"/>
      <c r="F150" s="1"/>
      <c r="G150" s="1"/>
      <c r="H150" s="1"/>
      <c r="I150" s="1"/>
      <c r="J150" s="1"/>
      <c r="K150" s="1"/>
      <c r="L150" s="1"/>
      <c r="M150" s="1"/>
      <c r="N150" s="1"/>
    </row>
    <row r="151" ht="15.75" customHeight="1">
      <c r="A151" s="58"/>
      <c r="B151" s="1"/>
      <c r="C151" s="1"/>
      <c r="D151" s="1"/>
      <c r="E151" s="1"/>
      <c r="F151" s="1"/>
      <c r="G151" s="1"/>
      <c r="H151" s="1"/>
      <c r="I151" s="1"/>
      <c r="J151" s="1"/>
      <c r="K151" s="1"/>
      <c r="L151" s="1"/>
      <c r="M151" s="1"/>
      <c r="N151" s="1"/>
    </row>
    <row r="152" ht="15.75" customHeight="1">
      <c r="A152" s="66" t="s">
        <v>410</v>
      </c>
      <c r="B152" s="6" t="s">
        <v>2</v>
      </c>
      <c r="C152" s="6" t="s">
        <v>3</v>
      </c>
      <c r="D152" s="6" t="s">
        <v>4</v>
      </c>
      <c r="E152" s="6" t="s">
        <v>5</v>
      </c>
      <c r="F152" s="6" t="s">
        <v>6</v>
      </c>
      <c r="G152" s="6" t="s">
        <v>7</v>
      </c>
      <c r="H152" s="6" t="s">
        <v>8</v>
      </c>
      <c r="I152" s="6" t="s">
        <v>9</v>
      </c>
      <c r="J152" s="6" t="s">
        <v>10</v>
      </c>
      <c r="K152" s="6" t="s">
        <v>11</v>
      </c>
      <c r="L152" s="7" t="s">
        <v>12</v>
      </c>
      <c r="M152" s="7" t="s">
        <v>13</v>
      </c>
      <c r="N152" s="7" t="s">
        <v>14</v>
      </c>
    </row>
    <row r="153" ht="15.75" customHeight="1">
      <c r="A153" s="63" t="s">
        <v>15</v>
      </c>
      <c r="B153" s="9"/>
      <c r="C153" s="9"/>
      <c r="D153" s="9"/>
      <c r="E153" s="9"/>
      <c r="F153" s="9"/>
      <c r="G153" s="9"/>
      <c r="H153" s="9"/>
      <c r="I153" s="9"/>
      <c r="J153" s="9"/>
      <c r="K153" s="9"/>
      <c r="L153" s="11"/>
      <c r="M153" s="11"/>
      <c r="N153" s="11"/>
    </row>
    <row r="154" ht="15.75" customHeight="1">
      <c r="A154" s="63" t="s">
        <v>21</v>
      </c>
      <c r="B154" s="9"/>
      <c r="C154" s="9"/>
      <c r="D154" s="9"/>
      <c r="E154" s="9"/>
      <c r="F154" s="9"/>
      <c r="G154" s="9"/>
      <c r="H154" s="9"/>
      <c r="I154" s="9"/>
      <c r="J154" s="9"/>
      <c r="K154" s="9"/>
      <c r="L154" s="11"/>
      <c r="M154" s="11"/>
      <c r="N154" s="11"/>
    </row>
    <row r="155" ht="15.75" customHeight="1">
      <c r="A155" s="63" t="s">
        <v>408</v>
      </c>
      <c r="B155" s="9"/>
      <c r="C155" s="9"/>
      <c r="D155" s="9"/>
      <c r="E155" s="9"/>
      <c r="F155" s="9"/>
      <c r="G155" s="9"/>
      <c r="H155" s="9"/>
      <c r="I155" s="9"/>
      <c r="J155" s="9"/>
      <c r="K155" s="9"/>
      <c r="L155" s="65"/>
      <c r="M155" s="65"/>
      <c r="N155" s="65"/>
    </row>
    <row r="156" ht="15.75" customHeight="1">
      <c r="A156" s="66" t="s">
        <v>410</v>
      </c>
      <c r="B156" s="16"/>
      <c r="C156" s="16"/>
      <c r="D156" s="16"/>
      <c r="E156" s="69"/>
      <c r="F156" s="16"/>
      <c r="G156" s="16"/>
      <c r="H156" s="16"/>
      <c r="I156" s="16"/>
      <c r="J156" s="16"/>
      <c r="K156" s="16"/>
      <c r="L156" s="68" t="str">
        <f>IFERROR(MEDIAN($B156:$K156),"-")</f>
        <v>-</v>
      </c>
      <c r="M156" s="68" t="str">
        <f>IFERROR(L156*(1-50%),"-")</f>
        <v>-</v>
      </c>
      <c r="N156" s="68" t="str">
        <f>IFERROR(L156*(1+50%),"-")</f>
        <v>-</v>
      </c>
    </row>
    <row r="157" ht="15.75" customHeight="1">
      <c r="A157" s="63" t="s">
        <v>24</v>
      </c>
      <c r="B157" s="69" t="str">
        <f t="shared" ref="B157:K157" si="14">IFERROR(IF(B156&gt;$N156,"Não válido",IF(B156&lt;$M156,"Não válido",B156)),"-")</f>
        <v>Não válido</v>
      </c>
      <c r="C157" s="69" t="str">
        <f t="shared" si="14"/>
        <v>Não válido</v>
      </c>
      <c r="D157" s="69" t="str">
        <f t="shared" si="14"/>
        <v>Não válido</v>
      </c>
      <c r="E157" s="69" t="str">
        <f t="shared" si="14"/>
        <v>Não válido</v>
      </c>
      <c r="F157" s="69" t="str">
        <f t="shared" si="14"/>
        <v>Não válido</v>
      </c>
      <c r="G157" s="69" t="str">
        <f t="shared" si="14"/>
        <v>Não válido</v>
      </c>
      <c r="H157" s="69" t="str">
        <f t="shared" si="14"/>
        <v>Não válido</v>
      </c>
      <c r="I157" s="69" t="str">
        <f t="shared" si="14"/>
        <v>Não válido</v>
      </c>
      <c r="J157" s="69" t="str">
        <f t="shared" si="14"/>
        <v>Não válido</v>
      </c>
      <c r="K157" s="69" t="str">
        <f t="shared" si="14"/>
        <v>Não válido</v>
      </c>
      <c r="L157" s="1"/>
      <c r="M157" s="1"/>
      <c r="N157" s="1"/>
    </row>
    <row r="158" ht="15.75" customHeight="1">
      <c r="A158" s="70" t="s">
        <v>25</v>
      </c>
      <c r="B158" s="68">
        <f>IFERROR(MIN(B157:K157),"-")</f>
        <v>0</v>
      </c>
      <c r="C158" s="71"/>
      <c r="D158" s="71"/>
      <c r="E158" s="1"/>
      <c r="F158" s="1"/>
      <c r="G158" s="1"/>
      <c r="H158" s="1"/>
      <c r="I158" s="1"/>
      <c r="J158" s="1"/>
      <c r="K158" s="1"/>
      <c r="L158" s="1"/>
      <c r="M158" s="1"/>
      <c r="N158" s="1"/>
    </row>
    <row r="159" ht="15.75" customHeight="1">
      <c r="A159" s="70" t="s">
        <v>26</v>
      </c>
      <c r="B159" s="68" t="str">
        <f>IFERROR(MEDIAN(B157:K157),"-")</f>
        <v>-</v>
      </c>
      <c r="C159" s="71"/>
      <c r="D159" s="71"/>
      <c r="E159" s="1"/>
      <c r="F159" s="1"/>
      <c r="G159" s="1"/>
      <c r="H159" s="1"/>
      <c r="I159" s="1"/>
      <c r="J159" s="1"/>
      <c r="K159" s="1"/>
      <c r="L159" s="1"/>
      <c r="M159" s="1"/>
      <c r="N159" s="1"/>
    </row>
    <row r="160" ht="15.75" customHeight="1">
      <c r="A160" s="70" t="s">
        <v>27</v>
      </c>
      <c r="B160" s="68" t="str">
        <f>IFERROR(AVERAGE(B157:K157),"-")</f>
        <v>-</v>
      </c>
      <c r="C160" s="71"/>
      <c r="D160" s="71"/>
      <c r="E160" s="1"/>
      <c r="F160" s="1"/>
      <c r="G160" s="1"/>
      <c r="H160" s="1"/>
      <c r="I160" s="1"/>
      <c r="J160" s="1"/>
      <c r="K160" s="1"/>
      <c r="L160" s="1"/>
      <c r="M160" s="1"/>
      <c r="N160" s="1"/>
    </row>
    <row r="161" ht="15.75" customHeight="1">
      <c r="A161" s="70" t="s">
        <v>28</v>
      </c>
      <c r="B161" s="68">
        <f>IFERROR(MAX(B157:K157),"-")</f>
        <v>0</v>
      </c>
      <c r="C161" s="71"/>
      <c r="D161" s="71"/>
      <c r="E161" s="1"/>
      <c r="F161" s="1"/>
      <c r="G161" s="1"/>
      <c r="H161" s="1"/>
      <c r="I161" s="1"/>
      <c r="J161" s="1"/>
      <c r="K161" s="1"/>
      <c r="L161" s="1"/>
      <c r="M161" s="1"/>
      <c r="N161" s="1"/>
    </row>
    <row r="162" ht="15.75" customHeight="1">
      <c r="A162" s="58"/>
      <c r="B162" s="1"/>
      <c r="C162" s="1"/>
      <c r="D162" s="1"/>
      <c r="E162" s="1"/>
      <c r="F162" s="1"/>
      <c r="G162" s="1"/>
      <c r="H162" s="1"/>
      <c r="I162" s="1"/>
      <c r="J162" s="1"/>
      <c r="K162" s="1"/>
      <c r="L162" s="1"/>
      <c r="M162" s="1"/>
      <c r="N162" s="1"/>
    </row>
    <row r="163" ht="15.75" customHeight="1">
      <c r="A163" s="66" t="s">
        <v>425</v>
      </c>
      <c r="B163" s="6" t="s">
        <v>2</v>
      </c>
      <c r="C163" s="6" t="s">
        <v>3</v>
      </c>
      <c r="D163" s="6" t="s">
        <v>4</v>
      </c>
      <c r="E163" s="6" t="s">
        <v>5</v>
      </c>
      <c r="F163" s="6" t="s">
        <v>6</v>
      </c>
      <c r="G163" s="6" t="s">
        <v>7</v>
      </c>
      <c r="H163" s="6" t="s">
        <v>8</v>
      </c>
      <c r="I163" s="6" t="s">
        <v>9</v>
      </c>
      <c r="J163" s="6" t="s">
        <v>10</v>
      </c>
      <c r="K163" s="6" t="s">
        <v>11</v>
      </c>
      <c r="L163" s="7" t="s">
        <v>12</v>
      </c>
      <c r="M163" s="7" t="s">
        <v>13</v>
      </c>
      <c r="N163" s="7" t="s">
        <v>14</v>
      </c>
    </row>
    <row r="164" ht="15.75" customHeight="1">
      <c r="A164" s="63" t="s">
        <v>15</v>
      </c>
      <c r="B164" s="9"/>
      <c r="C164" s="9"/>
      <c r="D164" s="9"/>
      <c r="E164" s="9"/>
      <c r="F164" s="9"/>
      <c r="G164" s="9"/>
      <c r="H164" s="9"/>
      <c r="I164" s="9"/>
      <c r="J164" s="9"/>
      <c r="K164" s="9"/>
      <c r="L164" s="11"/>
      <c r="M164" s="11"/>
      <c r="N164" s="11"/>
    </row>
    <row r="165" ht="15.75" customHeight="1">
      <c r="A165" s="63" t="s">
        <v>21</v>
      </c>
      <c r="B165" s="9"/>
      <c r="C165" s="9"/>
      <c r="D165" s="9"/>
      <c r="E165" s="9"/>
      <c r="F165" s="9"/>
      <c r="G165" s="9"/>
      <c r="H165" s="9"/>
      <c r="I165" s="9"/>
      <c r="J165" s="9"/>
      <c r="K165" s="9"/>
      <c r="L165" s="11"/>
      <c r="M165" s="11"/>
      <c r="N165" s="11"/>
    </row>
    <row r="166" ht="15.75" customHeight="1">
      <c r="A166" s="63" t="s">
        <v>408</v>
      </c>
      <c r="B166" s="9"/>
      <c r="C166" s="9"/>
      <c r="D166" s="9"/>
      <c r="E166" s="9"/>
      <c r="F166" s="9"/>
      <c r="G166" s="9"/>
      <c r="H166" s="9"/>
      <c r="I166" s="9"/>
      <c r="J166" s="9"/>
      <c r="K166" s="9"/>
      <c r="L166" s="65"/>
      <c r="M166" s="65"/>
      <c r="N166" s="65"/>
    </row>
    <row r="167" ht="15.75" customHeight="1">
      <c r="A167" s="66" t="s">
        <v>425</v>
      </c>
      <c r="B167" s="16"/>
      <c r="C167" s="16"/>
      <c r="D167" s="16"/>
      <c r="E167" s="69"/>
      <c r="F167" s="16"/>
      <c r="G167" s="16"/>
      <c r="H167" s="16"/>
      <c r="I167" s="16"/>
      <c r="J167" s="16"/>
      <c r="K167" s="16"/>
      <c r="L167" s="68" t="str">
        <f>IFERROR(MEDIAN($B167:$K167),"-")</f>
        <v>-</v>
      </c>
      <c r="M167" s="68" t="str">
        <f>IFERROR(L167*(1-50%),"-")</f>
        <v>-</v>
      </c>
      <c r="N167" s="68" t="str">
        <f>IFERROR(L167*(1+50%),"-")</f>
        <v>-</v>
      </c>
    </row>
    <row r="168" ht="15.75" customHeight="1">
      <c r="A168" s="63" t="s">
        <v>24</v>
      </c>
      <c r="B168" s="69" t="str">
        <f t="shared" ref="B168:K168" si="15">IFERROR(IF(B167&gt;$N167,"Não válido",IF(B167&lt;$M167,"Não válido",B167)),"-")</f>
        <v>Não válido</v>
      </c>
      <c r="C168" s="69" t="str">
        <f t="shared" si="15"/>
        <v>Não válido</v>
      </c>
      <c r="D168" s="69" t="str">
        <f t="shared" si="15"/>
        <v>Não válido</v>
      </c>
      <c r="E168" s="69" t="str">
        <f t="shared" si="15"/>
        <v>Não válido</v>
      </c>
      <c r="F168" s="69" t="str">
        <f t="shared" si="15"/>
        <v>Não válido</v>
      </c>
      <c r="G168" s="69" t="str">
        <f t="shared" si="15"/>
        <v>Não válido</v>
      </c>
      <c r="H168" s="69" t="str">
        <f t="shared" si="15"/>
        <v>Não válido</v>
      </c>
      <c r="I168" s="69" t="str">
        <f t="shared" si="15"/>
        <v>Não válido</v>
      </c>
      <c r="J168" s="69" t="str">
        <f t="shared" si="15"/>
        <v>Não válido</v>
      </c>
      <c r="K168" s="69" t="str">
        <f t="shared" si="15"/>
        <v>Não válido</v>
      </c>
      <c r="L168" s="1"/>
      <c r="M168" s="1"/>
      <c r="N168" s="1"/>
    </row>
    <row r="169" ht="15.75" customHeight="1">
      <c r="A169" s="70" t="s">
        <v>25</v>
      </c>
      <c r="B169" s="68">
        <f>IFERROR(MIN(B168:K168),"-")</f>
        <v>0</v>
      </c>
      <c r="C169" s="71"/>
      <c r="D169" s="71"/>
      <c r="E169" s="1"/>
      <c r="F169" s="1"/>
      <c r="G169" s="1"/>
      <c r="H169" s="1"/>
      <c r="I169" s="1"/>
      <c r="J169" s="1"/>
      <c r="K169" s="1"/>
      <c r="L169" s="1"/>
      <c r="M169" s="1"/>
      <c r="N169" s="1"/>
    </row>
    <row r="170" ht="15.75" customHeight="1">
      <c r="A170" s="70" t="s">
        <v>26</v>
      </c>
      <c r="B170" s="68" t="str">
        <f>IFERROR(MEDIAN(B168:K168),"-")</f>
        <v>-</v>
      </c>
      <c r="C170" s="71"/>
      <c r="D170" s="71"/>
      <c r="E170" s="1"/>
      <c r="F170" s="1"/>
      <c r="G170" s="1"/>
      <c r="H170" s="1"/>
      <c r="I170" s="1"/>
      <c r="J170" s="1"/>
      <c r="K170" s="1"/>
      <c r="L170" s="1"/>
      <c r="M170" s="1"/>
      <c r="N170" s="1"/>
    </row>
    <row r="171" ht="15.75" customHeight="1">
      <c r="A171" s="70" t="s">
        <v>27</v>
      </c>
      <c r="B171" s="68" t="str">
        <f>IFERROR(AVERAGE(B168:K168),"-")</f>
        <v>-</v>
      </c>
      <c r="C171" s="71"/>
      <c r="D171" s="71"/>
      <c r="E171" s="1"/>
      <c r="F171" s="1"/>
      <c r="G171" s="1"/>
      <c r="H171" s="1"/>
      <c r="I171" s="1"/>
      <c r="J171" s="1"/>
      <c r="K171" s="1"/>
      <c r="L171" s="1"/>
      <c r="M171" s="1"/>
      <c r="N171" s="1"/>
    </row>
    <row r="172" ht="15.75" customHeight="1">
      <c r="A172" s="70" t="s">
        <v>28</v>
      </c>
      <c r="B172" s="68">
        <f>IFERROR(MAX(B168:K168),"-")</f>
        <v>0</v>
      </c>
      <c r="C172" s="71"/>
      <c r="D172" s="71"/>
      <c r="E172" s="1"/>
      <c r="F172" s="1"/>
      <c r="G172" s="1"/>
      <c r="H172" s="1"/>
      <c r="I172" s="1"/>
      <c r="J172" s="1"/>
      <c r="K172" s="1"/>
      <c r="L172" s="1"/>
      <c r="M172" s="1"/>
      <c r="N172" s="1"/>
    </row>
    <row r="173" ht="15.75" customHeight="1">
      <c r="A173" s="58"/>
      <c r="B173" s="1"/>
      <c r="C173" s="1"/>
      <c r="D173" s="1"/>
      <c r="E173" s="1"/>
      <c r="F173" s="1"/>
      <c r="G173" s="1"/>
      <c r="H173" s="1"/>
      <c r="I173" s="1"/>
      <c r="J173" s="1"/>
      <c r="K173" s="1"/>
      <c r="L173" s="1"/>
      <c r="M173" s="1"/>
      <c r="N173" s="1"/>
    </row>
    <row r="174" ht="15.75" customHeight="1">
      <c r="A174" s="66" t="s">
        <v>440</v>
      </c>
      <c r="B174" s="6" t="s">
        <v>2</v>
      </c>
      <c r="C174" s="6" t="s">
        <v>3</v>
      </c>
      <c r="D174" s="6" t="s">
        <v>4</v>
      </c>
      <c r="E174" s="6" t="s">
        <v>5</v>
      </c>
      <c r="F174" s="6" t="s">
        <v>6</v>
      </c>
      <c r="G174" s="6" t="s">
        <v>7</v>
      </c>
      <c r="H174" s="6" t="s">
        <v>8</v>
      </c>
      <c r="I174" s="6" t="s">
        <v>9</v>
      </c>
      <c r="J174" s="6" t="s">
        <v>10</v>
      </c>
      <c r="K174" s="6" t="s">
        <v>11</v>
      </c>
      <c r="L174" s="7" t="s">
        <v>12</v>
      </c>
      <c r="M174" s="7" t="s">
        <v>13</v>
      </c>
      <c r="N174" s="7" t="s">
        <v>14</v>
      </c>
    </row>
    <row r="175" ht="15.75" customHeight="1">
      <c r="A175" s="63" t="s">
        <v>15</v>
      </c>
      <c r="B175" s="9"/>
      <c r="C175" s="9"/>
      <c r="D175" s="9"/>
      <c r="E175" s="9"/>
      <c r="F175" s="9"/>
      <c r="G175" s="9"/>
      <c r="H175" s="9"/>
      <c r="I175" s="9"/>
      <c r="J175" s="9"/>
      <c r="K175" s="9"/>
      <c r="L175" s="11"/>
      <c r="M175" s="11"/>
      <c r="N175" s="11"/>
    </row>
    <row r="176" ht="15.75" customHeight="1">
      <c r="A176" s="63" t="s">
        <v>21</v>
      </c>
      <c r="B176" s="9"/>
      <c r="C176" s="9"/>
      <c r="D176" s="9"/>
      <c r="E176" s="9"/>
      <c r="F176" s="9"/>
      <c r="G176" s="9"/>
      <c r="H176" s="9"/>
      <c r="I176" s="9"/>
      <c r="J176" s="9"/>
      <c r="K176" s="9"/>
      <c r="L176" s="11"/>
      <c r="M176" s="11"/>
      <c r="N176" s="11"/>
    </row>
    <row r="177" ht="15.75" customHeight="1">
      <c r="A177" s="63" t="s">
        <v>408</v>
      </c>
      <c r="B177" s="9"/>
      <c r="C177" s="9"/>
      <c r="D177" s="9"/>
      <c r="E177" s="9"/>
      <c r="F177" s="9"/>
      <c r="G177" s="9"/>
      <c r="H177" s="9"/>
      <c r="I177" s="9"/>
      <c r="J177" s="9"/>
      <c r="K177" s="9"/>
      <c r="L177" s="65"/>
      <c r="M177" s="65"/>
      <c r="N177" s="65"/>
    </row>
    <row r="178" ht="15.75" customHeight="1">
      <c r="A178" s="66" t="s">
        <v>440</v>
      </c>
      <c r="B178" s="16"/>
      <c r="C178" s="16"/>
      <c r="D178" s="16"/>
      <c r="E178" s="69"/>
      <c r="F178" s="16"/>
      <c r="G178" s="16"/>
      <c r="H178" s="16"/>
      <c r="I178" s="16"/>
      <c r="J178" s="16"/>
      <c r="K178" s="16"/>
      <c r="L178" s="68" t="str">
        <f>IFERROR(MEDIAN($B178:$K178),"-")</f>
        <v>-</v>
      </c>
      <c r="M178" s="68" t="str">
        <f>IFERROR(L178*(1-50%),"-")</f>
        <v>-</v>
      </c>
      <c r="N178" s="68" t="str">
        <f>IFERROR(L178*(1+50%),"-")</f>
        <v>-</v>
      </c>
    </row>
    <row r="179" ht="15.75" customHeight="1">
      <c r="A179" s="63" t="s">
        <v>24</v>
      </c>
      <c r="B179" s="69" t="str">
        <f t="shared" ref="B179:K179" si="16">IFERROR(IF(B178&gt;$N178,"Não válido",IF(B178&lt;$M178,"Não válido",B178)),"-")</f>
        <v>Não válido</v>
      </c>
      <c r="C179" s="69" t="str">
        <f t="shared" si="16"/>
        <v>Não válido</v>
      </c>
      <c r="D179" s="69" t="str">
        <f t="shared" si="16"/>
        <v>Não válido</v>
      </c>
      <c r="E179" s="69" t="str">
        <f t="shared" si="16"/>
        <v>Não válido</v>
      </c>
      <c r="F179" s="69" t="str">
        <f t="shared" si="16"/>
        <v>Não válido</v>
      </c>
      <c r="G179" s="69" t="str">
        <f t="shared" si="16"/>
        <v>Não válido</v>
      </c>
      <c r="H179" s="69" t="str">
        <f t="shared" si="16"/>
        <v>Não válido</v>
      </c>
      <c r="I179" s="69" t="str">
        <f t="shared" si="16"/>
        <v>Não válido</v>
      </c>
      <c r="J179" s="69" t="str">
        <f t="shared" si="16"/>
        <v>Não válido</v>
      </c>
      <c r="K179" s="69" t="str">
        <f t="shared" si="16"/>
        <v>Não válido</v>
      </c>
      <c r="L179" s="1"/>
      <c r="M179" s="1"/>
      <c r="N179" s="1"/>
    </row>
    <row r="180" ht="15.75" customHeight="1">
      <c r="A180" s="70" t="s">
        <v>25</v>
      </c>
      <c r="B180" s="68">
        <f>IFERROR(MIN(B179:K179),"-")</f>
        <v>0</v>
      </c>
      <c r="C180" s="71"/>
      <c r="D180" s="71"/>
      <c r="E180" s="1"/>
      <c r="F180" s="1"/>
      <c r="G180" s="1"/>
      <c r="H180" s="1"/>
      <c r="I180" s="1"/>
      <c r="J180" s="1"/>
      <c r="K180" s="1"/>
      <c r="L180" s="1"/>
      <c r="M180" s="1"/>
      <c r="N180" s="1"/>
    </row>
    <row r="181" ht="15.75" customHeight="1">
      <c r="A181" s="70" t="s">
        <v>26</v>
      </c>
      <c r="B181" s="68" t="str">
        <f>IFERROR(MEDIAN(B179:K179),"-")</f>
        <v>-</v>
      </c>
      <c r="C181" s="71"/>
      <c r="D181" s="71"/>
      <c r="E181" s="1"/>
      <c r="F181" s="1"/>
      <c r="G181" s="1"/>
      <c r="H181" s="1"/>
      <c r="I181" s="1"/>
      <c r="J181" s="1"/>
      <c r="K181" s="1"/>
      <c r="L181" s="1"/>
      <c r="M181" s="1"/>
      <c r="N181" s="1"/>
    </row>
    <row r="182" ht="15.75" customHeight="1">
      <c r="A182" s="70" t="s">
        <v>27</v>
      </c>
      <c r="B182" s="68" t="str">
        <f>IFERROR(AVERAGE(B179:K179),"-")</f>
        <v>-</v>
      </c>
      <c r="C182" s="71"/>
      <c r="D182" s="71"/>
      <c r="E182" s="1"/>
      <c r="F182" s="1"/>
      <c r="G182" s="1"/>
      <c r="H182" s="1"/>
      <c r="I182" s="1"/>
      <c r="J182" s="1"/>
      <c r="K182" s="1"/>
      <c r="L182" s="1"/>
      <c r="M182" s="1"/>
      <c r="N182" s="1"/>
    </row>
    <row r="183" ht="15.75" customHeight="1">
      <c r="A183" s="70" t="s">
        <v>28</v>
      </c>
      <c r="B183" s="68">
        <f>IFERROR(MAX(B179:K179),"-")</f>
        <v>0</v>
      </c>
      <c r="C183" s="71"/>
      <c r="D183" s="71"/>
      <c r="E183" s="1"/>
      <c r="F183" s="1"/>
      <c r="G183" s="1"/>
      <c r="H183" s="1"/>
      <c r="I183" s="1"/>
      <c r="J183" s="1"/>
      <c r="K183" s="1"/>
      <c r="L183" s="1"/>
      <c r="M183" s="1"/>
      <c r="N183" s="1"/>
    </row>
    <row r="184" ht="15.75" customHeight="1">
      <c r="A184" s="58"/>
      <c r="B184" s="1"/>
      <c r="C184" s="1"/>
      <c r="D184" s="1"/>
      <c r="E184" s="1"/>
      <c r="F184" s="1"/>
      <c r="G184" s="1"/>
      <c r="H184" s="1"/>
      <c r="I184" s="1"/>
      <c r="J184" s="1"/>
      <c r="K184" s="1"/>
      <c r="L184" s="1"/>
      <c r="M184" s="1"/>
      <c r="N184" s="1"/>
    </row>
    <row r="185" ht="15.75" customHeight="1">
      <c r="A185" s="66" t="s">
        <v>454</v>
      </c>
      <c r="B185" s="6" t="s">
        <v>2</v>
      </c>
      <c r="C185" s="6" t="s">
        <v>3</v>
      </c>
      <c r="D185" s="6" t="s">
        <v>4</v>
      </c>
      <c r="E185" s="6" t="s">
        <v>5</v>
      </c>
      <c r="F185" s="6" t="s">
        <v>6</v>
      </c>
      <c r="G185" s="6" t="s">
        <v>7</v>
      </c>
      <c r="H185" s="6" t="s">
        <v>8</v>
      </c>
      <c r="I185" s="6" t="s">
        <v>9</v>
      </c>
      <c r="J185" s="6" t="s">
        <v>10</v>
      </c>
      <c r="K185" s="6" t="s">
        <v>11</v>
      </c>
      <c r="L185" s="7" t="s">
        <v>12</v>
      </c>
      <c r="M185" s="7" t="s">
        <v>13</v>
      </c>
      <c r="N185" s="7" t="s">
        <v>14</v>
      </c>
    </row>
    <row r="186" ht="15.75" customHeight="1">
      <c r="A186" s="63" t="s">
        <v>15</v>
      </c>
      <c r="B186" s="9"/>
      <c r="C186" s="9"/>
      <c r="D186" s="9"/>
      <c r="E186" s="9"/>
      <c r="F186" s="9"/>
      <c r="G186" s="9"/>
      <c r="H186" s="9"/>
      <c r="I186" s="9"/>
      <c r="J186" s="9"/>
      <c r="K186" s="9"/>
      <c r="L186" s="11"/>
      <c r="M186" s="11"/>
      <c r="N186" s="11"/>
    </row>
    <row r="187" ht="15.75" customHeight="1">
      <c r="A187" s="63" t="s">
        <v>21</v>
      </c>
      <c r="B187" s="9"/>
      <c r="C187" s="9"/>
      <c r="D187" s="9"/>
      <c r="E187" s="9"/>
      <c r="F187" s="9"/>
      <c r="G187" s="9"/>
      <c r="H187" s="9"/>
      <c r="I187" s="9"/>
      <c r="J187" s="9"/>
      <c r="K187" s="9"/>
      <c r="L187" s="11"/>
      <c r="M187" s="11"/>
      <c r="N187" s="11"/>
    </row>
    <row r="188" ht="15.75" customHeight="1">
      <c r="A188" s="63" t="s">
        <v>408</v>
      </c>
      <c r="B188" s="9"/>
      <c r="C188" s="9"/>
      <c r="D188" s="9"/>
      <c r="E188" s="9"/>
      <c r="F188" s="9"/>
      <c r="G188" s="9"/>
      <c r="H188" s="9"/>
      <c r="I188" s="9"/>
      <c r="J188" s="9"/>
      <c r="K188" s="9"/>
      <c r="L188" s="65"/>
      <c r="M188" s="65"/>
      <c r="N188" s="65"/>
    </row>
    <row r="189" ht="15.75" customHeight="1">
      <c r="A189" s="66" t="s">
        <v>454</v>
      </c>
      <c r="B189" s="16"/>
      <c r="C189" s="16"/>
      <c r="D189" s="16"/>
      <c r="E189" s="69"/>
      <c r="F189" s="16"/>
      <c r="G189" s="16"/>
      <c r="H189" s="16"/>
      <c r="I189" s="16"/>
      <c r="J189" s="16"/>
      <c r="K189" s="16"/>
      <c r="L189" s="68" t="str">
        <f>IFERROR(MEDIAN($B189:$K189),"-")</f>
        <v>-</v>
      </c>
      <c r="M189" s="68" t="str">
        <f>IFERROR(L189*(1-50%),"-")</f>
        <v>-</v>
      </c>
      <c r="N189" s="68" t="str">
        <f>IFERROR(L189*(1+50%),"-")</f>
        <v>-</v>
      </c>
    </row>
    <row r="190" ht="15.75" customHeight="1">
      <c r="A190" s="63" t="s">
        <v>24</v>
      </c>
      <c r="B190" s="69" t="str">
        <f t="shared" ref="B190:K190" si="17">IFERROR(IF(B189&gt;$N189,"Não válido",IF(B189&lt;$M189,"Não válido",B189)),"-")</f>
        <v>Não válido</v>
      </c>
      <c r="C190" s="69" t="str">
        <f t="shared" si="17"/>
        <v>Não válido</v>
      </c>
      <c r="D190" s="69" t="str">
        <f t="shared" si="17"/>
        <v>Não válido</v>
      </c>
      <c r="E190" s="69" t="str">
        <f t="shared" si="17"/>
        <v>Não válido</v>
      </c>
      <c r="F190" s="69" t="str">
        <f t="shared" si="17"/>
        <v>Não válido</v>
      </c>
      <c r="G190" s="69" t="str">
        <f t="shared" si="17"/>
        <v>Não válido</v>
      </c>
      <c r="H190" s="69" t="str">
        <f t="shared" si="17"/>
        <v>Não válido</v>
      </c>
      <c r="I190" s="69" t="str">
        <f t="shared" si="17"/>
        <v>Não válido</v>
      </c>
      <c r="J190" s="69" t="str">
        <f t="shared" si="17"/>
        <v>Não válido</v>
      </c>
      <c r="K190" s="69" t="str">
        <f t="shared" si="17"/>
        <v>Não válido</v>
      </c>
      <c r="L190" s="1"/>
      <c r="M190" s="1"/>
      <c r="N190" s="1"/>
    </row>
    <row r="191" ht="15.75" customHeight="1">
      <c r="A191" s="70" t="s">
        <v>25</v>
      </c>
      <c r="B191" s="68">
        <f>IFERROR(MIN(B190:K190),"-")</f>
        <v>0</v>
      </c>
      <c r="C191" s="71"/>
      <c r="D191" s="71"/>
      <c r="E191" s="1"/>
      <c r="F191" s="1"/>
      <c r="G191" s="1"/>
      <c r="H191" s="1"/>
      <c r="I191" s="1"/>
      <c r="J191" s="1"/>
      <c r="K191" s="1"/>
      <c r="L191" s="1"/>
      <c r="M191" s="1"/>
      <c r="N191" s="1"/>
    </row>
    <row r="192" ht="15.75" customHeight="1">
      <c r="A192" s="70" t="s">
        <v>26</v>
      </c>
      <c r="B192" s="68" t="str">
        <f>IFERROR(MEDIAN(B190:K190),"-")</f>
        <v>-</v>
      </c>
      <c r="C192" s="71"/>
      <c r="D192" s="71"/>
      <c r="E192" s="1"/>
      <c r="F192" s="1"/>
      <c r="G192" s="1"/>
      <c r="H192" s="1"/>
      <c r="I192" s="1"/>
      <c r="J192" s="1"/>
      <c r="K192" s="1"/>
      <c r="L192" s="1"/>
      <c r="M192" s="1"/>
      <c r="N192" s="1"/>
    </row>
    <row r="193" ht="15.75" customHeight="1">
      <c r="A193" s="70" t="s">
        <v>27</v>
      </c>
      <c r="B193" s="68" t="str">
        <f>IFERROR(AVERAGE(B190:K190),"-")</f>
        <v>-</v>
      </c>
      <c r="C193" s="71"/>
      <c r="D193" s="71"/>
      <c r="E193" s="1"/>
      <c r="F193" s="1"/>
      <c r="G193" s="1"/>
      <c r="H193" s="1"/>
      <c r="I193" s="1"/>
      <c r="J193" s="1"/>
      <c r="K193" s="1"/>
      <c r="L193" s="1"/>
      <c r="M193" s="1"/>
      <c r="N193" s="1"/>
    </row>
    <row r="194" ht="15.75" customHeight="1">
      <c r="A194" s="70" t="s">
        <v>28</v>
      </c>
      <c r="B194" s="68">
        <f>IFERROR(MAX(B190:K190),"-")</f>
        <v>0</v>
      </c>
      <c r="C194" s="71"/>
      <c r="D194" s="71"/>
      <c r="E194" s="1"/>
      <c r="F194" s="1"/>
      <c r="G194" s="1"/>
      <c r="H194" s="1"/>
      <c r="I194" s="1"/>
      <c r="J194" s="1"/>
      <c r="K194" s="1"/>
      <c r="L194" s="1"/>
      <c r="M194" s="1"/>
      <c r="N194" s="1"/>
    </row>
    <row r="195" ht="15.75" customHeight="1">
      <c r="A195" s="58"/>
      <c r="B195" s="1"/>
      <c r="C195" s="1"/>
      <c r="D195" s="1"/>
      <c r="E195" s="1"/>
      <c r="F195" s="1"/>
      <c r="G195" s="1"/>
      <c r="H195" s="1"/>
      <c r="I195" s="1"/>
      <c r="J195" s="1"/>
      <c r="K195" s="1"/>
      <c r="L195" s="1"/>
      <c r="M195" s="1"/>
      <c r="N195" s="1"/>
    </row>
    <row r="196" ht="15.75" customHeight="1">
      <c r="A196" s="66" t="s">
        <v>424</v>
      </c>
      <c r="B196" s="6" t="s">
        <v>2</v>
      </c>
      <c r="C196" s="6" t="s">
        <v>3</v>
      </c>
      <c r="D196" s="6" t="s">
        <v>4</v>
      </c>
      <c r="E196" s="6" t="s">
        <v>5</v>
      </c>
      <c r="F196" s="6" t="s">
        <v>6</v>
      </c>
      <c r="G196" s="6" t="s">
        <v>7</v>
      </c>
      <c r="H196" s="6" t="s">
        <v>8</v>
      </c>
      <c r="I196" s="6" t="s">
        <v>9</v>
      </c>
      <c r="J196" s="6" t="s">
        <v>10</v>
      </c>
      <c r="K196" s="6" t="s">
        <v>11</v>
      </c>
      <c r="L196" s="7" t="s">
        <v>12</v>
      </c>
      <c r="M196" s="7" t="s">
        <v>13</v>
      </c>
      <c r="N196" s="7" t="s">
        <v>14</v>
      </c>
    </row>
    <row r="197" ht="15.75" customHeight="1">
      <c r="A197" s="63" t="s">
        <v>15</v>
      </c>
      <c r="B197" s="9"/>
      <c r="C197" s="9"/>
      <c r="D197" s="9"/>
      <c r="E197" s="9"/>
      <c r="F197" s="9"/>
      <c r="G197" s="9"/>
      <c r="H197" s="9"/>
      <c r="I197" s="9"/>
      <c r="J197" s="9"/>
      <c r="K197" s="9"/>
      <c r="L197" s="11"/>
      <c r="M197" s="11"/>
      <c r="N197" s="11"/>
    </row>
    <row r="198" ht="15.75" customHeight="1">
      <c r="A198" s="63" t="s">
        <v>21</v>
      </c>
      <c r="B198" s="9"/>
      <c r="C198" s="9"/>
      <c r="D198" s="9"/>
      <c r="E198" s="9"/>
      <c r="F198" s="9"/>
      <c r="G198" s="9"/>
      <c r="H198" s="9"/>
      <c r="I198" s="9"/>
      <c r="J198" s="9"/>
      <c r="K198" s="9"/>
      <c r="L198" s="11"/>
      <c r="M198" s="11"/>
      <c r="N198" s="11"/>
    </row>
    <row r="199" ht="15.75" customHeight="1">
      <c r="A199" s="63" t="s">
        <v>408</v>
      </c>
      <c r="B199" s="9"/>
      <c r="C199" s="9"/>
      <c r="D199" s="9"/>
      <c r="E199" s="9"/>
      <c r="F199" s="9"/>
      <c r="G199" s="9"/>
      <c r="H199" s="9"/>
      <c r="I199" s="9"/>
      <c r="J199" s="9"/>
      <c r="K199" s="9"/>
      <c r="L199" s="65"/>
      <c r="M199" s="65"/>
      <c r="N199" s="65"/>
    </row>
    <row r="200" ht="15.75" customHeight="1">
      <c r="A200" s="66" t="s">
        <v>424</v>
      </c>
      <c r="B200" s="16"/>
      <c r="C200" s="16"/>
      <c r="D200" s="16"/>
      <c r="E200" s="69"/>
      <c r="F200" s="16"/>
      <c r="G200" s="16"/>
      <c r="H200" s="16"/>
      <c r="I200" s="16"/>
      <c r="J200" s="16"/>
      <c r="K200" s="16"/>
      <c r="L200" s="68" t="str">
        <f>IFERROR(MEDIAN($B200:$K200),"-")</f>
        <v>-</v>
      </c>
      <c r="M200" s="68" t="str">
        <f>IFERROR(L200*(1-50%),"-")</f>
        <v>-</v>
      </c>
      <c r="N200" s="68" t="str">
        <f>IFERROR(L200*(1+50%),"-")</f>
        <v>-</v>
      </c>
    </row>
    <row r="201" ht="15.75" customHeight="1">
      <c r="A201" s="63" t="s">
        <v>24</v>
      </c>
      <c r="B201" s="69" t="str">
        <f t="shared" ref="B201:K201" si="18">IFERROR(IF(B200&gt;$N200,"Não válido",IF(B200&lt;$M200,"Não válido",B200)),"-")</f>
        <v>Não válido</v>
      </c>
      <c r="C201" s="69" t="str">
        <f t="shared" si="18"/>
        <v>Não válido</v>
      </c>
      <c r="D201" s="69" t="str">
        <f t="shared" si="18"/>
        <v>Não válido</v>
      </c>
      <c r="E201" s="69" t="str">
        <f t="shared" si="18"/>
        <v>Não válido</v>
      </c>
      <c r="F201" s="69" t="str">
        <f t="shared" si="18"/>
        <v>Não válido</v>
      </c>
      <c r="G201" s="69" t="str">
        <f t="shared" si="18"/>
        <v>Não válido</v>
      </c>
      <c r="H201" s="69" t="str">
        <f t="shared" si="18"/>
        <v>Não válido</v>
      </c>
      <c r="I201" s="69" t="str">
        <f t="shared" si="18"/>
        <v>Não válido</v>
      </c>
      <c r="J201" s="69" t="str">
        <f t="shared" si="18"/>
        <v>Não válido</v>
      </c>
      <c r="K201" s="69" t="str">
        <f t="shared" si="18"/>
        <v>Não válido</v>
      </c>
      <c r="L201" s="1"/>
      <c r="M201" s="1"/>
      <c r="N201" s="1"/>
    </row>
    <row r="202" ht="15.75" customHeight="1">
      <c r="A202" s="70" t="s">
        <v>25</v>
      </c>
      <c r="B202" s="68">
        <f>IFERROR(MIN(B201:K201),"-")</f>
        <v>0</v>
      </c>
      <c r="C202" s="71"/>
      <c r="D202" s="71"/>
      <c r="E202" s="1"/>
      <c r="F202" s="1"/>
      <c r="G202" s="1"/>
      <c r="H202" s="1"/>
      <c r="I202" s="1"/>
      <c r="J202" s="1"/>
      <c r="K202" s="1"/>
      <c r="L202" s="1"/>
      <c r="M202" s="1"/>
      <c r="N202" s="1"/>
    </row>
    <row r="203" ht="15.75" customHeight="1">
      <c r="A203" s="70" t="s">
        <v>26</v>
      </c>
      <c r="B203" s="68" t="str">
        <f>IFERROR(MEDIAN(B201:K201),"-")</f>
        <v>-</v>
      </c>
      <c r="C203" s="71"/>
      <c r="D203" s="71"/>
      <c r="E203" s="1"/>
      <c r="F203" s="1"/>
      <c r="G203" s="1"/>
      <c r="H203" s="1"/>
      <c r="I203" s="1"/>
      <c r="J203" s="1"/>
      <c r="K203" s="1"/>
      <c r="L203" s="1"/>
      <c r="M203" s="1"/>
      <c r="N203" s="1"/>
    </row>
    <row r="204" ht="15.75" customHeight="1">
      <c r="A204" s="70" t="s">
        <v>27</v>
      </c>
      <c r="B204" s="68" t="str">
        <f>IFERROR(AVERAGE(B201:K201),"-")</f>
        <v>-</v>
      </c>
      <c r="C204" s="71"/>
      <c r="D204" s="71"/>
      <c r="E204" s="1"/>
      <c r="F204" s="1"/>
      <c r="G204" s="1"/>
      <c r="H204" s="1"/>
      <c r="I204" s="1"/>
      <c r="J204" s="1"/>
      <c r="K204" s="1"/>
      <c r="L204" s="1"/>
      <c r="M204" s="1"/>
      <c r="N204" s="1"/>
    </row>
    <row r="205" ht="15.75" customHeight="1">
      <c r="A205" s="70" t="s">
        <v>28</v>
      </c>
      <c r="B205" s="68">
        <f>IFERROR(MAX(B201:K201),"-")</f>
        <v>0</v>
      </c>
      <c r="C205" s="71"/>
      <c r="D205" s="71"/>
      <c r="E205" s="1"/>
      <c r="F205" s="1"/>
      <c r="G205" s="1"/>
      <c r="H205" s="1"/>
      <c r="I205" s="1"/>
      <c r="J205" s="1"/>
      <c r="K205" s="1"/>
      <c r="L205" s="1"/>
      <c r="M205" s="1"/>
      <c r="N205" s="1"/>
    </row>
    <row r="206" ht="15.75" customHeight="1">
      <c r="A206" s="58"/>
      <c r="B206" s="1"/>
      <c r="C206" s="1"/>
      <c r="D206" s="1"/>
      <c r="E206" s="1"/>
      <c r="F206" s="1"/>
      <c r="G206" s="1"/>
      <c r="H206" s="1"/>
      <c r="I206" s="1"/>
      <c r="J206" s="1"/>
      <c r="K206" s="1"/>
      <c r="L206" s="1"/>
      <c r="M206" s="1"/>
      <c r="N206" s="1"/>
    </row>
    <row r="207">
      <c r="A207" s="59" t="s">
        <v>609</v>
      </c>
      <c r="B207" s="1"/>
      <c r="C207" s="1"/>
      <c r="D207" s="1"/>
      <c r="E207" s="1"/>
      <c r="F207" s="1"/>
      <c r="G207" s="1"/>
      <c r="H207" s="1"/>
      <c r="I207" s="1"/>
      <c r="J207" s="1"/>
      <c r="K207" s="1"/>
      <c r="L207" s="1"/>
      <c r="M207" s="1"/>
      <c r="N207" s="1"/>
    </row>
    <row r="208" ht="15.75" customHeight="1">
      <c r="A208" s="58"/>
      <c r="B208" s="1"/>
      <c r="C208" s="1"/>
      <c r="D208" s="1"/>
      <c r="E208" s="1"/>
      <c r="F208" s="1"/>
      <c r="G208" s="1"/>
      <c r="H208" s="1"/>
      <c r="I208" s="1"/>
      <c r="J208" s="1"/>
      <c r="K208" s="1"/>
      <c r="L208" s="1"/>
      <c r="M208" s="1"/>
      <c r="N208" s="1"/>
    </row>
    <row r="209" ht="15.75" customHeight="1">
      <c r="A209" s="74" t="s">
        <v>410</v>
      </c>
      <c r="B209" s="6" t="s">
        <v>2</v>
      </c>
      <c r="C209" s="6" t="s">
        <v>3</v>
      </c>
      <c r="D209" s="6" t="s">
        <v>4</v>
      </c>
      <c r="E209" s="6" t="s">
        <v>5</v>
      </c>
      <c r="F209" s="6" t="s">
        <v>6</v>
      </c>
      <c r="G209" s="6" t="s">
        <v>7</v>
      </c>
      <c r="H209" s="6" t="s">
        <v>8</v>
      </c>
      <c r="I209" s="6" t="s">
        <v>9</v>
      </c>
      <c r="J209" s="6" t="s">
        <v>10</v>
      </c>
      <c r="K209" s="6" t="s">
        <v>11</v>
      </c>
      <c r="L209" s="7" t="s">
        <v>12</v>
      </c>
      <c r="M209" s="7" t="s">
        <v>13</v>
      </c>
      <c r="N209" s="7" t="s">
        <v>14</v>
      </c>
    </row>
    <row r="210" ht="15.75" customHeight="1">
      <c r="A210" s="63" t="s">
        <v>15</v>
      </c>
      <c r="B210" s="9"/>
      <c r="C210" s="9"/>
      <c r="D210" s="9"/>
      <c r="E210" s="9"/>
      <c r="F210" s="9"/>
      <c r="G210" s="9"/>
      <c r="H210" s="9"/>
      <c r="I210" s="9"/>
      <c r="J210" s="9"/>
      <c r="K210" s="9"/>
      <c r="L210" s="11"/>
      <c r="M210" s="11"/>
      <c r="N210" s="11"/>
    </row>
    <row r="211" ht="15.75" customHeight="1">
      <c r="A211" s="63" t="s">
        <v>21</v>
      </c>
      <c r="B211" s="9"/>
      <c r="C211" s="9"/>
      <c r="D211" s="9"/>
      <c r="E211" s="9"/>
      <c r="F211" s="9"/>
      <c r="G211" s="9"/>
      <c r="H211" s="9"/>
      <c r="I211" s="9"/>
      <c r="J211" s="9"/>
      <c r="K211" s="9"/>
      <c r="L211" s="11"/>
      <c r="M211" s="11"/>
      <c r="N211" s="11"/>
    </row>
    <row r="212" ht="15.75" customHeight="1">
      <c r="A212" s="63" t="s">
        <v>408</v>
      </c>
      <c r="B212" s="9"/>
      <c r="C212" s="9"/>
      <c r="D212" s="64"/>
      <c r="E212" s="9"/>
      <c r="F212" s="9"/>
      <c r="G212" s="9"/>
      <c r="H212" s="9"/>
      <c r="I212" s="9"/>
      <c r="J212" s="9"/>
      <c r="K212" s="9"/>
      <c r="L212" s="65"/>
      <c r="M212" s="65"/>
      <c r="N212" s="65"/>
    </row>
    <row r="213" ht="15.75" customHeight="1">
      <c r="A213" s="74" t="s">
        <v>410</v>
      </c>
      <c r="B213" s="9"/>
      <c r="C213" s="16"/>
      <c r="D213" s="16"/>
      <c r="E213" s="69"/>
      <c r="F213" s="16"/>
      <c r="G213" s="16"/>
      <c r="H213" s="16"/>
      <c r="I213" s="16"/>
      <c r="J213" s="16"/>
      <c r="K213" s="16"/>
      <c r="L213" s="68" t="str">
        <f>IFERROR(MEDIAN($B213:$K213),"-")</f>
        <v>-</v>
      </c>
      <c r="M213" s="68" t="str">
        <f>IFERROR(L213*(1-50%),"-")</f>
        <v>-</v>
      </c>
      <c r="N213" s="68" t="str">
        <f>IFERROR(L213*(1+50%),"-")</f>
        <v>-</v>
      </c>
    </row>
    <row r="214" ht="15.75" customHeight="1">
      <c r="A214" s="63" t="s">
        <v>24</v>
      </c>
      <c r="B214" s="69" t="str">
        <f t="shared" ref="B214:K214" si="19">IFERROR(IF(B213&gt;$N213,"Não válido",IF(B213&lt;$M213,"Não válido",B213)),"-")</f>
        <v>Não válido</v>
      </c>
      <c r="C214" s="69" t="str">
        <f t="shared" si="19"/>
        <v>Não válido</v>
      </c>
      <c r="D214" s="69" t="str">
        <f t="shared" si="19"/>
        <v>Não válido</v>
      </c>
      <c r="E214" s="69" t="str">
        <f t="shared" si="19"/>
        <v>Não válido</v>
      </c>
      <c r="F214" s="69" t="str">
        <f t="shared" si="19"/>
        <v>Não válido</v>
      </c>
      <c r="G214" s="69" t="str">
        <f t="shared" si="19"/>
        <v>Não válido</v>
      </c>
      <c r="H214" s="69" t="str">
        <f t="shared" si="19"/>
        <v>Não válido</v>
      </c>
      <c r="I214" s="69" t="str">
        <f t="shared" si="19"/>
        <v>Não válido</v>
      </c>
      <c r="J214" s="69" t="str">
        <f t="shared" si="19"/>
        <v>Não válido</v>
      </c>
      <c r="K214" s="69" t="str">
        <f t="shared" si="19"/>
        <v>Não válido</v>
      </c>
      <c r="L214" s="1"/>
      <c r="M214" s="1"/>
      <c r="N214" s="1"/>
    </row>
    <row r="215" ht="15.75" customHeight="1">
      <c r="A215" s="70" t="s">
        <v>25</v>
      </c>
      <c r="B215" s="68">
        <f>IFERROR(MIN(B214:K214),"-")</f>
        <v>0</v>
      </c>
      <c r="C215" s="71"/>
      <c r="D215" s="71"/>
      <c r="E215" s="1"/>
      <c r="F215" s="1"/>
      <c r="G215" s="1"/>
      <c r="H215" s="1"/>
      <c r="I215" s="1"/>
      <c r="J215" s="1"/>
      <c r="K215" s="1"/>
      <c r="L215" s="1"/>
      <c r="M215" s="1"/>
      <c r="N215" s="1"/>
    </row>
    <row r="216" ht="15.75" customHeight="1">
      <c r="A216" s="70" t="s">
        <v>26</v>
      </c>
      <c r="B216" s="68" t="str">
        <f>IFERROR(MEDIAN(B214:K214),"-")</f>
        <v>-</v>
      </c>
      <c r="C216" s="71"/>
      <c r="D216" s="71"/>
      <c r="E216" s="1"/>
      <c r="F216" s="1"/>
      <c r="G216" s="1"/>
      <c r="H216" s="1"/>
      <c r="I216" s="1"/>
      <c r="J216" s="1"/>
      <c r="K216" s="1"/>
      <c r="L216" s="1"/>
      <c r="M216" s="1"/>
      <c r="N216" s="1"/>
    </row>
    <row r="217" ht="15.75" customHeight="1">
      <c r="A217" s="70" t="s">
        <v>27</v>
      </c>
      <c r="B217" s="68" t="str">
        <f>IFERROR(AVERAGE(B214:K214),"-")</f>
        <v>-</v>
      </c>
      <c r="C217" s="71"/>
      <c r="D217" s="71"/>
      <c r="E217" s="1"/>
      <c r="F217" s="1"/>
      <c r="G217" s="1"/>
      <c r="H217" s="1"/>
      <c r="I217" s="1"/>
      <c r="J217" s="1"/>
      <c r="K217" s="1"/>
      <c r="L217" s="1"/>
      <c r="M217" s="1"/>
      <c r="N217" s="1"/>
    </row>
    <row r="218" ht="15.75" customHeight="1">
      <c r="A218" s="70" t="s">
        <v>28</v>
      </c>
      <c r="B218" s="68">
        <f>IFERROR(MAX(B214:K214),"-")</f>
        <v>0</v>
      </c>
      <c r="C218" s="71"/>
      <c r="D218" s="71"/>
      <c r="E218" s="1"/>
      <c r="F218" s="1"/>
      <c r="G218" s="1"/>
      <c r="H218" s="1"/>
      <c r="I218" s="1"/>
      <c r="J218" s="1"/>
      <c r="K218" s="1"/>
      <c r="L218" s="1"/>
      <c r="M218" s="1"/>
      <c r="N218" s="1"/>
    </row>
    <row r="219" ht="15.75" customHeight="1">
      <c r="A219" s="58"/>
      <c r="B219" s="1"/>
      <c r="C219" s="1"/>
      <c r="D219" s="1"/>
      <c r="E219" s="1"/>
      <c r="F219" s="1"/>
      <c r="G219" s="1"/>
      <c r="H219" s="1"/>
      <c r="I219" s="1"/>
      <c r="J219" s="1"/>
      <c r="K219" s="1"/>
      <c r="L219" s="1"/>
      <c r="M219" s="1"/>
      <c r="N219" s="1"/>
    </row>
    <row r="220" ht="15.75" customHeight="1">
      <c r="A220" s="74" t="s">
        <v>425</v>
      </c>
      <c r="B220" s="6" t="s">
        <v>2</v>
      </c>
      <c r="C220" s="6" t="s">
        <v>3</v>
      </c>
      <c r="D220" s="6" t="s">
        <v>4</v>
      </c>
      <c r="E220" s="6" t="s">
        <v>5</v>
      </c>
      <c r="F220" s="6" t="s">
        <v>6</v>
      </c>
      <c r="G220" s="6" t="s">
        <v>7</v>
      </c>
      <c r="H220" s="6" t="s">
        <v>8</v>
      </c>
      <c r="I220" s="6" t="s">
        <v>9</v>
      </c>
      <c r="J220" s="6" t="s">
        <v>10</v>
      </c>
      <c r="K220" s="6" t="s">
        <v>11</v>
      </c>
      <c r="L220" s="7" t="s">
        <v>12</v>
      </c>
      <c r="M220" s="7" t="s">
        <v>13</v>
      </c>
      <c r="N220" s="7" t="s">
        <v>14</v>
      </c>
    </row>
    <row r="221" ht="15.75" customHeight="1">
      <c r="A221" s="63" t="s">
        <v>15</v>
      </c>
      <c r="B221" s="9"/>
      <c r="C221" s="9"/>
      <c r="D221" s="9"/>
      <c r="E221" s="9"/>
      <c r="F221" s="9"/>
      <c r="G221" s="9"/>
      <c r="H221" s="9"/>
      <c r="I221" s="9"/>
      <c r="J221" s="9"/>
      <c r="K221" s="9"/>
      <c r="L221" s="11"/>
      <c r="M221" s="11"/>
      <c r="N221" s="11"/>
    </row>
    <row r="222" ht="15.75" customHeight="1">
      <c r="A222" s="63" t="s">
        <v>21</v>
      </c>
      <c r="B222" s="9"/>
      <c r="C222" s="9"/>
      <c r="D222" s="9"/>
      <c r="E222" s="9"/>
      <c r="F222" s="9"/>
      <c r="G222" s="9"/>
      <c r="H222" s="9"/>
      <c r="I222" s="9"/>
      <c r="J222" s="9"/>
      <c r="K222" s="9"/>
      <c r="L222" s="11"/>
      <c r="M222" s="11"/>
      <c r="N222" s="11"/>
    </row>
    <row r="223" ht="15.75" customHeight="1">
      <c r="A223" s="63" t="s">
        <v>408</v>
      </c>
      <c r="B223" s="9"/>
      <c r="C223" s="9"/>
      <c r="D223" s="64"/>
      <c r="E223" s="9"/>
      <c r="F223" s="9"/>
      <c r="G223" s="9"/>
      <c r="H223" s="9"/>
      <c r="I223" s="9"/>
      <c r="J223" s="9"/>
      <c r="K223" s="9"/>
      <c r="L223" s="65"/>
      <c r="M223" s="65"/>
      <c r="N223" s="65"/>
    </row>
    <row r="224" ht="15.75" customHeight="1">
      <c r="A224" s="74" t="s">
        <v>425</v>
      </c>
      <c r="B224" s="16"/>
      <c r="C224" s="16"/>
      <c r="D224" s="16"/>
      <c r="E224" s="69"/>
      <c r="F224" s="16"/>
      <c r="G224" s="16"/>
      <c r="H224" s="16"/>
      <c r="I224" s="16"/>
      <c r="J224" s="16"/>
      <c r="K224" s="16"/>
      <c r="L224" s="68" t="str">
        <f>IFERROR(MEDIAN($B224:$K224),"-")</f>
        <v>-</v>
      </c>
      <c r="M224" s="68" t="str">
        <f>IFERROR(L224*(1-50%),"-")</f>
        <v>-</v>
      </c>
      <c r="N224" s="68" t="str">
        <f>IFERROR(L224*(1+50%),"-")</f>
        <v>-</v>
      </c>
    </row>
    <row r="225" ht="15.75" customHeight="1">
      <c r="A225" s="63" t="s">
        <v>24</v>
      </c>
      <c r="B225" s="69" t="str">
        <f t="shared" ref="B225:K225" si="20">IFERROR(IF(B224&gt;$N224,"Não válido",IF(B224&lt;$M224,"Não válido",B224)),"-")</f>
        <v>Não válido</v>
      </c>
      <c r="C225" s="69" t="str">
        <f t="shared" si="20"/>
        <v>Não válido</v>
      </c>
      <c r="D225" s="69" t="str">
        <f t="shared" si="20"/>
        <v>Não válido</v>
      </c>
      <c r="E225" s="69" t="str">
        <f t="shared" si="20"/>
        <v>Não válido</v>
      </c>
      <c r="F225" s="69" t="str">
        <f t="shared" si="20"/>
        <v>Não válido</v>
      </c>
      <c r="G225" s="69" t="str">
        <f t="shared" si="20"/>
        <v>Não válido</v>
      </c>
      <c r="H225" s="69" t="str">
        <f t="shared" si="20"/>
        <v>Não válido</v>
      </c>
      <c r="I225" s="69" t="str">
        <f t="shared" si="20"/>
        <v>Não válido</v>
      </c>
      <c r="J225" s="69" t="str">
        <f t="shared" si="20"/>
        <v>Não válido</v>
      </c>
      <c r="K225" s="69" t="str">
        <f t="shared" si="20"/>
        <v>Não válido</v>
      </c>
      <c r="L225" s="1"/>
      <c r="M225" s="1"/>
      <c r="N225" s="1"/>
    </row>
    <row r="226" ht="15.75" customHeight="1">
      <c r="A226" s="70" t="s">
        <v>25</v>
      </c>
      <c r="B226" s="68">
        <f>IFERROR(MIN(B225:K225),"-")</f>
        <v>0</v>
      </c>
      <c r="C226" s="71"/>
      <c r="D226" s="71"/>
      <c r="E226" s="1"/>
      <c r="F226" s="1"/>
      <c r="G226" s="1"/>
      <c r="H226" s="1"/>
      <c r="I226" s="1"/>
      <c r="J226" s="1"/>
      <c r="K226" s="1"/>
      <c r="L226" s="1"/>
      <c r="M226" s="1"/>
      <c r="N226" s="1"/>
    </row>
    <row r="227" ht="15.75" customHeight="1">
      <c r="A227" s="70" t="s">
        <v>26</v>
      </c>
      <c r="B227" s="68" t="str">
        <f>IFERROR(MEDIAN(B225:K225),"-")</f>
        <v>-</v>
      </c>
      <c r="C227" s="71"/>
      <c r="D227" s="71"/>
      <c r="E227" s="1"/>
      <c r="F227" s="1"/>
      <c r="G227" s="1"/>
      <c r="H227" s="1"/>
      <c r="I227" s="1"/>
      <c r="J227" s="1"/>
      <c r="K227" s="1"/>
      <c r="L227" s="1"/>
      <c r="M227" s="1"/>
      <c r="N227" s="1"/>
    </row>
    <row r="228" ht="15.75" customHeight="1">
      <c r="A228" s="70" t="s">
        <v>27</v>
      </c>
      <c r="B228" s="68" t="str">
        <f>IFERROR(AVERAGE(B225:K225),"-")</f>
        <v>-</v>
      </c>
      <c r="C228" s="71"/>
      <c r="D228" s="71"/>
      <c r="E228" s="1"/>
      <c r="F228" s="1"/>
      <c r="G228" s="1"/>
      <c r="H228" s="1"/>
      <c r="I228" s="1"/>
      <c r="J228" s="1"/>
      <c r="K228" s="1"/>
      <c r="L228" s="1"/>
      <c r="M228" s="1"/>
      <c r="N228" s="1"/>
    </row>
    <row r="229" ht="15.75" customHeight="1">
      <c r="A229" s="70" t="s">
        <v>28</v>
      </c>
      <c r="B229" s="68">
        <f>IFERROR(MAX(B225:K225),"-")</f>
        <v>0</v>
      </c>
      <c r="C229" s="71"/>
      <c r="D229" s="71"/>
      <c r="E229" s="1"/>
      <c r="F229" s="1"/>
      <c r="G229" s="1"/>
      <c r="H229" s="1"/>
      <c r="I229" s="1"/>
      <c r="J229" s="1"/>
      <c r="K229" s="1"/>
      <c r="L229" s="1"/>
      <c r="M229" s="1"/>
      <c r="N229" s="1"/>
    </row>
    <row r="230" ht="15.75" customHeight="1">
      <c r="A230" s="58"/>
      <c r="B230" s="1"/>
      <c r="C230" s="1"/>
      <c r="D230" s="1"/>
      <c r="E230" s="1"/>
      <c r="F230" s="1"/>
      <c r="G230" s="1"/>
      <c r="H230" s="1"/>
      <c r="I230" s="1"/>
      <c r="J230" s="1"/>
      <c r="K230" s="1"/>
      <c r="L230" s="1"/>
      <c r="M230" s="1"/>
      <c r="N230" s="1"/>
    </row>
    <row r="231" ht="15.75" customHeight="1">
      <c r="A231" s="74" t="s">
        <v>440</v>
      </c>
      <c r="B231" s="6" t="s">
        <v>2</v>
      </c>
      <c r="C231" s="6" t="s">
        <v>3</v>
      </c>
      <c r="D231" s="6" t="s">
        <v>4</v>
      </c>
      <c r="E231" s="6" t="s">
        <v>5</v>
      </c>
      <c r="F231" s="6" t="s">
        <v>6</v>
      </c>
      <c r="G231" s="6" t="s">
        <v>7</v>
      </c>
      <c r="H231" s="6" t="s">
        <v>8</v>
      </c>
      <c r="I231" s="6" t="s">
        <v>9</v>
      </c>
      <c r="J231" s="6" t="s">
        <v>10</v>
      </c>
      <c r="K231" s="6" t="s">
        <v>11</v>
      </c>
      <c r="L231" s="7" t="s">
        <v>12</v>
      </c>
      <c r="M231" s="7" t="s">
        <v>13</v>
      </c>
      <c r="N231" s="7" t="s">
        <v>14</v>
      </c>
    </row>
    <row r="232" ht="15.75" customHeight="1">
      <c r="A232" s="63" t="s">
        <v>15</v>
      </c>
      <c r="B232" s="9"/>
      <c r="C232" s="9"/>
      <c r="D232" s="9"/>
      <c r="E232" s="9"/>
      <c r="F232" s="9"/>
      <c r="G232" s="9"/>
      <c r="H232" s="9"/>
      <c r="I232" s="9"/>
      <c r="J232" s="9"/>
      <c r="K232" s="9"/>
      <c r="L232" s="11"/>
      <c r="M232" s="11"/>
      <c r="N232" s="11"/>
    </row>
    <row r="233" ht="15.75" customHeight="1">
      <c r="A233" s="63" t="s">
        <v>21</v>
      </c>
      <c r="B233" s="9"/>
      <c r="C233" s="9"/>
      <c r="D233" s="9"/>
      <c r="E233" s="9"/>
      <c r="F233" s="9"/>
      <c r="G233" s="9"/>
      <c r="H233" s="9"/>
      <c r="I233" s="9"/>
      <c r="J233" s="9"/>
      <c r="K233" s="9"/>
      <c r="L233" s="11"/>
      <c r="M233" s="11"/>
      <c r="N233" s="11"/>
    </row>
    <row r="234" ht="15.75" customHeight="1">
      <c r="A234" s="63" t="s">
        <v>408</v>
      </c>
      <c r="B234" s="9"/>
      <c r="C234" s="9"/>
      <c r="D234" s="64"/>
      <c r="E234" s="9"/>
      <c r="F234" s="9"/>
      <c r="G234" s="9"/>
      <c r="H234" s="9"/>
      <c r="I234" s="9"/>
      <c r="J234" s="9"/>
      <c r="K234" s="9"/>
      <c r="L234" s="65"/>
      <c r="M234" s="65"/>
      <c r="N234" s="65"/>
    </row>
    <row r="235" ht="15.75" customHeight="1">
      <c r="A235" s="74" t="s">
        <v>440</v>
      </c>
      <c r="B235" s="16"/>
      <c r="C235" s="16"/>
      <c r="D235" s="16"/>
      <c r="E235" s="69"/>
      <c r="F235" s="16"/>
      <c r="G235" s="16"/>
      <c r="H235" s="16"/>
      <c r="I235" s="16"/>
      <c r="J235" s="16"/>
      <c r="K235" s="16"/>
      <c r="L235" s="68" t="str">
        <f>IFERROR(MEDIAN($B235:$K235),"-")</f>
        <v>-</v>
      </c>
      <c r="M235" s="68" t="str">
        <f>IFERROR(L235*(1-50%),"-")</f>
        <v>-</v>
      </c>
      <c r="N235" s="68" t="str">
        <f>IFERROR(L235*(1+50%),"-")</f>
        <v>-</v>
      </c>
    </row>
    <row r="236" ht="15.75" customHeight="1">
      <c r="A236" s="63" t="s">
        <v>24</v>
      </c>
      <c r="B236" s="69" t="str">
        <f t="shared" ref="B236:K236" si="21">IFERROR(IF(B235&gt;$N235,"Não válido",IF(B235&lt;$M235,"Não válido",B235)),"-")</f>
        <v>Não válido</v>
      </c>
      <c r="C236" s="69" t="str">
        <f t="shared" si="21"/>
        <v>Não válido</v>
      </c>
      <c r="D236" s="69" t="str">
        <f t="shared" si="21"/>
        <v>Não válido</v>
      </c>
      <c r="E236" s="69" t="str">
        <f t="shared" si="21"/>
        <v>Não válido</v>
      </c>
      <c r="F236" s="69" t="str">
        <f t="shared" si="21"/>
        <v>Não válido</v>
      </c>
      <c r="G236" s="69" t="str">
        <f t="shared" si="21"/>
        <v>Não válido</v>
      </c>
      <c r="H236" s="69" t="str">
        <f t="shared" si="21"/>
        <v>Não válido</v>
      </c>
      <c r="I236" s="69" t="str">
        <f t="shared" si="21"/>
        <v>Não válido</v>
      </c>
      <c r="J236" s="69" t="str">
        <f t="shared" si="21"/>
        <v>Não válido</v>
      </c>
      <c r="K236" s="69" t="str">
        <f t="shared" si="21"/>
        <v>Não válido</v>
      </c>
      <c r="L236" s="1"/>
      <c r="M236" s="1"/>
      <c r="N236" s="1"/>
    </row>
    <row r="237" ht="15.75" customHeight="1">
      <c r="A237" s="70" t="s">
        <v>25</v>
      </c>
      <c r="B237" s="68">
        <f>IFERROR(MIN(B236:K236),"-")</f>
        <v>0</v>
      </c>
      <c r="C237" s="71"/>
      <c r="D237" s="71"/>
      <c r="E237" s="1"/>
      <c r="F237" s="1"/>
      <c r="G237" s="1"/>
      <c r="H237" s="1"/>
      <c r="I237" s="1"/>
      <c r="J237" s="1"/>
      <c r="K237" s="1"/>
      <c r="L237" s="1"/>
      <c r="M237" s="1"/>
      <c r="N237" s="1"/>
    </row>
    <row r="238" ht="15.75" customHeight="1">
      <c r="A238" s="70" t="s">
        <v>26</v>
      </c>
      <c r="B238" s="68" t="str">
        <f>IFERROR(MEDIAN(B236:K236),"-")</f>
        <v>-</v>
      </c>
      <c r="C238" s="71"/>
      <c r="D238" s="71"/>
      <c r="E238" s="1"/>
      <c r="F238" s="1"/>
      <c r="G238" s="1"/>
      <c r="H238" s="1"/>
      <c r="I238" s="1"/>
      <c r="J238" s="1"/>
      <c r="K238" s="1"/>
      <c r="L238" s="1"/>
      <c r="M238" s="1"/>
      <c r="N238" s="1"/>
    </row>
    <row r="239" ht="15.75" customHeight="1">
      <c r="A239" s="70" t="s">
        <v>27</v>
      </c>
      <c r="B239" s="68" t="str">
        <f>IFERROR(AVERAGE(B236:K236),"-")</f>
        <v>-</v>
      </c>
      <c r="C239" s="71"/>
      <c r="D239" s="71"/>
      <c r="E239" s="1"/>
      <c r="F239" s="1"/>
      <c r="G239" s="1"/>
      <c r="H239" s="1"/>
      <c r="I239" s="1"/>
      <c r="J239" s="1"/>
      <c r="K239" s="1"/>
      <c r="L239" s="1"/>
      <c r="M239" s="1"/>
      <c r="N239" s="1"/>
    </row>
    <row r="240" ht="15.75" customHeight="1">
      <c r="A240" s="70" t="s">
        <v>28</v>
      </c>
      <c r="B240" s="68">
        <f>IFERROR(MAX(B236:K236),"-")</f>
        <v>0</v>
      </c>
      <c r="C240" s="71"/>
      <c r="D240" s="71"/>
      <c r="E240" s="1"/>
      <c r="F240" s="1"/>
      <c r="G240" s="1"/>
      <c r="H240" s="1"/>
      <c r="I240" s="1"/>
      <c r="J240" s="1"/>
      <c r="K240" s="1"/>
      <c r="L240" s="1"/>
      <c r="M240" s="1"/>
      <c r="N240" s="1"/>
    </row>
    <row r="241" ht="15.75" customHeight="1">
      <c r="A241" s="58"/>
      <c r="B241" s="1"/>
      <c r="C241" s="1"/>
      <c r="D241" s="1"/>
      <c r="E241" s="1"/>
      <c r="F241" s="1"/>
      <c r="G241" s="1"/>
      <c r="H241" s="1"/>
      <c r="I241" s="1"/>
      <c r="J241" s="1"/>
      <c r="K241" s="1"/>
      <c r="L241" s="1"/>
      <c r="M241" s="1"/>
      <c r="N241" s="1"/>
    </row>
    <row r="242" ht="15.75" customHeight="1">
      <c r="A242" s="66" t="s">
        <v>454</v>
      </c>
      <c r="B242" s="6" t="s">
        <v>2</v>
      </c>
      <c r="C242" s="6" t="s">
        <v>3</v>
      </c>
      <c r="D242" s="6" t="s">
        <v>4</v>
      </c>
      <c r="E242" s="6" t="s">
        <v>5</v>
      </c>
      <c r="F242" s="6" t="s">
        <v>6</v>
      </c>
      <c r="G242" s="6" t="s">
        <v>7</v>
      </c>
      <c r="H242" s="6" t="s">
        <v>8</v>
      </c>
      <c r="I242" s="6" t="s">
        <v>9</v>
      </c>
      <c r="J242" s="6" t="s">
        <v>10</v>
      </c>
      <c r="K242" s="6" t="s">
        <v>11</v>
      </c>
      <c r="L242" s="7" t="s">
        <v>12</v>
      </c>
      <c r="M242" s="7" t="s">
        <v>13</v>
      </c>
      <c r="N242" s="7" t="s">
        <v>14</v>
      </c>
    </row>
    <row r="243" ht="15.75" customHeight="1">
      <c r="A243" s="63" t="s">
        <v>15</v>
      </c>
      <c r="B243" s="9"/>
      <c r="C243" s="9"/>
      <c r="D243" s="9"/>
      <c r="E243" s="9"/>
      <c r="F243" s="9"/>
      <c r="G243" s="9"/>
      <c r="H243" s="9"/>
      <c r="I243" s="9"/>
      <c r="J243" s="9"/>
      <c r="K243" s="9"/>
      <c r="L243" s="11"/>
      <c r="M243" s="11"/>
      <c r="N243" s="11"/>
    </row>
    <row r="244" ht="15.75" customHeight="1">
      <c r="A244" s="63" t="s">
        <v>21</v>
      </c>
      <c r="B244" s="9"/>
      <c r="C244" s="9"/>
      <c r="D244" s="9"/>
      <c r="E244" s="9"/>
      <c r="F244" s="9"/>
      <c r="G244" s="9"/>
      <c r="H244" s="9"/>
      <c r="I244" s="9"/>
      <c r="J244" s="9"/>
      <c r="K244" s="9"/>
      <c r="L244" s="11"/>
      <c r="M244" s="11"/>
      <c r="N244" s="11"/>
    </row>
    <row r="245" ht="15.75" customHeight="1">
      <c r="A245" s="63" t="s">
        <v>408</v>
      </c>
      <c r="B245" s="9"/>
      <c r="C245" s="9"/>
      <c r="D245" s="64"/>
      <c r="E245" s="9"/>
      <c r="F245" s="9"/>
      <c r="G245" s="9"/>
      <c r="H245" s="9"/>
      <c r="I245" s="9"/>
      <c r="J245" s="9"/>
      <c r="K245" s="9"/>
      <c r="L245" s="65"/>
      <c r="M245" s="65"/>
      <c r="N245" s="65"/>
    </row>
    <row r="246" ht="15.75" customHeight="1">
      <c r="A246" s="66" t="s">
        <v>454</v>
      </c>
      <c r="B246" s="16"/>
      <c r="C246" s="16"/>
      <c r="D246" s="16"/>
      <c r="E246" s="69"/>
      <c r="F246" s="16"/>
      <c r="G246" s="16"/>
      <c r="H246" s="16"/>
      <c r="I246" s="16"/>
      <c r="J246" s="16"/>
      <c r="K246" s="16"/>
      <c r="L246" s="68" t="str">
        <f>IFERROR(MEDIAN($B246:$K246),"-")</f>
        <v>-</v>
      </c>
      <c r="M246" s="68" t="str">
        <f>IFERROR(L246*(1-50%),"-")</f>
        <v>-</v>
      </c>
      <c r="N246" s="68" t="str">
        <f>IFERROR(L246*(1+50%),"-")</f>
        <v>-</v>
      </c>
    </row>
    <row r="247" ht="15.75" customHeight="1">
      <c r="A247" s="63" t="s">
        <v>24</v>
      </c>
      <c r="B247" s="69" t="str">
        <f t="shared" ref="B247:K247" si="22">IFERROR(IF(B246&gt;$N246,"Não válido",IF(B246&lt;$M246,"Não válido",B246)),"-")</f>
        <v>Não válido</v>
      </c>
      <c r="C247" s="69" t="str">
        <f t="shared" si="22"/>
        <v>Não válido</v>
      </c>
      <c r="D247" s="69" t="str">
        <f t="shared" si="22"/>
        <v>Não válido</v>
      </c>
      <c r="E247" s="69" t="str">
        <f t="shared" si="22"/>
        <v>Não válido</v>
      </c>
      <c r="F247" s="69" t="str">
        <f t="shared" si="22"/>
        <v>Não válido</v>
      </c>
      <c r="G247" s="69" t="str">
        <f t="shared" si="22"/>
        <v>Não válido</v>
      </c>
      <c r="H247" s="69" t="str">
        <f t="shared" si="22"/>
        <v>Não válido</v>
      </c>
      <c r="I247" s="69" t="str">
        <f t="shared" si="22"/>
        <v>Não válido</v>
      </c>
      <c r="J247" s="69" t="str">
        <f t="shared" si="22"/>
        <v>Não válido</v>
      </c>
      <c r="K247" s="69" t="str">
        <f t="shared" si="22"/>
        <v>Não válido</v>
      </c>
      <c r="L247" s="1"/>
      <c r="M247" s="1"/>
      <c r="N247" s="1"/>
    </row>
    <row r="248" ht="15.75" customHeight="1">
      <c r="A248" s="70" t="s">
        <v>25</v>
      </c>
      <c r="B248" s="68">
        <f>IFERROR(MIN(B247:K247),"-")</f>
        <v>0</v>
      </c>
      <c r="C248" s="71"/>
      <c r="D248" s="71"/>
      <c r="E248" s="1"/>
      <c r="F248" s="1"/>
      <c r="G248" s="1"/>
      <c r="H248" s="1"/>
      <c r="I248" s="1"/>
      <c r="J248" s="1"/>
      <c r="K248" s="1"/>
      <c r="L248" s="1"/>
      <c r="M248" s="1"/>
      <c r="N248" s="1"/>
    </row>
    <row r="249" ht="15.75" customHeight="1">
      <c r="A249" s="70" t="s">
        <v>26</v>
      </c>
      <c r="B249" s="68" t="str">
        <f>IFERROR(MEDIAN(B247:K247),"-")</f>
        <v>-</v>
      </c>
      <c r="C249" s="71"/>
      <c r="D249" s="71"/>
      <c r="E249" s="1"/>
      <c r="F249" s="1"/>
      <c r="G249" s="1"/>
      <c r="H249" s="1"/>
      <c r="I249" s="1"/>
      <c r="J249" s="1"/>
      <c r="K249" s="1"/>
      <c r="L249" s="1"/>
      <c r="M249" s="1"/>
      <c r="N249" s="1"/>
    </row>
    <row r="250" ht="15.75" customHeight="1">
      <c r="A250" s="70" t="s">
        <v>27</v>
      </c>
      <c r="B250" s="68" t="str">
        <f>IFERROR(AVERAGE(B247:K247),"-")</f>
        <v>-</v>
      </c>
      <c r="C250" s="71"/>
      <c r="D250" s="71"/>
      <c r="E250" s="1"/>
      <c r="F250" s="1"/>
      <c r="G250" s="1"/>
      <c r="H250" s="1"/>
      <c r="I250" s="1"/>
      <c r="J250" s="1"/>
      <c r="K250" s="1"/>
      <c r="L250" s="1"/>
      <c r="M250" s="1"/>
      <c r="N250" s="1"/>
    </row>
    <row r="251" ht="15.75" customHeight="1">
      <c r="A251" s="70" t="s">
        <v>28</v>
      </c>
      <c r="B251" s="68">
        <f>IFERROR(MAX(B247:K247),"-")</f>
        <v>0</v>
      </c>
      <c r="C251" s="71"/>
      <c r="D251" s="71"/>
      <c r="E251" s="1"/>
      <c r="F251" s="1"/>
      <c r="G251" s="1"/>
      <c r="H251" s="1"/>
      <c r="I251" s="1"/>
      <c r="J251" s="1"/>
      <c r="K251" s="1"/>
      <c r="L251" s="1"/>
      <c r="M251" s="1"/>
      <c r="N251" s="1"/>
    </row>
    <row r="252" ht="15.75" customHeight="1">
      <c r="A252" s="58"/>
      <c r="B252" s="1"/>
      <c r="C252" s="1"/>
      <c r="D252" s="1"/>
      <c r="E252" s="1"/>
      <c r="F252" s="1"/>
      <c r="G252" s="1"/>
      <c r="H252" s="1"/>
      <c r="I252" s="1"/>
      <c r="J252" s="1"/>
      <c r="K252" s="1"/>
      <c r="L252" s="1"/>
      <c r="M252" s="1"/>
      <c r="N252" s="1"/>
    </row>
    <row r="253" ht="15.75" customHeight="1">
      <c r="A253" s="74" t="s">
        <v>424</v>
      </c>
      <c r="B253" s="6" t="s">
        <v>2</v>
      </c>
      <c r="C253" s="6" t="s">
        <v>3</v>
      </c>
      <c r="D253" s="6" t="s">
        <v>4</v>
      </c>
      <c r="E253" s="6" t="s">
        <v>5</v>
      </c>
      <c r="F253" s="6" t="s">
        <v>6</v>
      </c>
      <c r="G253" s="6" t="s">
        <v>7</v>
      </c>
      <c r="H253" s="6" t="s">
        <v>8</v>
      </c>
      <c r="I253" s="6" t="s">
        <v>9</v>
      </c>
      <c r="J253" s="6" t="s">
        <v>10</v>
      </c>
      <c r="K253" s="6" t="s">
        <v>11</v>
      </c>
      <c r="L253" s="7" t="s">
        <v>12</v>
      </c>
      <c r="M253" s="7" t="s">
        <v>13</v>
      </c>
      <c r="N253" s="7" t="s">
        <v>14</v>
      </c>
    </row>
    <row r="254" ht="15.75" customHeight="1">
      <c r="A254" s="63" t="s">
        <v>15</v>
      </c>
      <c r="B254" s="9"/>
      <c r="C254" s="9"/>
      <c r="D254" s="9"/>
      <c r="E254" s="9"/>
      <c r="F254" s="9"/>
      <c r="G254" s="9"/>
      <c r="H254" s="9"/>
      <c r="I254" s="9"/>
      <c r="J254" s="9"/>
      <c r="K254" s="9"/>
      <c r="L254" s="11"/>
      <c r="M254" s="11"/>
      <c r="N254" s="11"/>
    </row>
    <row r="255" ht="15.75" customHeight="1">
      <c r="A255" s="63" t="s">
        <v>21</v>
      </c>
      <c r="B255" s="9"/>
      <c r="C255" s="9"/>
      <c r="D255" s="9"/>
      <c r="E255" s="9"/>
      <c r="F255" s="9"/>
      <c r="G255" s="9"/>
      <c r="H255" s="9"/>
      <c r="I255" s="9"/>
      <c r="J255" s="9"/>
      <c r="K255" s="9"/>
      <c r="L255" s="11"/>
      <c r="M255" s="11"/>
      <c r="N255" s="11"/>
    </row>
    <row r="256" ht="15.75" customHeight="1">
      <c r="A256" s="63" t="s">
        <v>408</v>
      </c>
      <c r="B256" s="9"/>
      <c r="C256" s="9"/>
      <c r="D256" s="64"/>
      <c r="E256" s="9"/>
      <c r="F256" s="9"/>
      <c r="G256" s="9"/>
      <c r="H256" s="9"/>
      <c r="I256" s="9"/>
      <c r="J256" s="9"/>
      <c r="K256" s="9"/>
      <c r="L256" s="65"/>
      <c r="M256" s="65"/>
      <c r="N256" s="65"/>
    </row>
    <row r="257" ht="15.75" customHeight="1">
      <c r="A257" s="74" t="s">
        <v>424</v>
      </c>
      <c r="B257" s="16"/>
      <c r="C257" s="16"/>
      <c r="D257" s="16"/>
      <c r="E257" s="69"/>
      <c r="F257" s="16"/>
      <c r="G257" s="16"/>
      <c r="H257" s="16"/>
      <c r="I257" s="16"/>
      <c r="J257" s="16"/>
      <c r="K257" s="16"/>
      <c r="L257" s="68" t="str">
        <f>IFERROR(MEDIAN($B257:$K257),"-")</f>
        <v>-</v>
      </c>
      <c r="M257" s="68" t="str">
        <f>IFERROR(L257*(1-50%),"-")</f>
        <v>-</v>
      </c>
      <c r="N257" s="68" t="str">
        <f>IFERROR(L257*(1+50%),"-")</f>
        <v>-</v>
      </c>
    </row>
    <row r="258" ht="15.75" customHeight="1">
      <c r="A258" s="63" t="s">
        <v>24</v>
      </c>
      <c r="B258" s="69" t="str">
        <f t="shared" ref="B258:K258" si="23">IFERROR(IF(B257&gt;$N257,"Não válido",IF(B257&lt;$M257,"Não válido",B257)),"-")</f>
        <v>Não válido</v>
      </c>
      <c r="C258" s="69" t="str">
        <f t="shared" si="23"/>
        <v>Não válido</v>
      </c>
      <c r="D258" s="69" t="str">
        <f t="shared" si="23"/>
        <v>Não válido</v>
      </c>
      <c r="E258" s="69" t="str">
        <f t="shared" si="23"/>
        <v>Não válido</v>
      </c>
      <c r="F258" s="69" t="str">
        <f t="shared" si="23"/>
        <v>Não válido</v>
      </c>
      <c r="G258" s="69" t="str">
        <f t="shared" si="23"/>
        <v>Não válido</v>
      </c>
      <c r="H258" s="69" t="str">
        <f t="shared" si="23"/>
        <v>Não válido</v>
      </c>
      <c r="I258" s="69" t="str">
        <f t="shared" si="23"/>
        <v>Não válido</v>
      </c>
      <c r="J258" s="69" t="str">
        <f t="shared" si="23"/>
        <v>Não válido</v>
      </c>
      <c r="K258" s="69" t="str">
        <f t="shared" si="23"/>
        <v>Não válido</v>
      </c>
      <c r="L258" s="1"/>
      <c r="M258" s="1"/>
      <c r="N258" s="1"/>
    </row>
    <row r="259" ht="15.75" customHeight="1">
      <c r="A259" s="70" t="s">
        <v>25</v>
      </c>
      <c r="B259" s="68">
        <f>IFERROR(MIN(B258:K258),"-")</f>
        <v>0</v>
      </c>
      <c r="C259" s="71"/>
      <c r="D259" s="71"/>
      <c r="E259" s="1"/>
      <c r="F259" s="1"/>
      <c r="G259" s="1"/>
      <c r="H259" s="1"/>
      <c r="I259" s="1"/>
      <c r="J259" s="1"/>
      <c r="K259" s="1"/>
      <c r="L259" s="1"/>
      <c r="M259" s="1"/>
      <c r="N259" s="1"/>
    </row>
    <row r="260" ht="15.75" customHeight="1">
      <c r="A260" s="70" t="s">
        <v>26</v>
      </c>
      <c r="B260" s="68" t="str">
        <f>IFERROR(MEDIAN(B258:K258),"-")</f>
        <v>-</v>
      </c>
      <c r="C260" s="71"/>
      <c r="D260" s="71"/>
      <c r="E260" s="1"/>
      <c r="F260" s="1"/>
      <c r="G260" s="1"/>
      <c r="H260" s="1"/>
      <c r="I260" s="1"/>
      <c r="J260" s="1"/>
      <c r="K260" s="1"/>
      <c r="L260" s="1"/>
      <c r="M260" s="1"/>
      <c r="N260" s="1"/>
    </row>
    <row r="261" ht="15.75" customHeight="1">
      <c r="A261" s="70" t="s">
        <v>27</v>
      </c>
      <c r="B261" s="68" t="str">
        <f>IFERROR(AVERAGE(B258:K258),"-")</f>
        <v>-</v>
      </c>
      <c r="C261" s="71"/>
      <c r="D261" s="71"/>
      <c r="E261" s="1"/>
      <c r="F261" s="1"/>
      <c r="G261" s="1"/>
      <c r="H261" s="1"/>
      <c r="I261" s="1"/>
      <c r="J261" s="1"/>
      <c r="K261" s="1"/>
      <c r="L261" s="1"/>
      <c r="M261" s="1"/>
      <c r="N261" s="1"/>
    </row>
    <row r="262" ht="15.75" customHeight="1">
      <c r="A262" s="70" t="s">
        <v>28</v>
      </c>
      <c r="B262" s="68">
        <f>IFERROR(MAX(B258:K258),"-")</f>
        <v>0</v>
      </c>
      <c r="C262" s="71"/>
      <c r="D262" s="71"/>
      <c r="E262" s="1"/>
      <c r="F262" s="1"/>
      <c r="G262" s="1"/>
      <c r="H262" s="1"/>
      <c r="I262" s="1"/>
      <c r="J262" s="1"/>
      <c r="K262" s="1"/>
      <c r="L262" s="1"/>
      <c r="M262" s="1"/>
      <c r="N262" s="1"/>
    </row>
    <row r="263" ht="15.75" customHeight="1">
      <c r="A263" s="77"/>
      <c r="B263" s="1"/>
      <c r="C263" s="1"/>
      <c r="D263" s="1"/>
      <c r="E263" s="1"/>
      <c r="F263" s="1"/>
      <c r="G263" s="1"/>
      <c r="H263" s="1"/>
      <c r="I263" s="1"/>
      <c r="J263" s="1"/>
      <c r="K263" s="1"/>
      <c r="L263" s="1"/>
      <c r="M263" s="1"/>
      <c r="N263" s="1"/>
    </row>
    <row r="264">
      <c r="A264" s="59" t="s">
        <v>661</v>
      </c>
      <c r="B264" s="1"/>
      <c r="C264" s="1"/>
      <c r="D264" s="1"/>
      <c r="E264" s="1"/>
      <c r="F264" s="1"/>
      <c r="G264" s="1"/>
      <c r="H264" s="1"/>
      <c r="I264" s="1"/>
      <c r="J264" s="1"/>
      <c r="K264" s="1"/>
      <c r="L264" s="1"/>
      <c r="M264" s="1"/>
      <c r="N264" s="1"/>
    </row>
    <row r="265" ht="15.75" customHeight="1">
      <c r="A265" s="58"/>
      <c r="B265" s="1"/>
      <c r="C265" s="1"/>
      <c r="D265" s="1"/>
      <c r="E265" s="1"/>
      <c r="F265" s="1"/>
      <c r="G265" s="1"/>
      <c r="H265" s="1"/>
      <c r="I265" s="1"/>
      <c r="J265" s="1"/>
      <c r="K265" s="1"/>
      <c r="L265" s="1"/>
      <c r="M265" s="1"/>
      <c r="N265" s="1"/>
    </row>
    <row r="266" ht="15.75" customHeight="1">
      <c r="A266" s="66" t="s">
        <v>390</v>
      </c>
      <c r="B266" s="6" t="s">
        <v>2</v>
      </c>
      <c r="C266" s="6" t="s">
        <v>3</v>
      </c>
      <c r="D266" s="6" t="s">
        <v>4</v>
      </c>
      <c r="E266" s="6" t="s">
        <v>5</v>
      </c>
      <c r="F266" s="6" t="s">
        <v>6</v>
      </c>
      <c r="G266" s="6" t="s">
        <v>7</v>
      </c>
      <c r="H266" s="6" t="s">
        <v>8</v>
      </c>
      <c r="I266" s="6" t="s">
        <v>9</v>
      </c>
      <c r="J266" s="6" t="s">
        <v>10</v>
      </c>
      <c r="K266" s="6" t="s">
        <v>11</v>
      </c>
      <c r="L266" s="7" t="s">
        <v>12</v>
      </c>
      <c r="M266" s="7" t="s">
        <v>13</v>
      </c>
      <c r="N266" s="7" t="s">
        <v>14</v>
      </c>
    </row>
    <row r="267" ht="15.75" customHeight="1">
      <c r="A267" s="63" t="s">
        <v>15</v>
      </c>
      <c r="B267" s="9"/>
      <c r="C267" s="9"/>
      <c r="D267" s="9"/>
      <c r="E267" s="9"/>
      <c r="F267" s="9"/>
      <c r="G267" s="9"/>
      <c r="H267" s="9"/>
      <c r="I267" s="9"/>
      <c r="J267" s="9"/>
      <c r="K267" s="9"/>
      <c r="L267" s="11"/>
      <c r="M267" s="11"/>
      <c r="N267" s="11"/>
    </row>
    <row r="268" ht="15.75" customHeight="1">
      <c r="A268" s="63" t="s">
        <v>21</v>
      </c>
      <c r="B268" s="9"/>
      <c r="C268" s="9"/>
      <c r="D268" s="9"/>
      <c r="E268" s="9"/>
      <c r="F268" s="9"/>
      <c r="G268" s="9"/>
      <c r="H268" s="9"/>
      <c r="I268" s="9"/>
      <c r="J268" s="9"/>
      <c r="K268" s="9"/>
      <c r="L268" s="11"/>
      <c r="M268" s="11"/>
      <c r="N268" s="11"/>
    </row>
    <row r="269" ht="15.75" customHeight="1">
      <c r="A269" s="63" t="s">
        <v>408</v>
      </c>
      <c r="B269" s="9"/>
      <c r="C269" s="9"/>
      <c r="D269" s="9"/>
      <c r="E269" s="9"/>
      <c r="F269" s="9"/>
      <c r="G269" s="9"/>
      <c r="H269" s="9"/>
      <c r="I269" s="9"/>
      <c r="J269" s="9"/>
      <c r="K269" s="9"/>
      <c r="L269" s="65"/>
      <c r="M269" s="65"/>
      <c r="N269" s="65"/>
    </row>
    <row r="270" ht="15.75" customHeight="1">
      <c r="A270" s="66" t="s">
        <v>390</v>
      </c>
      <c r="B270" s="9"/>
      <c r="C270" s="16"/>
      <c r="D270" s="16"/>
      <c r="E270" s="69"/>
      <c r="F270" s="16"/>
      <c r="G270" s="16"/>
      <c r="H270" s="16"/>
      <c r="I270" s="16"/>
      <c r="J270" s="16"/>
      <c r="K270" s="16"/>
      <c r="L270" s="68" t="str">
        <f>IFERROR(MEDIAN($B270:$K270),"-")</f>
        <v>-</v>
      </c>
      <c r="M270" s="68" t="str">
        <f>IFERROR(L270*(1-50%),"-")</f>
        <v>-</v>
      </c>
      <c r="N270" s="68" t="str">
        <f>IFERROR(L270*(1+50%),"-")</f>
        <v>-</v>
      </c>
    </row>
    <row r="271" ht="15.75" customHeight="1">
      <c r="A271" s="63" t="s">
        <v>24</v>
      </c>
      <c r="B271" s="69" t="str">
        <f t="shared" ref="B271:K271" si="24">IFERROR(IF(B270&gt;$N270,"Não válido",IF(B270&lt;$M270,"Não válido",B270)),"-")</f>
        <v>Não válido</v>
      </c>
      <c r="C271" s="69" t="str">
        <f t="shared" si="24"/>
        <v>Não válido</v>
      </c>
      <c r="D271" s="69" t="str">
        <f t="shared" si="24"/>
        <v>Não válido</v>
      </c>
      <c r="E271" s="69" t="str">
        <f t="shared" si="24"/>
        <v>Não válido</v>
      </c>
      <c r="F271" s="69" t="str">
        <f t="shared" si="24"/>
        <v>Não válido</v>
      </c>
      <c r="G271" s="69" t="str">
        <f t="shared" si="24"/>
        <v>Não válido</v>
      </c>
      <c r="H271" s="69" t="str">
        <f t="shared" si="24"/>
        <v>Não válido</v>
      </c>
      <c r="I271" s="69" t="str">
        <f t="shared" si="24"/>
        <v>Não válido</v>
      </c>
      <c r="J271" s="69" t="str">
        <f t="shared" si="24"/>
        <v>Não válido</v>
      </c>
      <c r="K271" s="69" t="str">
        <f t="shared" si="24"/>
        <v>Não válido</v>
      </c>
      <c r="L271" s="1"/>
      <c r="M271" s="1"/>
      <c r="N271" s="1"/>
    </row>
    <row r="272" ht="15.75" customHeight="1">
      <c r="A272" s="70" t="s">
        <v>25</v>
      </c>
      <c r="B272" s="68">
        <f>IFERROR(MIN(B271:K271),"-")</f>
        <v>0</v>
      </c>
      <c r="C272" s="71"/>
      <c r="D272" s="71"/>
      <c r="E272" s="1"/>
      <c r="F272" s="1"/>
      <c r="G272" s="1"/>
      <c r="H272" s="1"/>
      <c r="I272" s="1"/>
      <c r="J272" s="1"/>
      <c r="K272" s="1"/>
      <c r="L272" s="1"/>
      <c r="M272" s="1"/>
      <c r="N272" s="1"/>
    </row>
    <row r="273" ht="15.75" customHeight="1">
      <c r="A273" s="70" t="s">
        <v>26</v>
      </c>
      <c r="B273" s="68" t="str">
        <f>IFERROR(MEDIAN(B271:K271),"-")</f>
        <v>-</v>
      </c>
      <c r="C273" s="71"/>
      <c r="D273" s="71"/>
      <c r="E273" s="1"/>
      <c r="F273" s="1"/>
      <c r="G273" s="1"/>
      <c r="H273" s="1"/>
      <c r="I273" s="1"/>
      <c r="J273" s="1"/>
      <c r="K273" s="1"/>
      <c r="L273" s="1"/>
      <c r="M273" s="1"/>
      <c r="N273" s="1"/>
    </row>
    <row r="274" ht="15.75" customHeight="1">
      <c r="A274" s="70" t="s">
        <v>27</v>
      </c>
      <c r="B274" s="68" t="str">
        <f>IFERROR(AVERAGE(B271:K271),"-")</f>
        <v>-</v>
      </c>
      <c r="C274" s="71"/>
      <c r="D274" s="71"/>
      <c r="E274" s="1"/>
      <c r="F274" s="1"/>
      <c r="G274" s="1"/>
      <c r="H274" s="1"/>
      <c r="I274" s="1"/>
      <c r="J274" s="1"/>
      <c r="K274" s="1"/>
      <c r="L274" s="1"/>
      <c r="M274" s="1"/>
      <c r="N274" s="1"/>
    </row>
    <row r="275" ht="15.75" customHeight="1">
      <c r="A275" s="70" t="s">
        <v>28</v>
      </c>
      <c r="B275" s="68">
        <f>IFERROR(MAX(B271:K271),"-")</f>
        <v>0</v>
      </c>
      <c r="C275" s="71"/>
      <c r="D275" s="71"/>
      <c r="E275" s="1"/>
      <c r="F275" s="1"/>
      <c r="G275" s="1"/>
      <c r="H275" s="1"/>
      <c r="I275" s="1"/>
      <c r="J275" s="1"/>
      <c r="K275" s="1"/>
      <c r="L275" s="1"/>
      <c r="M275" s="1"/>
      <c r="N275" s="1"/>
    </row>
    <row r="276" ht="15.75" customHeight="1">
      <c r="A276" s="58"/>
      <c r="B276" s="1"/>
      <c r="C276" s="1"/>
      <c r="D276" s="1"/>
      <c r="E276" s="1"/>
      <c r="F276" s="1"/>
      <c r="G276" s="1"/>
      <c r="H276" s="1"/>
      <c r="I276" s="1"/>
      <c r="J276" s="1"/>
      <c r="K276" s="1"/>
      <c r="L276" s="1"/>
      <c r="M276" s="1"/>
      <c r="N276" s="1"/>
    </row>
    <row r="277" ht="15.75" customHeight="1">
      <c r="A277" s="66" t="s">
        <v>410</v>
      </c>
      <c r="B277" s="6" t="s">
        <v>2</v>
      </c>
      <c r="C277" s="6" t="s">
        <v>3</v>
      </c>
      <c r="D277" s="6" t="s">
        <v>4</v>
      </c>
      <c r="E277" s="6" t="s">
        <v>5</v>
      </c>
      <c r="F277" s="6" t="s">
        <v>6</v>
      </c>
      <c r="G277" s="6" t="s">
        <v>7</v>
      </c>
      <c r="H277" s="6" t="s">
        <v>8</v>
      </c>
      <c r="I277" s="6" t="s">
        <v>9</v>
      </c>
      <c r="J277" s="6" t="s">
        <v>10</v>
      </c>
      <c r="K277" s="6" t="s">
        <v>11</v>
      </c>
      <c r="L277" s="7" t="s">
        <v>12</v>
      </c>
      <c r="M277" s="7" t="s">
        <v>13</v>
      </c>
      <c r="N277" s="7" t="s">
        <v>14</v>
      </c>
    </row>
    <row r="278" ht="15.75" customHeight="1">
      <c r="A278" s="63" t="s">
        <v>15</v>
      </c>
      <c r="B278" s="9"/>
      <c r="C278" s="9"/>
      <c r="D278" s="9"/>
      <c r="E278" s="9"/>
      <c r="F278" s="9"/>
      <c r="G278" s="9"/>
      <c r="H278" s="9"/>
      <c r="I278" s="9"/>
      <c r="J278" s="9"/>
      <c r="K278" s="9"/>
      <c r="L278" s="11"/>
      <c r="M278" s="11"/>
      <c r="N278" s="11"/>
    </row>
    <row r="279" ht="15.75" customHeight="1">
      <c r="A279" s="63" t="s">
        <v>21</v>
      </c>
      <c r="B279" s="9"/>
      <c r="C279" s="9"/>
      <c r="D279" s="9"/>
      <c r="E279" s="9"/>
      <c r="F279" s="9"/>
      <c r="G279" s="9"/>
      <c r="H279" s="9"/>
      <c r="I279" s="9"/>
      <c r="J279" s="9"/>
      <c r="K279" s="9"/>
      <c r="L279" s="11"/>
      <c r="M279" s="11"/>
      <c r="N279" s="11"/>
    </row>
    <row r="280" ht="15.75" customHeight="1">
      <c r="A280" s="63" t="s">
        <v>408</v>
      </c>
      <c r="B280" s="9"/>
      <c r="C280" s="9"/>
      <c r="D280" s="9"/>
      <c r="E280" s="9"/>
      <c r="F280" s="9"/>
      <c r="G280" s="9"/>
      <c r="H280" s="9"/>
      <c r="I280" s="9"/>
      <c r="J280" s="9"/>
      <c r="K280" s="9"/>
      <c r="L280" s="65"/>
      <c r="M280" s="65"/>
      <c r="N280" s="65"/>
    </row>
    <row r="281" ht="15.75" customHeight="1">
      <c r="A281" s="66" t="s">
        <v>410</v>
      </c>
      <c r="B281" s="16"/>
      <c r="C281" s="16"/>
      <c r="D281" s="16"/>
      <c r="E281" s="69"/>
      <c r="F281" s="16"/>
      <c r="G281" s="16"/>
      <c r="H281" s="16"/>
      <c r="I281" s="16"/>
      <c r="J281" s="16"/>
      <c r="K281" s="16"/>
      <c r="L281" s="68" t="str">
        <f>IFERROR(MEDIAN($B281:$K281),"-")</f>
        <v>-</v>
      </c>
      <c r="M281" s="68" t="str">
        <f>IFERROR(L281*(1-50%),"-")</f>
        <v>-</v>
      </c>
      <c r="N281" s="68" t="str">
        <f>IFERROR(L281*(1+50%),"-")</f>
        <v>-</v>
      </c>
    </row>
    <row r="282" ht="15.75" customHeight="1">
      <c r="A282" s="63" t="s">
        <v>24</v>
      </c>
      <c r="B282" s="69" t="str">
        <f t="shared" ref="B282:K282" si="25">IFERROR(IF(B281&gt;$N281,"Não válido",IF(B281&lt;$M281,"Não válido",B281)),"-")</f>
        <v>Não válido</v>
      </c>
      <c r="C282" s="69" t="str">
        <f t="shared" si="25"/>
        <v>Não válido</v>
      </c>
      <c r="D282" s="69" t="str">
        <f t="shared" si="25"/>
        <v>Não válido</v>
      </c>
      <c r="E282" s="69" t="str">
        <f t="shared" si="25"/>
        <v>Não válido</v>
      </c>
      <c r="F282" s="69" t="str">
        <f t="shared" si="25"/>
        <v>Não válido</v>
      </c>
      <c r="G282" s="69" t="str">
        <f t="shared" si="25"/>
        <v>Não válido</v>
      </c>
      <c r="H282" s="69" t="str">
        <f t="shared" si="25"/>
        <v>Não válido</v>
      </c>
      <c r="I282" s="69" t="str">
        <f t="shared" si="25"/>
        <v>Não válido</v>
      </c>
      <c r="J282" s="69" t="str">
        <f t="shared" si="25"/>
        <v>Não válido</v>
      </c>
      <c r="K282" s="69" t="str">
        <f t="shared" si="25"/>
        <v>Não válido</v>
      </c>
      <c r="L282" s="1"/>
      <c r="M282" s="1"/>
      <c r="N282" s="1"/>
    </row>
    <row r="283" ht="15.75" customHeight="1">
      <c r="A283" s="70" t="s">
        <v>25</v>
      </c>
      <c r="B283" s="68">
        <f>IFERROR(MIN(B282:K282),"-")</f>
        <v>0</v>
      </c>
      <c r="C283" s="71"/>
      <c r="D283" s="71"/>
      <c r="E283" s="1"/>
      <c r="F283" s="1"/>
      <c r="G283" s="1"/>
      <c r="H283" s="1"/>
      <c r="I283" s="1"/>
      <c r="J283" s="1"/>
      <c r="K283" s="1"/>
      <c r="L283" s="1"/>
      <c r="M283" s="1"/>
      <c r="N283" s="1"/>
    </row>
    <row r="284" ht="15.75" customHeight="1">
      <c r="A284" s="70" t="s">
        <v>26</v>
      </c>
      <c r="B284" s="68" t="str">
        <f>IFERROR(MEDIAN(B282:K282),"-")</f>
        <v>-</v>
      </c>
      <c r="C284" s="71"/>
      <c r="D284" s="71"/>
      <c r="E284" s="1"/>
      <c r="F284" s="1"/>
      <c r="G284" s="1"/>
      <c r="H284" s="1"/>
      <c r="I284" s="1"/>
      <c r="J284" s="1"/>
      <c r="K284" s="1"/>
      <c r="L284" s="1"/>
      <c r="M284" s="1"/>
      <c r="N284" s="1"/>
    </row>
    <row r="285" ht="15.75" customHeight="1">
      <c r="A285" s="70" t="s">
        <v>27</v>
      </c>
      <c r="B285" s="68" t="str">
        <f>IFERROR(AVERAGE(B282:K282),"-")</f>
        <v>-</v>
      </c>
      <c r="C285" s="71"/>
      <c r="D285" s="71"/>
      <c r="E285" s="1"/>
      <c r="F285" s="1"/>
      <c r="G285" s="1"/>
      <c r="H285" s="1"/>
      <c r="I285" s="1"/>
      <c r="J285" s="1"/>
      <c r="K285" s="1"/>
      <c r="L285" s="1"/>
      <c r="M285" s="1"/>
      <c r="N285" s="1"/>
    </row>
    <row r="286" ht="15.75" customHeight="1">
      <c r="A286" s="70" t="s">
        <v>28</v>
      </c>
      <c r="B286" s="68">
        <f>IFERROR(MAX(B282:K282),"-")</f>
        <v>0</v>
      </c>
      <c r="C286" s="71"/>
      <c r="D286" s="71"/>
      <c r="E286" s="1"/>
      <c r="F286" s="1"/>
      <c r="G286" s="1"/>
      <c r="H286" s="1"/>
      <c r="I286" s="1"/>
      <c r="J286" s="1"/>
      <c r="K286" s="1"/>
      <c r="L286" s="1"/>
      <c r="M286" s="1"/>
      <c r="N286" s="1"/>
    </row>
    <row r="287" ht="15.75" customHeight="1">
      <c r="A287" s="58"/>
      <c r="B287" s="1"/>
      <c r="C287" s="1"/>
      <c r="D287" s="1"/>
      <c r="E287" s="1"/>
      <c r="F287" s="1"/>
      <c r="G287" s="1"/>
      <c r="H287" s="1"/>
      <c r="I287" s="1"/>
      <c r="J287" s="1"/>
      <c r="K287" s="1"/>
      <c r="L287" s="1"/>
      <c r="M287" s="1"/>
      <c r="N287" s="1"/>
    </row>
    <row r="288" ht="15.75" customHeight="1">
      <c r="A288" s="66" t="s">
        <v>425</v>
      </c>
      <c r="B288" s="6" t="s">
        <v>2</v>
      </c>
      <c r="C288" s="6" t="s">
        <v>3</v>
      </c>
      <c r="D288" s="6" t="s">
        <v>4</v>
      </c>
      <c r="E288" s="6" t="s">
        <v>5</v>
      </c>
      <c r="F288" s="6" t="s">
        <v>6</v>
      </c>
      <c r="G288" s="6" t="s">
        <v>7</v>
      </c>
      <c r="H288" s="6" t="s">
        <v>8</v>
      </c>
      <c r="I288" s="6" t="s">
        <v>9</v>
      </c>
      <c r="J288" s="6" t="s">
        <v>10</v>
      </c>
      <c r="K288" s="6" t="s">
        <v>11</v>
      </c>
      <c r="L288" s="7" t="s">
        <v>12</v>
      </c>
      <c r="M288" s="7" t="s">
        <v>13</v>
      </c>
      <c r="N288" s="7" t="s">
        <v>14</v>
      </c>
    </row>
    <row r="289" ht="15.75" customHeight="1">
      <c r="A289" s="63" t="s">
        <v>15</v>
      </c>
      <c r="B289" s="9"/>
      <c r="C289" s="9"/>
      <c r="D289" s="9"/>
      <c r="E289" s="9"/>
      <c r="F289" s="9"/>
      <c r="G289" s="9"/>
      <c r="H289" s="9"/>
      <c r="I289" s="9"/>
      <c r="J289" s="9"/>
      <c r="K289" s="9"/>
      <c r="L289" s="11"/>
      <c r="M289" s="11"/>
      <c r="N289" s="11"/>
    </row>
    <row r="290" ht="15.75" customHeight="1">
      <c r="A290" s="63" t="s">
        <v>21</v>
      </c>
      <c r="B290" s="9"/>
      <c r="C290" s="9"/>
      <c r="D290" s="9"/>
      <c r="E290" s="9"/>
      <c r="F290" s="9"/>
      <c r="G290" s="9"/>
      <c r="H290" s="9"/>
      <c r="I290" s="9"/>
      <c r="J290" s="9"/>
      <c r="K290" s="9"/>
      <c r="L290" s="11"/>
      <c r="M290" s="11"/>
      <c r="N290" s="11"/>
    </row>
    <row r="291" ht="15.75" customHeight="1">
      <c r="A291" s="63" t="s">
        <v>408</v>
      </c>
      <c r="B291" s="9"/>
      <c r="C291" s="9"/>
      <c r="D291" s="9"/>
      <c r="E291" s="9"/>
      <c r="F291" s="9"/>
      <c r="G291" s="9"/>
      <c r="H291" s="9"/>
      <c r="I291" s="9"/>
      <c r="J291" s="9"/>
      <c r="K291" s="9"/>
      <c r="L291" s="65"/>
      <c r="M291" s="65"/>
      <c r="N291" s="65"/>
    </row>
    <row r="292" ht="15.75" customHeight="1">
      <c r="A292" s="66" t="s">
        <v>425</v>
      </c>
      <c r="B292" s="16"/>
      <c r="C292" s="16"/>
      <c r="D292" s="16"/>
      <c r="E292" s="69"/>
      <c r="F292" s="16"/>
      <c r="G292" s="16"/>
      <c r="H292" s="16"/>
      <c r="I292" s="16"/>
      <c r="J292" s="16"/>
      <c r="K292" s="16"/>
      <c r="L292" s="68" t="str">
        <f>IFERROR(MEDIAN($B292:$K292),"-")</f>
        <v>-</v>
      </c>
      <c r="M292" s="68" t="str">
        <f>IFERROR(L292*(1-50%),"-")</f>
        <v>-</v>
      </c>
      <c r="N292" s="68" t="str">
        <f>IFERROR(L292*(1+50%),"-")</f>
        <v>-</v>
      </c>
    </row>
    <row r="293" ht="15.75" customHeight="1">
      <c r="A293" s="63" t="s">
        <v>24</v>
      </c>
      <c r="B293" s="69" t="str">
        <f t="shared" ref="B293:K293" si="26">IFERROR(IF(B292&gt;$N292,"Não válido",IF(B292&lt;$M292,"Não válido",B292)),"-")</f>
        <v>Não válido</v>
      </c>
      <c r="C293" s="69" t="str">
        <f t="shared" si="26"/>
        <v>Não válido</v>
      </c>
      <c r="D293" s="69" t="str">
        <f t="shared" si="26"/>
        <v>Não válido</v>
      </c>
      <c r="E293" s="69" t="str">
        <f t="shared" si="26"/>
        <v>Não válido</v>
      </c>
      <c r="F293" s="69" t="str">
        <f t="shared" si="26"/>
        <v>Não válido</v>
      </c>
      <c r="G293" s="69" t="str">
        <f t="shared" si="26"/>
        <v>Não válido</v>
      </c>
      <c r="H293" s="69" t="str">
        <f t="shared" si="26"/>
        <v>Não válido</v>
      </c>
      <c r="I293" s="69" t="str">
        <f t="shared" si="26"/>
        <v>Não válido</v>
      </c>
      <c r="J293" s="69" t="str">
        <f t="shared" si="26"/>
        <v>Não válido</v>
      </c>
      <c r="K293" s="69" t="str">
        <f t="shared" si="26"/>
        <v>Não válido</v>
      </c>
      <c r="L293" s="1"/>
      <c r="M293" s="1"/>
      <c r="N293" s="1"/>
    </row>
    <row r="294" ht="15.75" customHeight="1">
      <c r="A294" s="70" t="s">
        <v>25</v>
      </c>
      <c r="B294" s="68">
        <f>IFERROR(MIN(B293:K293),"-")</f>
        <v>0</v>
      </c>
      <c r="C294" s="71"/>
      <c r="D294" s="71"/>
      <c r="E294" s="1"/>
      <c r="F294" s="1"/>
      <c r="G294" s="1"/>
      <c r="H294" s="1"/>
      <c r="I294" s="1"/>
      <c r="J294" s="1"/>
      <c r="K294" s="1"/>
      <c r="L294" s="1"/>
      <c r="M294" s="1"/>
      <c r="N294" s="1"/>
    </row>
    <row r="295" ht="15.75" customHeight="1">
      <c r="A295" s="70" t="s">
        <v>26</v>
      </c>
      <c r="B295" s="68" t="str">
        <f>IFERROR(MEDIAN(B293:K293),"-")</f>
        <v>-</v>
      </c>
      <c r="C295" s="71"/>
      <c r="D295" s="71"/>
      <c r="E295" s="1"/>
      <c r="F295" s="1"/>
      <c r="G295" s="1"/>
      <c r="H295" s="1"/>
      <c r="I295" s="1"/>
      <c r="J295" s="1"/>
      <c r="K295" s="1"/>
      <c r="L295" s="1"/>
      <c r="M295" s="1"/>
      <c r="N295" s="1"/>
    </row>
    <row r="296" ht="15.75" customHeight="1">
      <c r="A296" s="70" t="s">
        <v>27</v>
      </c>
      <c r="B296" s="68" t="str">
        <f>IFERROR(AVERAGE(B293:K293),"-")</f>
        <v>-</v>
      </c>
      <c r="C296" s="71"/>
      <c r="D296" s="71"/>
      <c r="E296" s="1"/>
      <c r="F296" s="1"/>
      <c r="G296" s="1"/>
      <c r="H296" s="1"/>
      <c r="I296" s="1"/>
      <c r="J296" s="1"/>
      <c r="K296" s="1"/>
      <c r="L296" s="1"/>
      <c r="M296" s="1"/>
      <c r="N296" s="1"/>
    </row>
    <row r="297" ht="15.75" customHeight="1">
      <c r="A297" s="70" t="s">
        <v>28</v>
      </c>
      <c r="B297" s="68">
        <f>IFERROR(MAX(B293:K293),"-")</f>
        <v>0</v>
      </c>
      <c r="C297" s="71"/>
      <c r="D297" s="71"/>
      <c r="E297" s="1"/>
      <c r="F297" s="1"/>
      <c r="G297" s="1"/>
      <c r="H297" s="1"/>
      <c r="I297" s="1"/>
      <c r="J297" s="1"/>
      <c r="K297" s="1"/>
      <c r="L297" s="1"/>
      <c r="M297" s="1"/>
      <c r="N297" s="1"/>
    </row>
    <row r="298" ht="15.75" customHeight="1">
      <c r="A298" s="58"/>
      <c r="B298" s="1"/>
      <c r="C298" s="1"/>
      <c r="D298" s="1"/>
      <c r="E298" s="1"/>
      <c r="F298" s="1"/>
      <c r="G298" s="1"/>
      <c r="H298" s="1"/>
      <c r="I298" s="1"/>
      <c r="J298" s="1"/>
      <c r="K298" s="1"/>
      <c r="L298" s="1"/>
      <c r="M298" s="1"/>
      <c r="N298" s="1"/>
    </row>
    <row r="299" ht="15.75" customHeight="1">
      <c r="A299" s="66" t="s">
        <v>440</v>
      </c>
      <c r="B299" s="6" t="s">
        <v>2</v>
      </c>
      <c r="C299" s="6" t="s">
        <v>3</v>
      </c>
      <c r="D299" s="6" t="s">
        <v>4</v>
      </c>
      <c r="E299" s="6" t="s">
        <v>5</v>
      </c>
      <c r="F299" s="6" t="s">
        <v>6</v>
      </c>
      <c r="G299" s="6" t="s">
        <v>7</v>
      </c>
      <c r="H299" s="6" t="s">
        <v>8</v>
      </c>
      <c r="I299" s="6" t="s">
        <v>9</v>
      </c>
      <c r="J299" s="6" t="s">
        <v>10</v>
      </c>
      <c r="K299" s="6" t="s">
        <v>11</v>
      </c>
      <c r="L299" s="7" t="s">
        <v>12</v>
      </c>
      <c r="M299" s="7" t="s">
        <v>13</v>
      </c>
      <c r="N299" s="7" t="s">
        <v>14</v>
      </c>
    </row>
    <row r="300" ht="15.75" customHeight="1">
      <c r="A300" s="63" t="s">
        <v>15</v>
      </c>
      <c r="B300" s="9"/>
      <c r="C300" s="9"/>
      <c r="D300" s="9"/>
      <c r="E300" s="9"/>
      <c r="F300" s="9"/>
      <c r="G300" s="9"/>
      <c r="H300" s="9"/>
      <c r="I300" s="9"/>
      <c r="J300" s="9"/>
      <c r="K300" s="9"/>
      <c r="L300" s="11"/>
      <c r="M300" s="11"/>
      <c r="N300" s="11"/>
    </row>
    <row r="301" ht="15.75" customHeight="1">
      <c r="A301" s="63" t="s">
        <v>21</v>
      </c>
      <c r="B301" s="9"/>
      <c r="C301" s="9"/>
      <c r="D301" s="9"/>
      <c r="E301" s="9"/>
      <c r="F301" s="9"/>
      <c r="G301" s="9"/>
      <c r="H301" s="9"/>
      <c r="I301" s="9"/>
      <c r="J301" s="9"/>
      <c r="K301" s="9"/>
      <c r="L301" s="11"/>
      <c r="M301" s="11"/>
      <c r="N301" s="11"/>
    </row>
    <row r="302" ht="15.75" customHeight="1">
      <c r="A302" s="63" t="s">
        <v>408</v>
      </c>
      <c r="B302" s="9"/>
      <c r="C302" s="9"/>
      <c r="D302" s="9"/>
      <c r="E302" s="9"/>
      <c r="F302" s="9"/>
      <c r="G302" s="9"/>
      <c r="H302" s="9"/>
      <c r="I302" s="9"/>
      <c r="J302" s="9"/>
      <c r="K302" s="9"/>
      <c r="L302" s="65"/>
      <c r="M302" s="65"/>
      <c r="N302" s="65"/>
    </row>
    <row r="303" ht="15.75" customHeight="1">
      <c r="A303" s="66" t="s">
        <v>440</v>
      </c>
      <c r="B303" s="16"/>
      <c r="C303" s="16"/>
      <c r="D303" s="16"/>
      <c r="E303" s="69"/>
      <c r="F303" s="16"/>
      <c r="G303" s="16"/>
      <c r="H303" s="16"/>
      <c r="I303" s="16"/>
      <c r="J303" s="16"/>
      <c r="K303" s="16"/>
      <c r="L303" s="68" t="str">
        <f>IFERROR(MEDIAN($B303:$K303),"-")</f>
        <v>-</v>
      </c>
      <c r="M303" s="68" t="str">
        <f>IFERROR(L303*(1-50%),"-")</f>
        <v>-</v>
      </c>
      <c r="N303" s="68" t="str">
        <f>IFERROR(L303*(1+50%),"-")</f>
        <v>-</v>
      </c>
    </row>
    <row r="304" ht="15.75" customHeight="1">
      <c r="A304" s="63" t="s">
        <v>24</v>
      </c>
      <c r="B304" s="69" t="str">
        <f t="shared" ref="B304:K304" si="27">IFERROR(IF(B303&gt;$N303,"Não válido",IF(B303&lt;$M303,"Não válido",B303)),"-")</f>
        <v>Não válido</v>
      </c>
      <c r="C304" s="69" t="str">
        <f t="shared" si="27"/>
        <v>Não válido</v>
      </c>
      <c r="D304" s="69" t="str">
        <f t="shared" si="27"/>
        <v>Não válido</v>
      </c>
      <c r="E304" s="69" t="str">
        <f t="shared" si="27"/>
        <v>Não válido</v>
      </c>
      <c r="F304" s="69" t="str">
        <f t="shared" si="27"/>
        <v>Não válido</v>
      </c>
      <c r="G304" s="69" t="str">
        <f t="shared" si="27"/>
        <v>Não válido</v>
      </c>
      <c r="H304" s="69" t="str">
        <f t="shared" si="27"/>
        <v>Não válido</v>
      </c>
      <c r="I304" s="69" t="str">
        <f t="shared" si="27"/>
        <v>Não válido</v>
      </c>
      <c r="J304" s="69" t="str">
        <f t="shared" si="27"/>
        <v>Não válido</v>
      </c>
      <c r="K304" s="69" t="str">
        <f t="shared" si="27"/>
        <v>Não válido</v>
      </c>
      <c r="L304" s="1"/>
      <c r="M304" s="1"/>
      <c r="N304" s="1"/>
    </row>
    <row r="305" ht="15.75" customHeight="1">
      <c r="A305" s="70" t="s">
        <v>25</v>
      </c>
      <c r="B305" s="68">
        <f>IFERROR(MIN(B304:K304),"-")</f>
        <v>0</v>
      </c>
      <c r="C305" s="71"/>
      <c r="D305" s="71"/>
      <c r="E305" s="1"/>
      <c r="F305" s="1"/>
      <c r="G305" s="1"/>
      <c r="H305" s="1"/>
      <c r="I305" s="1"/>
      <c r="J305" s="1"/>
      <c r="K305" s="1"/>
      <c r="L305" s="1"/>
      <c r="M305" s="1"/>
      <c r="N305" s="1"/>
    </row>
    <row r="306" ht="15.75" customHeight="1">
      <c r="A306" s="70" t="s">
        <v>26</v>
      </c>
      <c r="B306" s="68" t="str">
        <f>IFERROR(MEDIAN(B304:K304),"-")</f>
        <v>-</v>
      </c>
      <c r="C306" s="71"/>
      <c r="D306" s="71"/>
      <c r="E306" s="1"/>
      <c r="F306" s="1"/>
      <c r="G306" s="1"/>
      <c r="H306" s="1"/>
      <c r="I306" s="1"/>
      <c r="J306" s="1"/>
      <c r="K306" s="1"/>
      <c r="L306" s="1"/>
      <c r="M306" s="1"/>
      <c r="N306" s="1"/>
    </row>
    <row r="307" ht="15.75" customHeight="1">
      <c r="A307" s="70" t="s">
        <v>27</v>
      </c>
      <c r="B307" s="68" t="str">
        <f>IFERROR(AVERAGE(B304:K304),"-")</f>
        <v>-</v>
      </c>
      <c r="C307" s="71"/>
      <c r="D307" s="71"/>
      <c r="E307" s="1"/>
      <c r="F307" s="1"/>
      <c r="G307" s="1"/>
      <c r="H307" s="1"/>
      <c r="I307" s="1"/>
      <c r="J307" s="1"/>
      <c r="K307" s="1"/>
      <c r="L307" s="1"/>
      <c r="M307" s="1"/>
      <c r="N307" s="1"/>
    </row>
    <row r="308" ht="15.75" customHeight="1">
      <c r="A308" s="70" t="s">
        <v>28</v>
      </c>
      <c r="B308" s="68">
        <f>IFERROR(MAX(B304:K304),"-")</f>
        <v>0</v>
      </c>
      <c r="C308" s="71"/>
      <c r="D308" s="71"/>
      <c r="E308" s="1"/>
      <c r="F308" s="1"/>
      <c r="G308" s="1"/>
      <c r="H308" s="1"/>
      <c r="I308" s="1"/>
      <c r="J308" s="1"/>
      <c r="K308" s="1"/>
      <c r="L308" s="1"/>
      <c r="M308" s="1"/>
      <c r="N308" s="1"/>
    </row>
    <row r="309" ht="15.75" customHeight="1">
      <c r="A309" s="58"/>
      <c r="B309" s="1"/>
      <c r="C309" s="1"/>
      <c r="D309" s="1"/>
      <c r="E309" s="1"/>
      <c r="F309" s="1"/>
      <c r="G309" s="1"/>
      <c r="H309" s="1"/>
      <c r="I309" s="1"/>
      <c r="J309" s="1"/>
      <c r="K309" s="1"/>
      <c r="L309" s="1"/>
      <c r="M309" s="1"/>
      <c r="N309" s="1"/>
    </row>
    <row r="310" ht="15.75" customHeight="1">
      <c r="A310" s="66" t="s">
        <v>454</v>
      </c>
      <c r="B310" s="6" t="s">
        <v>2</v>
      </c>
      <c r="C310" s="6" t="s">
        <v>3</v>
      </c>
      <c r="D310" s="6" t="s">
        <v>4</v>
      </c>
      <c r="E310" s="6" t="s">
        <v>5</v>
      </c>
      <c r="F310" s="6" t="s">
        <v>6</v>
      </c>
      <c r="G310" s="6" t="s">
        <v>7</v>
      </c>
      <c r="H310" s="6" t="s">
        <v>8</v>
      </c>
      <c r="I310" s="6" t="s">
        <v>9</v>
      </c>
      <c r="J310" s="6" t="s">
        <v>10</v>
      </c>
      <c r="K310" s="6" t="s">
        <v>11</v>
      </c>
      <c r="L310" s="7" t="s">
        <v>12</v>
      </c>
      <c r="M310" s="7" t="s">
        <v>13</v>
      </c>
      <c r="N310" s="7" t="s">
        <v>14</v>
      </c>
    </row>
    <row r="311" ht="15.75" customHeight="1">
      <c r="A311" s="63" t="s">
        <v>15</v>
      </c>
      <c r="B311" s="9"/>
      <c r="C311" s="9"/>
      <c r="D311" s="9"/>
      <c r="E311" s="9"/>
      <c r="F311" s="9"/>
      <c r="G311" s="9"/>
      <c r="H311" s="9"/>
      <c r="I311" s="9"/>
      <c r="J311" s="9"/>
      <c r="K311" s="9"/>
      <c r="L311" s="11"/>
      <c r="M311" s="11"/>
      <c r="N311" s="11"/>
    </row>
    <row r="312" ht="15.75" customHeight="1">
      <c r="A312" s="63" t="s">
        <v>21</v>
      </c>
      <c r="B312" s="9"/>
      <c r="C312" s="9"/>
      <c r="D312" s="9"/>
      <c r="E312" s="9"/>
      <c r="F312" s="9"/>
      <c r="G312" s="9"/>
      <c r="H312" s="9"/>
      <c r="I312" s="9"/>
      <c r="J312" s="9"/>
      <c r="K312" s="9"/>
      <c r="L312" s="11"/>
      <c r="M312" s="11"/>
      <c r="N312" s="11"/>
    </row>
    <row r="313" ht="15.75" customHeight="1">
      <c r="A313" s="63" t="s">
        <v>408</v>
      </c>
      <c r="B313" s="9"/>
      <c r="C313" s="9"/>
      <c r="D313" s="9"/>
      <c r="E313" s="9"/>
      <c r="F313" s="9"/>
      <c r="G313" s="9"/>
      <c r="H313" s="9"/>
      <c r="I313" s="9"/>
      <c r="J313" s="9"/>
      <c r="K313" s="9"/>
      <c r="L313" s="65"/>
      <c r="M313" s="65"/>
      <c r="N313" s="65"/>
    </row>
    <row r="314" ht="15.75" customHeight="1">
      <c r="A314" s="66" t="s">
        <v>454</v>
      </c>
      <c r="B314" s="16"/>
      <c r="C314" s="16"/>
      <c r="D314" s="16"/>
      <c r="E314" s="69"/>
      <c r="F314" s="16"/>
      <c r="G314" s="16"/>
      <c r="H314" s="16"/>
      <c r="I314" s="16"/>
      <c r="J314" s="16"/>
      <c r="K314" s="16"/>
      <c r="L314" s="68" t="str">
        <f>IFERROR(MEDIAN($B314:$K314),"-")</f>
        <v>-</v>
      </c>
      <c r="M314" s="68" t="str">
        <f>IFERROR(L314*(1-50%),"-")</f>
        <v>-</v>
      </c>
      <c r="N314" s="68" t="str">
        <f>IFERROR(L314*(1+50%),"-")</f>
        <v>-</v>
      </c>
    </row>
    <row r="315" ht="15.75" customHeight="1">
      <c r="A315" s="63" t="s">
        <v>24</v>
      </c>
      <c r="B315" s="69" t="str">
        <f t="shared" ref="B315:K315" si="28">IFERROR(IF(B314&gt;$N314,"Não válido",IF(B314&lt;$M314,"Não válido",B314)),"-")</f>
        <v>Não válido</v>
      </c>
      <c r="C315" s="69" t="str">
        <f t="shared" si="28"/>
        <v>Não válido</v>
      </c>
      <c r="D315" s="69" t="str">
        <f t="shared" si="28"/>
        <v>Não válido</v>
      </c>
      <c r="E315" s="69" t="str">
        <f t="shared" si="28"/>
        <v>Não válido</v>
      </c>
      <c r="F315" s="69" t="str">
        <f t="shared" si="28"/>
        <v>Não válido</v>
      </c>
      <c r="G315" s="69" t="str">
        <f t="shared" si="28"/>
        <v>Não válido</v>
      </c>
      <c r="H315" s="69" t="str">
        <f t="shared" si="28"/>
        <v>Não válido</v>
      </c>
      <c r="I315" s="69" t="str">
        <f t="shared" si="28"/>
        <v>Não válido</v>
      </c>
      <c r="J315" s="69" t="str">
        <f t="shared" si="28"/>
        <v>Não válido</v>
      </c>
      <c r="K315" s="69" t="str">
        <f t="shared" si="28"/>
        <v>Não válido</v>
      </c>
      <c r="L315" s="1"/>
      <c r="M315" s="1"/>
      <c r="N315" s="1"/>
    </row>
    <row r="316" ht="15.75" customHeight="1">
      <c r="A316" s="70" t="s">
        <v>25</v>
      </c>
      <c r="B316" s="68">
        <f>IFERROR(MIN(B315:K315),"-")</f>
        <v>0</v>
      </c>
      <c r="C316" s="71"/>
      <c r="D316" s="71"/>
      <c r="E316" s="1"/>
      <c r="F316" s="1"/>
      <c r="G316" s="1"/>
      <c r="H316" s="1"/>
      <c r="I316" s="1"/>
      <c r="J316" s="1"/>
      <c r="K316" s="1"/>
      <c r="L316" s="1"/>
      <c r="M316" s="1"/>
      <c r="N316" s="1"/>
    </row>
    <row r="317" ht="15.75" customHeight="1">
      <c r="A317" s="70" t="s">
        <v>26</v>
      </c>
      <c r="B317" s="68" t="str">
        <f>IFERROR(MEDIAN(B315:K315),"-")</f>
        <v>-</v>
      </c>
      <c r="C317" s="71"/>
      <c r="D317" s="71"/>
      <c r="E317" s="1"/>
      <c r="F317" s="1"/>
      <c r="G317" s="1"/>
      <c r="H317" s="1"/>
      <c r="I317" s="1"/>
      <c r="J317" s="1"/>
      <c r="K317" s="1"/>
      <c r="L317" s="1"/>
      <c r="M317" s="1"/>
      <c r="N317" s="1"/>
    </row>
    <row r="318" ht="15.75" customHeight="1">
      <c r="A318" s="70" t="s">
        <v>27</v>
      </c>
      <c r="B318" s="68" t="str">
        <f>IFERROR(AVERAGE(B315:K315),"-")</f>
        <v>-</v>
      </c>
      <c r="C318" s="71"/>
      <c r="D318" s="71"/>
      <c r="E318" s="1"/>
      <c r="F318" s="1"/>
      <c r="G318" s="1"/>
      <c r="H318" s="1"/>
      <c r="I318" s="1"/>
      <c r="J318" s="1"/>
      <c r="K318" s="1"/>
      <c r="L318" s="1"/>
      <c r="M318" s="1"/>
      <c r="N318" s="1"/>
    </row>
    <row r="319" ht="15.75" customHeight="1">
      <c r="A319" s="70" t="s">
        <v>28</v>
      </c>
      <c r="B319" s="68">
        <f>IFERROR(MAX(B315:K315),"-")</f>
        <v>0</v>
      </c>
      <c r="C319" s="71"/>
      <c r="D319" s="71"/>
      <c r="E319" s="1"/>
      <c r="F319" s="1"/>
      <c r="G319" s="1"/>
      <c r="H319" s="1"/>
      <c r="I319" s="1"/>
      <c r="J319" s="1"/>
      <c r="K319" s="1"/>
      <c r="L319" s="1"/>
      <c r="M319" s="1"/>
      <c r="N319" s="1"/>
    </row>
    <row r="320" ht="15.75" customHeight="1">
      <c r="A320" s="58"/>
      <c r="B320" s="1"/>
      <c r="C320" s="1"/>
      <c r="D320" s="1"/>
      <c r="E320" s="1"/>
      <c r="F320" s="1"/>
      <c r="G320" s="1"/>
      <c r="H320" s="1"/>
      <c r="I320" s="1"/>
      <c r="J320" s="1"/>
      <c r="K320" s="1"/>
      <c r="L320" s="1"/>
      <c r="M320" s="1"/>
      <c r="N320" s="1"/>
    </row>
    <row r="321" ht="15.75" customHeight="1">
      <c r="A321" s="66" t="s">
        <v>424</v>
      </c>
      <c r="B321" s="6" t="s">
        <v>2</v>
      </c>
      <c r="C321" s="6" t="s">
        <v>3</v>
      </c>
      <c r="D321" s="6" t="s">
        <v>4</v>
      </c>
      <c r="E321" s="6" t="s">
        <v>5</v>
      </c>
      <c r="F321" s="6" t="s">
        <v>6</v>
      </c>
      <c r="G321" s="6" t="s">
        <v>7</v>
      </c>
      <c r="H321" s="6" t="s">
        <v>8</v>
      </c>
      <c r="I321" s="6" t="s">
        <v>9</v>
      </c>
      <c r="J321" s="6" t="s">
        <v>10</v>
      </c>
      <c r="K321" s="6" t="s">
        <v>11</v>
      </c>
      <c r="L321" s="7" t="s">
        <v>12</v>
      </c>
      <c r="M321" s="7" t="s">
        <v>13</v>
      </c>
      <c r="N321" s="7" t="s">
        <v>14</v>
      </c>
    </row>
    <row r="322" ht="15.75" customHeight="1">
      <c r="A322" s="63" t="s">
        <v>15</v>
      </c>
      <c r="B322" s="9"/>
      <c r="C322" s="9"/>
      <c r="D322" s="9"/>
      <c r="E322" s="9"/>
      <c r="F322" s="9"/>
      <c r="G322" s="9"/>
      <c r="H322" s="9"/>
      <c r="I322" s="9"/>
      <c r="J322" s="9"/>
      <c r="K322" s="9"/>
      <c r="L322" s="11"/>
      <c r="M322" s="11"/>
      <c r="N322" s="11"/>
    </row>
    <row r="323" ht="15.75" customHeight="1">
      <c r="A323" s="63" t="s">
        <v>21</v>
      </c>
      <c r="B323" s="9"/>
      <c r="C323" s="9"/>
      <c r="D323" s="9"/>
      <c r="E323" s="9"/>
      <c r="F323" s="9"/>
      <c r="G323" s="9"/>
      <c r="H323" s="9"/>
      <c r="I323" s="9"/>
      <c r="J323" s="9"/>
      <c r="K323" s="9"/>
      <c r="L323" s="11"/>
      <c r="M323" s="11"/>
      <c r="N323" s="11"/>
    </row>
    <row r="324" ht="15.75" customHeight="1">
      <c r="A324" s="63" t="s">
        <v>408</v>
      </c>
      <c r="B324" s="9"/>
      <c r="C324" s="9"/>
      <c r="D324" s="9"/>
      <c r="E324" s="9"/>
      <c r="F324" s="9"/>
      <c r="G324" s="9"/>
      <c r="H324" s="9"/>
      <c r="I324" s="9"/>
      <c r="J324" s="9"/>
      <c r="K324" s="9"/>
      <c r="L324" s="65"/>
      <c r="M324" s="65"/>
      <c r="N324" s="65"/>
    </row>
    <row r="325" ht="15.75" customHeight="1">
      <c r="A325" s="66" t="s">
        <v>424</v>
      </c>
      <c r="B325" s="16"/>
      <c r="C325" s="16"/>
      <c r="D325" s="16"/>
      <c r="E325" s="69"/>
      <c r="F325" s="16"/>
      <c r="G325" s="16"/>
      <c r="H325" s="16"/>
      <c r="I325" s="16"/>
      <c r="J325" s="16"/>
      <c r="K325" s="16"/>
      <c r="L325" s="68" t="str">
        <f>IFERROR(MEDIAN($B325:$K325),"-")</f>
        <v>-</v>
      </c>
      <c r="M325" s="68" t="str">
        <f>IFERROR(L325*(1-50%),"-")</f>
        <v>-</v>
      </c>
      <c r="N325" s="68" t="str">
        <f>IFERROR(L325*(1+50%),"-")</f>
        <v>-</v>
      </c>
    </row>
    <row r="326" ht="15.75" customHeight="1">
      <c r="A326" s="63" t="s">
        <v>24</v>
      </c>
      <c r="B326" s="69" t="str">
        <f t="shared" ref="B326:K326" si="29">IFERROR(IF(B325&gt;$N325,"Não válido",IF(B325&lt;$M325,"Não válido",B325)),"-")</f>
        <v>Não válido</v>
      </c>
      <c r="C326" s="69" t="str">
        <f t="shared" si="29"/>
        <v>Não válido</v>
      </c>
      <c r="D326" s="69" t="str">
        <f t="shared" si="29"/>
        <v>Não válido</v>
      </c>
      <c r="E326" s="69" t="str">
        <f t="shared" si="29"/>
        <v>Não válido</v>
      </c>
      <c r="F326" s="69" t="str">
        <f t="shared" si="29"/>
        <v>Não válido</v>
      </c>
      <c r="G326" s="69" t="str">
        <f t="shared" si="29"/>
        <v>Não válido</v>
      </c>
      <c r="H326" s="69" t="str">
        <f t="shared" si="29"/>
        <v>Não válido</v>
      </c>
      <c r="I326" s="69" t="str">
        <f t="shared" si="29"/>
        <v>Não válido</v>
      </c>
      <c r="J326" s="69" t="str">
        <f t="shared" si="29"/>
        <v>Não válido</v>
      </c>
      <c r="K326" s="69" t="str">
        <f t="shared" si="29"/>
        <v>Não válido</v>
      </c>
      <c r="L326" s="1"/>
      <c r="M326" s="1"/>
      <c r="N326" s="1"/>
    </row>
    <row r="327" ht="15.75" customHeight="1">
      <c r="A327" s="70" t="s">
        <v>25</v>
      </c>
      <c r="B327" s="68">
        <f>IFERROR(MIN(B326:K326),"-")</f>
        <v>0</v>
      </c>
      <c r="C327" s="71"/>
      <c r="D327" s="71"/>
      <c r="E327" s="1"/>
      <c r="F327" s="1"/>
      <c r="G327" s="1"/>
      <c r="H327" s="1"/>
      <c r="I327" s="1"/>
      <c r="J327" s="1"/>
      <c r="K327" s="1"/>
      <c r="L327" s="1"/>
      <c r="M327" s="1"/>
      <c r="N327" s="1"/>
    </row>
    <row r="328" ht="15.75" customHeight="1">
      <c r="A328" s="70" t="s">
        <v>26</v>
      </c>
      <c r="B328" s="68" t="str">
        <f>IFERROR(MEDIAN(B326:K326),"-")</f>
        <v>-</v>
      </c>
      <c r="C328" s="71"/>
      <c r="D328" s="71"/>
      <c r="E328" s="1"/>
      <c r="F328" s="1"/>
      <c r="G328" s="1"/>
      <c r="H328" s="1"/>
      <c r="I328" s="1"/>
      <c r="J328" s="1"/>
      <c r="K328" s="1"/>
      <c r="L328" s="1"/>
      <c r="M328" s="1"/>
      <c r="N328" s="1"/>
    </row>
    <row r="329" ht="15.75" customHeight="1">
      <c r="A329" s="70" t="s">
        <v>27</v>
      </c>
      <c r="B329" s="68" t="str">
        <f>IFERROR(AVERAGE(B326:K326),"-")</f>
        <v>-</v>
      </c>
      <c r="C329" s="71"/>
      <c r="D329" s="71"/>
      <c r="E329" s="1"/>
      <c r="F329" s="1"/>
      <c r="G329" s="1"/>
      <c r="H329" s="1"/>
      <c r="I329" s="1"/>
      <c r="J329" s="1"/>
      <c r="K329" s="1"/>
      <c r="L329" s="1"/>
      <c r="M329" s="1"/>
      <c r="N329" s="1"/>
    </row>
    <row r="330" ht="15.75" customHeight="1">
      <c r="A330" s="70" t="s">
        <v>28</v>
      </c>
      <c r="B330" s="68">
        <f>IFERROR(MAX(B326:K326),"-")</f>
        <v>0</v>
      </c>
      <c r="C330" s="71"/>
      <c r="D330" s="71"/>
      <c r="E330" s="1"/>
      <c r="F330" s="1"/>
      <c r="G330" s="1"/>
      <c r="H330" s="1"/>
      <c r="I330" s="1"/>
      <c r="J330" s="1"/>
      <c r="K330" s="1"/>
      <c r="L330" s="1"/>
      <c r="M330" s="1"/>
      <c r="N330" s="1"/>
    </row>
    <row r="331" ht="15.75" customHeight="1">
      <c r="A331" s="58"/>
      <c r="B331" s="1"/>
      <c r="C331" s="1"/>
      <c r="D331" s="1"/>
      <c r="E331" s="1"/>
      <c r="F331" s="1"/>
      <c r="G331" s="1"/>
      <c r="H331" s="1"/>
      <c r="I331" s="1"/>
      <c r="J331" s="1"/>
      <c r="K331" s="1"/>
      <c r="L331" s="1"/>
      <c r="M331" s="1"/>
      <c r="N331" s="1"/>
    </row>
    <row r="332">
      <c r="A332" s="59" t="s">
        <v>726</v>
      </c>
      <c r="B332" s="1"/>
      <c r="C332" s="1"/>
      <c r="D332" s="1"/>
      <c r="E332" s="1"/>
      <c r="F332" s="1"/>
      <c r="G332" s="1"/>
      <c r="H332" s="1"/>
      <c r="I332" s="1"/>
      <c r="J332" s="1"/>
      <c r="K332" s="1"/>
      <c r="L332" s="1"/>
      <c r="M332" s="1"/>
      <c r="N332" s="1"/>
    </row>
    <row r="333" ht="15.75" customHeight="1">
      <c r="A333" s="58"/>
      <c r="B333" s="1"/>
      <c r="C333" s="1"/>
      <c r="D333" s="1"/>
      <c r="E333" s="1"/>
      <c r="F333" s="1"/>
      <c r="G333" s="1"/>
      <c r="H333" s="1"/>
      <c r="I333" s="1"/>
      <c r="J333" s="1"/>
      <c r="K333" s="1"/>
      <c r="L333" s="1"/>
      <c r="M333" s="1"/>
      <c r="N333" s="1"/>
    </row>
    <row r="334" ht="15.75" customHeight="1">
      <c r="A334" s="66" t="s">
        <v>390</v>
      </c>
      <c r="B334" s="6" t="s">
        <v>2</v>
      </c>
      <c r="C334" s="6" t="s">
        <v>3</v>
      </c>
      <c r="D334" s="6" t="s">
        <v>4</v>
      </c>
      <c r="E334" s="6" t="s">
        <v>5</v>
      </c>
      <c r="F334" s="6" t="s">
        <v>6</v>
      </c>
      <c r="G334" s="6" t="s">
        <v>7</v>
      </c>
      <c r="H334" s="6" t="s">
        <v>8</v>
      </c>
      <c r="I334" s="6" t="s">
        <v>9</v>
      </c>
      <c r="J334" s="6" t="s">
        <v>10</v>
      </c>
      <c r="K334" s="6" t="s">
        <v>11</v>
      </c>
      <c r="L334" s="7" t="s">
        <v>12</v>
      </c>
      <c r="M334" s="7" t="s">
        <v>13</v>
      </c>
      <c r="N334" s="7" t="s">
        <v>14</v>
      </c>
    </row>
    <row r="335" ht="15.75" customHeight="1">
      <c r="A335" s="63" t="s">
        <v>15</v>
      </c>
      <c r="B335" s="9"/>
      <c r="C335" s="9"/>
      <c r="D335" s="9"/>
      <c r="E335" s="9"/>
      <c r="F335" s="9"/>
      <c r="G335" s="9"/>
      <c r="H335" s="9"/>
      <c r="I335" s="9"/>
      <c r="J335" s="9"/>
      <c r="K335" s="9"/>
      <c r="L335" s="11"/>
      <c r="M335" s="11"/>
      <c r="N335" s="11"/>
    </row>
    <row r="336" ht="15.75" customHeight="1">
      <c r="A336" s="63" t="s">
        <v>21</v>
      </c>
      <c r="B336" s="9"/>
      <c r="C336" s="9"/>
      <c r="D336" s="9"/>
      <c r="E336" s="9"/>
      <c r="F336" s="9"/>
      <c r="G336" s="9"/>
      <c r="H336" s="9"/>
      <c r="I336" s="9"/>
      <c r="J336" s="9"/>
      <c r="K336" s="9"/>
      <c r="L336" s="11"/>
      <c r="M336" s="11"/>
      <c r="N336" s="11"/>
    </row>
    <row r="337" ht="15.75" customHeight="1">
      <c r="A337" s="63" t="s">
        <v>408</v>
      </c>
      <c r="B337" s="9"/>
      <c r="C337" s="9"/>
      <c r="D337" s="9"/>
      <c r="E337" s="9"/>
      <c r="F337" s="9"/>
      <c r="G337" s="9"/>
      <c r="H337" s="9"/>
      <c r="I337" s="9"/>
      <c r="J337" s="9"/>
      <c r="K337" s="9"/>
      <c r="L337" s="65"/>
      <c r="M337" s="65"/>
      <c r="N337" s="65"/>
    </row>
    <row r="338" ht="15.75" customHeight="1">
      <c r="A338" s="66" t="s">
        <v>390</v>
      </c>
      <c r="B338" s="16"/>
      <c r="C338" s="16"/>
      <c r="D338" s="16"/>
      <c r="E338" s="69"/>
      <c r="F338" s="16"/>
      <c r="G338" s="16"/>
      <c r="H338" s="16"/>
      <c r="I338" s="16"/>
      <c r="J338" s="16"/>
      <c r="K338" s="16"/>
      <c r="L338" s="68" t="str">
        <f>IFERROR(MEDIAN($B338:$K338),"-")</f>
        <v>-</v>
      </c>
      <c r="M338" s="68" t="str">
        <f>IFERROR(L338*(1-50%),"-")</f>
        <v>-</v>
      </c>
      <c r="N338" s="68" t="str">
        <f>IFERROR(L338*(1+50%),"-")</f>
        <v>-</v>
      </c>
    </row>
    <row r="339" ht="15.75" customHeight="1">
      <c r="A339" s="63" t="s">
        <v>24</v>
      </c>
      <c r="B339" s="69" t="str">
        <f t="shared" ref="B339:K339" si="30">IFERROR(IF(B338&gt;$N338,"Não válido",IF(B338&lt;$M338,"Não válido",B338)),"-")</f>
        <v>Não válido</v>
      </c>
      <c r="C339" s="69" t="str">
        <f t="shared" si="30"/>
        <v>Não válido</v>
      </c>
      <c r="D339" s="69" t="str">
        <f t="shared" si="30"/>
        <v>Não válido</v>
      </c>
      <c r="E339" s="69" t="str">
        <f t="shared" si="30"/>
        <v>Não válido</v>
      </c>
      <c r="F339" s="69" t="str">
        <f t="shared" si="30"/>
        <v>Não válido</v>
      </c>
      <c r="G339" s="69" t="str">
        <f t="shared" si="30"/>
        <v>Não válido</v>
      </c>
      <c r="H339" s="69" t="str">
        <f t="shared" si="30"/>
        <v>Não válido</v>
      </c>
      <c r="I339" s="69" t="str">
        <f t="shared" si="30"/>
        <v>Não válido</v>
      </c>
      <c r="J339" s="69" t="str">
        <f t="shared" si="30"/>
        <v>Não válido</v>
      </c>
      <c r="K339" s="69" t="str">
        <f t="shared" si="30"/>
        <v>Não válido</v>
      </c>
      <c r="L339" s="1"/>
      <c r="M339" s="1"/>
      <c r="N339" s="1"/>
    </row>
    <row r="340" ht="15.75" customHeight="1">
      <c r="A340" s="70" t="s">
        <v>25</v>
      </c>
      <c r="B340" s="68">
        <f>IFERROR(MIN(B339:K339),"-")</f>
        <v>0</v>
      </c>
      <c r="C340" s="71"/>
      <c r="D340" s="71"/>
      <c r="E340" s="1"/>
      <c r="F340" s="1"/>
      <c r="G340" s="1"/>
      <c r="H340" s="1"/>
      <c r="I340" s="1"/>
      <c r="J340" s="1"/>
      <c r="K340" s="1"/>
      <c r="L340" s="1"/>
      <c r="M340" s="1"/>
      <c r="N340" s="1"/>
    </row>
    <row r="341" ht="15.75" customHeight="1">
      <c r="A341" s="70" t="s">
        <v>26</v>
      </c>
      <c r="B341" s="68" t="str">
        <f>IFERROR(MEDIAN(B339:K339),"-")</f>
        <v>-</v>
      </c>
      <c r="C341" s="71"/>
      <c r="D341" s="71"/>
      <c r="E341" s="1"/>
      <c r="F341" s="1"/>
      <c r="G341" s="1"/>
      <c r="H341" s="1"/>
      <c r="I341" s="1"/>
      <c r="J341" s="1"/>
      <c r="K341" s="1"/>
      <c r="L341" s="1"/>
      <c r="M341" s="1"/>
      <c r="N341" s="1"/>
    </row>
    <row r="342" ht="15.75" customHeight="1">
      <c r="A342" s="70" t="s">
        <v>27</v>
      </c>
      <c r="B342" s="68" t="str">
        <f>IFERROR(AVERAGE(B339:K339),"-")</f>
        <v>-</v>
      </c>
      <c r="C342" s="71"/>
      <c r="D342" s="71"/>
      <c r="E342" s="1"/>
      <c r="F342" s="1"/>
      <c r="G342" s="1"/>
      <c r="H342" s="1"/>
      <c r="I342" s="1"/>
      <c r="J342" s="1"/>
      <c r="K342" s="1"/>
      <c r="L342" s="1"/>
      <c r="M342" s="1"/>
      <c r="N342" s="1"/>
    </row>
    <row r="343" ht="15.75" customHeight="1">
      <c r="A343" s="70" t="s">
        <v>28</v>
      </c>
      <c r="B343" s="68">
        <f>IFERROR(MAX(B339:K339),"-")</f>
        <v>0</v>
      </c>
      <c r="C343" s="71"/>
      <c r="D343" s="71"/>
      <c r="E343" s="1"/>
      <c r="F343" s="1"/>
      <c r="G343" s="1"/>
      <c r="H343" s="1"/>
      <c r="I343" s="1"/>
      <c r="J343" s="1"/>
      <c r="K343" s="1"/>
      <c r="L343" s="1"/>
      <c r="M343" s="1"/>
      <c r="N343" s="1"/>
    </row>
    <row r="344" ht="15.75" customHeight="1">
      <c r="A344" s="58"/>
      <c r="B344" s="1"/>
      <c r="C344" s="1"/>
      <c r="D344" s="1"/>
      <c r="E344" s="1"/>
      <c r="F344" s="1"/>
      <c r="G344" s="1"/>
      <c r="H344" s="1"/>
      <c r="I344" s="1"/>
      <c r="J344" s="1"/>
      <c r="K344" s="1"/>
      <c r="L344" s="1"/>
      <c r="M344" s="1"/>
      <c r="N344" s="1"/>
    </row>
    <row r="345" ht="15.75" customHeight="1">
      <c r="A345" s="66" t="s">
        <v>425</v>
      </c>
      <c r="B345" s="6" t="s">
        <v>2</v>
      </c>
      <c r="C345" s="6" t="s">
        <v>3</v>
      </c>
      <c r="D345" s="6" t="s">
        <v>4</v>
      </c>
      <c r="E345" s="6" t="s">
        <v>5</v>
      </c>
      <c r="F345" s="6" t="s">
        <v>6</v>
      </c>
      <c r="G345" s="6" t="s">
        <v>7</v>
      </c>
      <c r="H345" s="6" t="s">
        <v>8</v>
      </c>
      <c r="I345" s="6" t="s">
        <v>9</v>
      </c>
      <c r="J345" s="6" t="s">
        <v>10</v>
      </c>
      <c r="K345" s="6" t="s">
        <v>11</v>
      </c>
      <c r="L345" s="7" t="s">
        <v>12</v>
      </c>
      <c r="M345" s="7" t="s">
        <v>13</v>
      </c>
      <c r="N345" s="7" t="s">
        <v>14</v>
      </c>
    </row>
    <row r="346" ht="15.75" customHeight="1">
      <c r="A346" s="63" t="s">
        <v>15</v>
      </c>
      <c r="B346" s="9"/>
      <c r="C346" s="9"/>
      <c r="D346" s="9"/>
      <c r="E346" s="9"/>
      <c r="F346" s="9"/>
      <c r="G346" s="9"/>
      <c r="H346" s="9"/>
      <c r="I346" s="9"/>
      <c r="J346" s="9"/>
      <c r="K346" s="9"/>
      <c r="L346" s="11"/>
      <c r="M346" s="11"/>
      <c r="N346" s="11"/>
    </row>
    <row r="347" ht="15.75" customHeight="1">
      <c r="A347" s="63" t="s">
        <v>21</v>
      </c>
      <c r="B347" s="9"/>
      <c r="C347" s="9"/>
      <c r="D347" s="9"/>
      <c r="E347" s="9"/>
      <c r="F347" s="9"/>
      <c r="G347" s="9"/>
      <c r="H347" s="9"/>
      <c r="I347" s="9"/>
      <c r="J347" s="9"/>
      <c r="K347" s="9"/>
      <c r="L347" s="11"/>
      <c r="M347" s="11"/>
      <c r="N347" s="11"/>
    </row>
    <row r="348" ht="15.75" customHeight="1">
      <c r="A348" s="63" t="s">
        <v>408</v>
      </c>
      <c r="B348" s="9"/>
      <c r="C348" s="9"/>
      <c r="D348" s="9"/>
      <c r="E348" s="9"/>
      <c r="F348" s="9"/>
      <c r="G348" s="9"/>
      <c r="H348" s="9"/>
      <c r="I348" s="9"/>
      <c r="J348" s="9"/>
      <c r="K348" s="9"/>
      <c r="L348" s="65"/>
      <c r="M348" s="65"/>
      <c r="N348" s="65"/>
    </row>
    <row r="349" ht="15.75" customHeight="1">
      <c r="A349" s="66" t="s">
        <v>425</v>
      </c>
      <c r="B349" s="16"/>
      <c r="C349" s="9"/>
      <c r="D349" s="16"/>
      <c r="E349" s="69"/>
      <c r="F349" s="16"/>
      <c r="G349" s="16"/>
      <c r="H349" s="16"/>
      <c r="I349" s="16"/>
      <c r="J349" s="16"/>
      <c r="K349" s="16"/>
      <c r="L349" s="68" t="str">
        <f>IFERROR(MEDIAN($B349:$K349),"-")</f>
        <v>-</v>
      </c>
      <c r="M349" s="68" t="str">
        <f>IFERROR(L349*(1-50%),"-")</f>
        <v>-</v>
      </c>
      <c r="N349" s="68" t="str">
        <f>IFERROR(L349*(1+50%),"-")</f>
        <v>-</v>
      </c>
    </row>
    <row r="350" ht="15.75" customHeight="1">
      <c r="A350" s="63" t="s">
        <v>24</v>
      </c>
      <c r="B350" s="69" t="str">
        <f t="shared" ref="B350:K350" si="31">IFERROR(IF(B349&gt;$N349,"Não válido",IF(B349&lt;$M349,"Não válido",B349)),"-")</f>
        <v>Não válido</v>
      </c>
      <c r="C350" s="69" t="str">
        <f t="shared" si="31"/>
        <v>Não válido</v>
      </c>
      <c r="D350" s="69" t="str">
        <f t="shared" si="31"/>
        <v>Não válido</v>
      </c>
      <c r="E350" s="69" t="str">
        <f t="shared" si="31"/>
        <v>Não válido</v>
      </c>
      <c r="F350" s="69" t="str">
        <f t="shared" si="31"/>
        <v>Não válido</v>
      </c>
      <c r="G350" s="69" t="str">
        <f t="shared" si="31"/>
        <v>Não válido</v>
      </c>
      <c r="H350" s="69" t="str">
        <f t="shared" si="31"/>
        <v>Não válido</v>
      </c>
      <c r="I350" s="69" t="str">
        <f t="shared" si="31"/>
        <v>Não válido</v>
      </c>
      <c r="J350" s="69" t="str">
        <f t="shared" si="31"/>
        <v>Não válido</v>
      </c>
      <c r="K350" s="69" t="str">
        <f t="shared" si="31"/>
        <v>Não válido</v>
      </c>
      <c r="L350" s="1"/>
      <c r="M350" s="1"/>
      <c r="N350" s="1"/>
    </row>
    <row r="351" ht="15.75" customHeight="1">
      <c r="A351" s="70" t="s">
        <v>25</v>
      </c>
      <c r="B351" s="68">
        <f>IFERROR(MIN(B350:K350),"-")</f>
        <v>0</v>
      </c>
      <c r="C351" s="71"/>
      <c r="D351" s="71"/>
      <c r="E351" s="1"/>
      <c r="F351" s="1"/>
      <c r="G351" s="1"/>
      <c r="H351" s="1"/>
      <c r="I351" s="1"/>
      <c r="J351" s="1"/>
      <c r="K351" s="1"/>
      <c r="L351" s="1"/>
      <c r="M351" s="1"/>
      <c r="N351" s="1"/>
    </row>
    <row r="352" ht="15.75" customHeight="1">
      <c r="A352" s="70" t="s">
        <v>26</v>
      </c>
      <c r="B352" s="68" t="str">
        <f>IFERROR(MEDIAN(B350:K350),"-")</f>
        <v>-</v>
      </c>
      <c r="C352" s="71"/>
      <c r="D352" s="71"/>
      <c r="E352" s="1"/>
      <c r="F352" s="1"/>
      <c r="G352" s="1"/>
      <c r="H352" s="1"/>
      <c r="I352" s="1"/>
      <c r="J352" s="1"/>
      <c r="K352" s="1"/>
      <c r="L352" s="1"/>
      <c r="M352" s="1"/>
      <c r="N352" s="1"/>
    </row>
    <row r="353" ht="15.75" customHeight="1">
      <c r="A353" s="70" t="s">
        <v>27</v>
      </c>
      <c r="B353" s="68" t="str">
        <f>IFERROR(AVERAGE(B350:K350),"-")</f>
        <v>-</v>
      </c>
      <c r="C353" s="71"/>
      <c r="D353" s="71"/>
      <c r="E353" s="1"/>
      <c r="F353" s="1"/>
      <c r="G353" s="1"/>
      <c r="H353" s="1"/>
      <c r="I353" s="1"/>
      <c r="J353" s="1"/>
      <c r="K353" s="1"/>
      <c r="L353" s="1"/>
      <c r="M353" s="1"/>
      <c r="N353" s="1"/>
    </row>
    <row r="354" ht="15.75" customHeight="1">
      <c r="A354" s="70" t="s">
        <v>28</v>
      </c>
      <c r="B354" s="68">
        <f>IFERROR(MAX(B350:K350),"-")</f>
        <v>0</v>
      </c>
      <c r="C354" s="71"/>
      <c r="D354" s="71"/>
      <c r="E354" s="1"/>
      <c r="F354" s="1"/>
      <c r="G354" s="1"/>
      <c r="H354" s="1"/>
      <c r="I354" s="1"/>
      <c r="J354" s="1"/>
      <c r="K354" s="1"/>
      <c r="L354" s="1"/>
      <c r="M354" s="1"/>
      <c r="N354" s="1"/>
    </row>
    <row r="355" ht="15.75" customHeight="1">
      <c r="A355" s="58"/>
      <c r="B355" s="1"/>
      <c r="C355" s="1"/>
      <c r="D355" s="1"/>
      <c r="E355" s="1"/>
      <c r="F355" s="1"/>
      <c r="G355" s="1"/>
      <c r="H355" s="1"/>
      <c r="I355" s="1"/>
      <c r="J355" s="1"/>
      <c r="K355" s="1"/>
      <c r="L355" s="1"/>
      <c r="M355" s="1"/>
      <c r="N355" s="1"/>
    </row>
    <row r="356" ht="15.75" customHeight="1">
      <c r="A356" s="66" t="s">
        <v>454</v>
      </c>
      <c r="B356" s="6" t="s">
        <v>2</v>
      </c>
      <c r="C356" s="6" t="s">
        <v>3</v>
      </c>
      <c r="D356" s="6" t="s">
        <v>4</v>
      </c>
      <c r="E356" s="6" t="s">
        <v>5</v>
      </c>
      <c r="F356" s="6" t="s">
        <v>6</v>
      </c>
      <c r="G356" s="6" t="s">
        <v>7</v>
      </c>
      <c r="H356" s="6" t="s">
        <v>8</v>
      </c>
      <c r="I356" s="6" t="s">
        <v>9</v>
      </c>
      <c r="J356" s="6" t="s">
        <v>10</v>
      </c>
      <c r="K356" s="6" t="s">
        <v>11</v>
      </c>
      <c r="L356" s="7" t="s">
        <v>12</v>
      </c>
      <c r="M356" s="7" t="s">
        <v>13</v>
      </c>
      <c r="N356" s="7" t="s">
        <v>14</v>
      </c>
    </row>
    <row r="357" ht="15.75" customHeight="1">
      <c r="A357" s="63" t="s">
        <v>15</v>
      </c>
      <c r="B357" s="9"/>
      <c r="C357" s="9"/>
      <c r="D357" s="9"/>
      <c r="E357" s="9"/>
      <c r="F357" s="9"/>
      <c r="G357" s="9"/>
      <c r="H357" s="9"/>
      <c r="I357" s="9"/>
      <c r="J357" s="9"/>
      <c r="K357" s="9"/>
      <c r="L357" s="11"/>
      <c r="M357" s="11"/>
      <c r="N357" s="11"/>
    </row>
    <row r="358" ht="15.75" customHeight="1">
      <c r="A358" s="63" t="s">
        <v>21</v>
      </c>
      <c r="B358" s="9"/>
      <c r="C358" s="9"/>
      <c r="D358" s="9"/>
      <c r="E358" s="9"/>
      <c r="F358" s="9"/>
      <c r="G358" s="9"/>
      <c r="H358" s="9"/>
      <c r="I358" s="9"/>
      <c r="J358" s="9"/>
      <c r="K358" s="9"/>
      <c r="L358" s="11"/>
      <c r="M358" s="11"/>
      <c r="N358" s="11"/>
    </row>
    <row r="359" ht="15.75" customHeight="1">
      <c r="A359" s="63" t="s">
        <v>408</v>
      </c>
      <c r="B359" s="9"/>
      <c r="C359" s="9"/>
      <c r="D359" s="9"/>
      <c r="E359" s="9"/>
      <c r="F359" s="9"/>
      <c r="G359" s="9"/>
      <c r="H359" s="9"/>
      <c r="I359" s="9"/>
      <c r="J359" s="9"/>
      <c r="K359" s="9"/>
      <c r="L359" s="65"/>
      <c r="M359" s="65"/>
      <c r="N359" s="65"/>
    </row>
    <row r="360" ht="15.75" customHeight="1">
      <c r="A360" s="66" t="s">
        <v>454</v>
      </c>
      <c r="B360" s="16"/>
      <c r="C360" s="9"/>
      <c r="D360" s="16"/>
      <c r="E360" s="69"/>
      <c r="F360" s="16"/>
      <c r="G360" s="16"/>
      <c r="H360" s="16"/>
      <c r="I360" s="16"/>
      <c r="J360" s="16"/>
      <c r="K360" s="16"/>
      <c r="L360" s="68" t="str">
        <f>IFERROR(MEDIAN($B360:$K360),"-")</f>
        <v>-</v>
      </c>
      <c r="M360" s="68" t="str">
        <f>IFERROR(L360*(1-50%),"-")</f>
        <v>-</v>
      </c>
      <c r="N360" s="68" t="str">
        <f>IFERROR(L360*(1+50%),"-")</f>
        <v>-</v>
      </c>
    </row>
    <row r="361" ht="15.75" customHeight="1">
      <c r="A361" s="63" t="s">
        <v>24</v>
      </c>
      <c r="B361" s="69" t="str">
        <f t="shared" ref="B361:K361" si="32">IFERROR(IF(B360&gt;$N360,"Não válido",IF(B360&lt;$M360,"Não válido",B360)),"-")</f>
        <v>Não válido</v>
      </c>
      <c r="C361" s="69" t="str">
        <f t="shared" si="32"/>
        <v>Não válido</v>
      </c>
      <c r="D361" s="69" t="str">
        <f t="shared" si="32"/>
        <v>Não válido</v>
      </c>
      <c r="E361" s="69" t="str">
        <f t="shared" si="32"/>
        <v>Não válido</v>
      </c>
      <c r="F361" s="69" t="str">
        <f t="shared" si="32"/>
        <v>Não válido</v>
      </c>
      <c r="G361" s="69" t="str">
        <f t="shared" si="32"/>
        <v>Não válido</v>
      </c>
      <c r="H361" s="69" t="str">
        <f t="shared" si="32"/>
        <v>Não válido</v>
      </c>
      <c r="I361" s="69" t="str">
        <f t="shared" si="32"/>
        <v>Não válido</v>
      </c>
      <c r="J361" s="69" t="str">
        <f t="shared" si="32"/>
        <v>Não válido</v>
      </c>
      <c r="K361" s="69" t="str">
        <f t="shared" si="32"/>
        <v>Não válido</v>
      </c>
      <c r="L361" s="1"/>
      <c r="M361" s="1"/>
      <c r="N361" s="1"/>
    </row>
    <row r="362" ht="15.75" customHeight="1">
      <c r="A362" s="70" t="s">
        <v>25</v>
      </c>
      <c r="B362" s="68">
        <f>IFERROR(MIN(B361:K361),"-")</f>
        <v>0</v>
      </c>
      <c r="C362" s="71"/>
      <c r="D362" s="71"/>
      <c r="E362" s="1"/>
      <c r="F362" s="1"/>
      <c r="G362" s="1"/>
      <c r="H362" s="1"/>
      <c r="I362" s="1"/>
      <c r="J362" s="1"/>
      <c r="K362" s="1"/>
      <c r="L362" s="1"/>
      <c r="M362" s="1"/>
      <c r="N362" s="1"/>
    </row>
    <row r="363" ht="15.75" customHeight="1">
      <c r="A363" s="70" t="s">
        <v>26</v>
      </c>
      <c r="B363" s="68" t="str">
        <f>IFERROR(MEDIAN(B361:K361),"-")</f>
        <v>-</v>
      </c>
      <c r="C363" s="71"/>
      <c r="D363" s="71"/>
      <c r="E363" s="1"/>
      <c r="F363" s="1"/>
      <c r="G363" s="1"/>
      <c r="H363" s="1"/>
      <c r="I363" s="1"/>
      <c r="J363" s="1"/>
      <c r="K363" s="1"/>
      <c r="L363" s="1"/>
      <c r="M363" s="1"/>
      <c r="N363" s="1"/>
    </row>
    <row r="364" ht="15.75" customHeight="1">
      <c r="A364" s="70" t="s">
        <v>27</v>
      </c>
      <c r="B364" s="68" t="str">
        <f>IFERROR(AVERAGE(B361:K361),"-")</f>
        <v>-</v>
      </c>
      <c r="C364" s="71"/>
      <c r="D364" s="71"/>
      <c r="E364" s="1"/>
      <c r="F364" s="1"/>
      <c r="G364" s="1"/>
      <c r="H364" s="1"/>
      <c r="I364" s="1"/>
      <c r="J364" s="1"/>
      <c r="K364" s="1"/>
      <c r="L364" s="1"/>
      <c r="M364" s="1"/>
      <c r="N364" s="1"/>
    </row>
    <row r="365" ht="15.75" customHeight="1">
      <c r="A365" s="70" t="s">
        <v>28</v>
      </c>
      <c r="B365" s="68">
        <f>IFERROR(MAX(B361:K361),"-")</f>
        <v>0</v>
      </c>
      <c r="C365" s="71"/>
      <c r="D365" s="71"/>
      <c r="E365" s="1"/>
      <c r="F365" s="1"/>
      <c r="G365" s="1"/>
      <c r="H365" s="1"/>
      <c r="I365" s="1"/>
      <c r="J365" s="1"/>
      <c r="K365" s="1"/>
      <c r="L365" s="1"/>
      <c r="M365" s="1"/>
      <c r="N365" s="1"/>
    </row>
    <row r="366" ht="15.75" customHeight="1">
      <c r="A366" s="58"/>
      <c r="B366" s="58"/>
      <c r="C366" s="58"/>
      <c r="D366" s="58"/>
      <c r="E366" s="58"/>
      <c r="F366" s="58"/>
      <c r="G366" s="58"/>
      <c r="H366" s="58"/>
      <c r="I366" s="58"/>
      <c r="J366" s="58"/>
      <c r="K366" s="58"/>
      <c r="L366" s="58"/>
      <c r="M366" s="58"/>
      <c r="N366" s="58"/>
      <c r="O366" s="58"/>
      <c r="P366" s="58"/>
    </row>
    <row r="367">
      <c r="A367" s="59" t="s">
        <v>758</v>
      </c>
      <c r="B367" s="58"/>
      <c r="C367" s="58"/>
      <c r="D367" s="58"/>
      <c r="E367" s="58"/>
      <c r="F367" s="58"/>
      <c r="G367" s="58"/>
      <c r="H367" s="58"/>
      <c r="I367" s="58"/>
      <c r="J367" s="58"/>
      <c r="K367" s="58"/>
      <c r="L367" s="58"/>
      <c r="M367" s="58"/>
      <c r="N367" s="58"/>
      <c r="O367" s="58"/>
      <c r="P367" s="58"/>
    </row>
    <row r="368" ht="15.75" customHeight="1">
      <c r="A368" s="58"/>
      <c r="B368" s="58"/>
      <c r="C368" s="58"/>
      <c r="D368" s="58"/>
      <c r="E368" s="58"/>
      <c r="F368" s="58"/>
      <c r="G368" s="58"/>
      <c r="H368" s="58"/>
      <c r="I368" s="58"/>
      <c r="J368" s="58"/>
      <c r="K368" s="58"/>
      <c r="L368" s="58"/>
      <c r="M368" s="58"/>
      <c r="N368" s="58"/>
      <c r="O368" s="58"/>
      <c r="P368" s="58"/>
    </row>
    <row r="369" ht="15.75" customHeight="1">
      <c r="A369" s="74" t="s">
        <v>390</v>
      </c>
      <c r="B369" s="6" t="s">
        <v>2</v>
      </c>
      <c r="C369" s="6" t="s">
        <v>3</v>
      </c>
      <c r="D369" s="6" t="s">
        <v>4</v>
      </c>
      <c r="E369" s="6" t="s">
        <v>5</v>
      </c>
      <c r="F369" s="6" t="s">
        <v>6</v>
      </c>
      <c r="G369" s="6" t="s">
        <v>7</v>
      </c>
      <c r="H369" s="6" t="s">
        <v>8</v>
      </c>
      <c r="I369" s="6" t="s">
        <v>9</v>
      </c>
      <c r="J369" s="6" t="s">
        <v>10</v>
      </c>
      <c r="K369" s="6" t="s">
        <v>11</v>
      </c>
      <c r="L369" s="7" t="s">
        <v>12</v>
      </c>
      <c r="M369" s="7" t="s">
        <v>13</v>
      </c>
      <c r="N369" s="7" t="s">
        <v>14</v>
      </c>
    </row>
    <row r="370" ht="15.75" customHeight="1">
      <c r="A370" s="63" t="s">
        <v>15</v>
      </c>
      <c r="B370" s="9"/>
      <c r="C370" s="9"/>
      <c r="D370" s="9"/>
      <c r="E370" s="9"/>
      <c r="F370" s="9"/>
      <c r="G370" s="9"/>
      <c r="H370" s="9"/>
      <c r="I370" s="9"/>
      <c r="J370" s="9"/>
      <c r="K370" s="9"/>
      <c r="L370" s="11"/>
      <c r="M370" s="11"/>
      <c r="N370" s="11"/>
    </row>
    <row r="371" ht="15.75" customHeight="1">
      <c r="A371" s="63" t="s">
        <v>21</v>
      </c>
      <c r="B371" s="9"/>
      <c r="C371" s="9"/>
      <c r="D371" s="9"/>
      <c r="E371" s="9"/>
      <c r="F371" s="9"/>
      <c r="G371" s="9"/>
      <c r="H371" s="9"/>
      <c r="I371" s="9"/>
      <c r="J371" s="9"/>
      <c r="K371" s="9"/>
      <c r="L371" s="11"/>
      <c r="M371" s="11"/>
      <c r="N371" s="11"/>
    </row>
    <row r="372" ht="15.75" customHeight="1">
      <c r="A372" s="63" t="s">
        <v>408</v>
      </c>
      <c r="B372" s="9"/>
      <c r="C372" s="9"/>
      <c r="D372" s="9"/>
      <c r="E372" s="9"/>
      <c r="F372" s="9"/>
      <c r="G372" s="9"/>
      <c r="H372" s="9"/>
      <c r="I372" s="9"/>
      <c r="J372" s="9"/>
      <c r="K372" s="9"/>
      <c r="L372" s="65"/>
      <c r="M372" s="65"/>
      <c r="N372" s="65"/>
    </row>
    <row r="373" ht="15.75" customHeight="1">
      <c r="A373" s="74" t="s">
        <v>390</v>
      </c>
      <c r="B373" s="16"/>
      <c r="C373" s="16"/>
      <c r="D373" s="16"/>
      <c r="E373" s="69"/>
      <c r="F373" s="69"/>
      <c r="G373" s="16"/>
      <c r="H373" s="16"/>
      <c r="I373" s="16"/>
      <c r="J373" s="16"/>
      <c r="K373" s="16"/>
      <c r="L373" s="68" t="str">
        <f>IFERROR(MEDIAN($B373:$K373),"-")</f>
        <v>-</v>
      </c>
      <c r="M373" s="68" t="str">
        <f>IFERROR(L373*(1-50%),"-")</f>
        <v>-</v>
      </c>
      <c r="N373" s="68" t="str">
        <f>IFERROR(L373*(1+50%),"-")</f>
        <v>-</v>
      </c>
    </row>
    <row r="374" ht="15.75" customHeight="1">
      <c r="A374" s="63" t="s">
        <v>24</v>
      </c>
      <c r="B374" s="69" t="str">
        <f t="shared" ref="B374:K374" si="33">IFERROR(IF(B373&gt;$N373,"Não válido",IF(B373&lt;$M373,"Não válido",B373)),"-")</f>
        <v>Não válido</v>
      </c>
      <c r="C374" s="69" t="str">
        <f t="shared" si="33"/>
        <v>Não válido</v>
      </c>
      <c r="D374" s="69" t="str">
        <f t="shared" si="33"/>
        <v>Não válido</v>
      </c>
      <c r="E374" s="69" t="str">
        <f t="shared" si="33"/>
        <v>Não válido</v>
      </c>
      <c r="F374" s="69" t="str">
        <f t="shared" si="33"/>
        <v>Não válido</v>
      </c>
      <c r="G374" s="69" t="str">
        <f t="shared" si="33"/>
        <v>Não válido</v>
      </c>
      <c r="H374" s="69" t="str">
        <f t="shared" si="33"/>
        <v>Não válido</v>
      </c>
      <c r="I374" s="69" t="str">
        <f t="shared" si="33"/>
        <v>Não válido</v>
      </c>
      <c r="J374" s="69" t="str">
        <f t="shared" si="33"/>
        <v>Não válido</v>
      </c>
      <c r="K374" s="69" t="str">
        <f t="shared" si="33"/>
        <v>Não válido</v>
      </c>
      <c r="L374" s="1"/>
      <c r="M374" s="1"/>
      <c r="N374" s="1"/>
    </row>
    <row r="375" ht="15.75" customHeight="1">
      <c r="A375" s="70" t="s">
        <v>25</v>
      </c>
      <c r="B375" s="68">
        <f>IFERROR(MIN(B374:K374),"-")</f>
        <v>0</v>
      </c>
      <c r="C375" s="71"/>
      <c r="D375" s="71"/>
      <c r="E375" s="1"/>
      <c r="F375" s="1"/>
      <c r="G375" s="1"/>
      <c r="H375" s="1"/>
      <c r="I375" s="1"/>
      <c r="J375" s="1"/>
      <c r="K375" s="1"/>
      <c r="L375" s="1"/>
      <c r="M375" s="1"/>
      <c r="N375" s="1"/>
    </row>
    <row r="376" ht="15.75" customHeight="1">
      <c r="A376" s="70" t="s">
        <v>26</v>
      </c>
      <c r="B376" s="68" t="str">
        <f>IFERROR(MEDIAN(B374:K374),"-")</f>
        <v>-</v>
      </c>
      <c r="C376" s="71"/>
      <c r="D376" s="71"/>
      <c r="E376" s="1"/>
      <c r="F376" s="1"/>
      <c r="G376" s="1"/>
      <c r="H376" s="1"/>
      <c r="I376" s="1"/>
      <c r="J376" s="1"/>
      <c r="K376" s="1"/>
      <c r="L376" s="1"/>
      <c r="M376" s="1"/>
      <c r="N376" s="1"/>
    </row>
    <row r="377" ht="15.75" customHeight="1">
      <c r="A377" s="70" t="s">
        <v>27</v>
      </c>
      <c r="B377" s="68" t="str">
        <f>IFERROR(AVERAGE(B374:K374),"-")</f>
        <v>-</v>
      </c>
      <c r="C377" s="71"/>
      <c r="D377" s="71"/>
      <c r="E377" s="1"/>
      <c r="F377" s="1"/>
      <c r="G377" s="1"/>
      <c r="H377" s="1"/>
      <c r="I377" s="1"/>
      <c r="J377" s="1"/>
      <c r="K377" s="1"/>
      <c r="L377" s="1"/>
      <c r="M377" s="1"/>
      <c r="N377" s="1"/>
    </row>
    <row r="378" ht="15.75" customHeight="1">
      <c r="A378" s="70" t="s">
        <v>28</v>
      </c>
      <c r="B378" s="68">
        <f>IFERROR(MAX(B374:K374),"-")</f>
        <v>0</v>
      </c>
      <c r="C378" s="71"/>
      <c r="D378" s="71"/>
      <c r="E378" s="1"/>
      <c r="F378" s="1"/>
      <c r="G378" s="1"/>
      <c r="H378" s="1"/>
      <c r="I378" s="1"/>
      <c r="J378" s="1"/>
      <c r="K378" s="1"/>
      <c r="L378" s="1"/>
      <c r="M378" s="1"/>
      <c r="N378" s="1"/>
    </row>
    <row r="379" ht="15.75" customHeight="1">
      <c r="A379" s="58"/>
      <c r="B379" s="1"/>
      <c r="C379" s="1"/>
      <c r="D379" s="1"/>
      <c r="E379" s="1"/>
      <c r="F379" s="1"/>
      <c r="G379" s="1"/>
      <c r="H379" s="1"/>
      <c r="I379" s="1"/>
      <c r="J379" s="1"/>
      <c r="K379" s="1"/>
      <c r="L379" s="1"/>
      <c r="M379" s="1"/>
      <c r="N379" s="1"/>
    </row>
    <row r="380" ht="15.75" customHeight="1">
      <c r="A380" s="66" t="s">
        <v>410</v>
      </c>
      <c r="B380" s="6" t="s">
        <v>2</v>
      </c>
      <c r="C380" s="6" t="s">
        <v>3</v>
      </c>
      <c r="D380" s="6" t="s">
        <v>4</v>
      </c>
      <c r="E380" s="6" t="s">
        <v>5</v>
      </c>
      <c r="F380" s="6" t="s">
        <v>6</v>
      </c>
      <c r="G380" s="6" t="s">
        <v>7</v>
      </c>
      <c r="H380" s="6" t="s">
        <v>8</v>
      </c>
      <c r="I380" s="6" t="s">
        <v>9</v>
      </c>
      <c r="J380" s="6" t="s">
        <v>10</v>
      </c>
      <c r="K380" s="6" t="s">
        <v>11</v>
      </c>
      <c r="L380" s="7" t="s">
        <v>12</v>
      </c>
      <c r="M380" s="7" t="s">
        <v>13</v>
      </c>
      <c r="N380" s="7" t="s">
        <v>14</v>
      </c>
    </row>
    <row r="381" ht="15.75" customHeight="1">
      <c r="A381" s="63" t="s">
        <v>15</v>
      </c>
      <c r="B381" s="9"/>
      <c r="C381" s="9"/>
      <c r="D381" s="9"/>
      <c r="E381" s="9"/>
      <c r="F381" s="9"/>
      <c r="G381" s="9"/>
      <c r="H381" s="9"/>
      <c r="I381" s="9"/>
      <c r="J381" s="9"/>
      <c r="K381" s="9"/>
      <c r="L381" s="11"/>
      <c r="M381" s="11"/>
      <c r="N381" s="11"/>
    </row>
    <row r="382" ht="15.75" customHeight="1">
      <c r="A382" s="63" t="s">
        <v>21</v>
      </c>
      <c r="B382" s="9"/>
      <c r="C382" s="9"/>
      <c r="D382" s="9"/>
      <c r="E382" s="9"/>
      <c r="F382" s="9"/>
      <c r="G382" s="9"/>
      <c r="H382" s="9"/>
      <c r="I382" s="9"/>
      <c r="J382" s="9"/>
      <c r="K382" s="9"/>
      <c r="L382" s="11"/>
      <c r="M382" s="11"/>
      <c r="N382" s="11"/>
    </row>
    <row r="383" ht="15.75" customHeight="1">
      <c r="A383" s="63" t="s">
        <v>408</v>
      </c>
      <c r="B383" s="9"/>
      <c r="C383" s="9"/>
      <c r="D383" s="9"/>
      <c r="E383" s="9"/>
      <c r="F383" s="9"/>
      <c r="G383" s="9"/>
      <c r="H383" s="9"/>
      <c r="I383" s="9"/>
      <c r="J383" s="9"/>
      <c r="K383" s="9"/>
      <c r="L383" s="65"/>
      <c r="M383" s="65"/>
      <c r="N383" s="65"/>
    </row>
    <row r="384" ht="15.75" customHeight="1">
      <c r="A384" s="66" t="s">
        <v>410</v>
      </c>
      <c r="B384" s="16"/>
      <c r="C384" s="16"/>
      <c r="D384" s="16"/>
      <c r="E384" s="69"/>
      <c r="F384" s="16"/>
      <c r="G384" s="16"/>
      <c r="H384" s="16"/>
      <c r="I384" s="16"/>
      <c r="J384" s="16"/>
      <c r="K384" s="16"/>
      <c r="L384" s="68" t="str">
        <f>IFERROR(MEDIAN($B384:$K384),"-")</f>
        <v>-</v>
      </c>
      <c r="M384" s="68" t="str">
        <f>IFERROR(L384*(1-50%),"-")</f>
        <v>-</v>
      </c>
      <c r="N384" s="68" t="str">
        <f>IFERROR(L384*(1+50%),"-")</f>
        <v>-</v>
      </c>
    </row>
    <row r="385" ht="15.75" customHeight="1">
      <c r="A385" s="63" t="s">
        <v>24</v>
      </c>
      <c r="B385" s="69" t="str">
        <f t="shared" ref="B385:K385" si="34">IFERROR(IF(B384&gt;$N384,"Não válido",IF(B384&lt;$M384,"Não válido",B384)),"-")</f>
        <v>Não válido</v>
      </c>
      <c r="C385" s="69" t="str">
        <f t="shared" si="34"/>
        <v>Não válido</v>
      </c>
      <c r="D385" s="69" t="str">
        <f t="shared" si="34"/>
        <v>Não válido</v>
      </c>
      <c r="E385" s="69" t="str">
        <f t="shared" si="34"/>
        <v>Não válido</v>
      </c>
      <c r="F385" s="69" t="str">
        <f t="shared" si="34"/>
        <v>Não válido</v>
      </c>
      <c r="G385" s="69" t="str">
        <f t="shared" si="34"/>
        <v>Não válido</v>
      </c>
      <c r="H385" s="69" t="str">
        <f t="shared" si="34"/>
        <v>Não válido</v>
      </c>
      <c r="I385" s="69" t="str">
        <f t="shared" si="34"/>
        <v>Não válido</v>
      </c>
      <c r="J385" s="69" t="str">
        <f t="shared" si="34"/>
        <v>Não válido</v>
      </c>
      <c r="K385" s="69" t="str">
        <f t="shared" si="34"/>
        <v>Não válido</v>
      </c>
      <c r="L385" s="1"/>
      <c r="M385" s="1"/>
      <c r="N385" s="1"/>
    </row>
    <row r="386" ht="15.75" customHeight="1">
      <c r="A386" s="70" t="s">
        <v>25</v>
      </c>
      <c r="B386" s="68">
        <f>IFERROR(MIN(B385:K385),"-")</f>
        <v>0</v>
      </c>
      <c r="C386" s="71"/>
      <c r="D386" s="71"/>
      <c r="E386" s="1"/>
      <c r="F386" s="1"/>
      <c r="G386" s="1"/>
      <c r="H386" s="1"/>
      <c r="I386" s="1"/>
      <c r="J386" s="1"/>
      <c r="K386" s="1"/>
      <c r="L386" s="1"/>
      <c r="M386" s="1"/>
      <c r="N386" s="1"/>
    </row>
    <row r="387" ht="15.75" customHeight="1">
      <c r="A387" s="70" t="s">
        <v>26</v>
      </c>
      <c r="B387" s="68" t="str">
        <f>IFERROR(MEDIAN(B385:K385),"-")</f>
        <v>-</v>
      </c>
      <c r="C387" s="71"/>
      <c r="D387" s="71"/>
      <c r="E387" s="1"/>
      <c r="F387" s="1"/>
      <c r="G387" s="1"/>
      <c r="H387" s="1"/>
      <c r="I387" s="1"/>
      <c r="J387" s="1"/>
      <c r="K387" s="1"/>
      <c r="L387" s="1"/>
      <c r="M387" s="1"/>
      <c r="N387" s="1"/>
    </row>
    <row r="388" ht="15.75" customHeight="1">
      <c r="A388" s="70" t="s">
        <v>27</v>
      </c>
      <c r="B388" s="68" t="str">
        <f>IFERROR(AVERAGE(B385:K385),"-")</f>
        <v>-</v>
      </c>
      <c r="C388" s="71"/>
      <c r="D388" s="71"/>
      <c r="E388" s="1"/>
      <c r="F388" s="1"/>
      <c r="G388" s="1"/>
      <c r="H388" s="1"/>
      <c r="I388" s="1"/>
      <c r="J388" s="1"/>
      <c r="K388" s="1"/>
      <c r="L388" s="1"/>
      <c r="M388" s="1"/>
      <c r="N388" s="1"/>
    </row>
    <row r="389" ht="15.75" customHeight="1">
      <c r="A389" s="70" t="s">
        <v>28</v>
      </c>
      <c r="B389" s="68">
        <f>IFERROR(MAX(B385:K385),"-")</f>
        <v>0</v>
      </c>
      <c r="C389" s="71"/>
      <c r="D389" s="71"/>
      <c r="E389" s="1"/>
      <c r="F389" s="1"/>
      <c r="G389" s="1"/>
      <c r="H389" s="1"/>
      <c r="I389" s="1"/>
      <c r="J389" s="1"/>
      <c r="K389" s="1"/>
      <c r="L389" s="1"/>
      <c r="M389" s="1"/>
      <c r="N389" s="1"/>
    </row>
    <row r="390" ht="15.75" customHeight="1">
      <c r="A390" s="58"/>
      <c r="B390" s="1"/>
      <c r="C390" s="1"/>
      <c r="D390" s="1"/>
      <c r="E390" s="1"/>
      <c r="F390" s="1"/>
      <c r="G390" s="1"/>
      <c r="H390" s="1"/>
      <c r="I390" s="1"/>
      <c r="J390" s="1"/>
      <c r="K390" s="1"/>
      <c r="L390" s="1"/>
      <c r="M390" s="1"/>
      <c r="N390" s="1"/>
    </row>
    <row r="391" ht="15.75" customHeight="1">
      <c r="A391" s="66" t="s">
        <v>425</v>
      </c>
      <c r="B391" s="6" t="s">
        <v>2</v>
      </c>
      <c r="C391" s="6" t="s">
        <v>3</v>
      </c>
      <c r="D391" s="6" t="s">
        <v>4</v>
      </c>
      <c r="E391" s="6" t="s">
        <v>5</v>
      </c>
      <c r="F391" s="6" t="s">
        <v>6</v>
      </c>
      <c r="G391" s="6" t="s">
        <v>7</v>
      </c>
      <c r="H391" s="6" t="s">
        <v>8</v>
      </c>
      <c r="I391" s="6" t="s">
        <v>9</v>
      </c>
      <c r="J391" s="6" t="s">
        <v>10</v>
      </c>
      <c r="K391" s="6" t="s">
        <v>11</v>
      </c>
      <c r="L391" s="7" t="s">
        <v>12</v>
      </c>
      <c r="M391" s="7" t="s">
        <v>13</v>
      </c>
      <c r="N391" s="7" t="s">
        <v>14</v>
      </c>
    </row>
    <row r="392" ht="15.75" customHeight="1">
      <c r="A392" s="63" t="s">
        <v>15</v>
      </c>
      <c r="B392" s="9"/>
      <c r="C392" s="9"/>
      <c r="D392" s="9"/>
      <c r="E392" s="9"/>
      <c r="F392" s="9"/>
      <c r="G392" s="9"/>
      <c r="H392" s="9"/>
      <c r="I392" s="9"/>
      <c r="J392" s="9"/>
      <c r="K392" s="9"/>
      <c r="L392" s="11"/>
      <c r="M392" s="11"/>
      <c r="N392" s="11"/>
    </row>
    <row r="393" ht="15.75" customHeight="1">
      <c r="A393" s="63" t="s">
        <v>21</v>
      </c>
      <c r="B393" s="9"/>
      <c r="C393" s="9"/>
      <c r="D393" s="9"/>
      <c r="E393" s="9"/>
      <c r="F393" s="9"/>
      <c r="G393" s="9"/>
      <c r="H393" s="9"/>
      <c r="I393" s="9"/>
      <c r="J393" s="9"/>
      <c r="K393" s="9"/>
      <c r="L393" s="11"/>
      <c r="M393" s="11"/>
      <c r="N393" s="11"/>
    </row>
    <row r="394" ht="15.75" customHeight="1">
      <c r="A394" s="63" t="s">
        <v>408</v>
      </c>
      <c r="B394" s="9"/>
      <c r="C394" s="9"/>
      <c r="D394" s="9"/>
      <c r="E394" s="9"/>
      <c r="F394" s="9"/>
      <c r="G394" s="9"/>
      <c r="H394" s="9"/>
      <c r="I394" s="9"/>
      <c r="J394" s="9"/>
      <c r="K394" s="9"/>
      <c r="L394" s="65"/>
      <c r="M394" s="65"/>
      <c r="N394" s="65"/>
    </row>
    <row r="395" ht="15.75" customHeight="1">
      <c r="A395" s="66" t="s">
        <v>425</v>
      </c>
      <c r="B395" s="16"/>
      <c r="C395" s="16"/>
      <c r="D395" s="16"/>
      <c r="E395" s="69"/>
      <c r="F395" s="16"/>
      <c r="G395" s="16"/>
      <c r="H395" s="16"/>
      <c r="I395" s="16"/>
      <c r="J395" s="16"/>
      <c r="K395" s="16"/>
      <c r="L395" s="68" t="str">
        <f>IFERROR(MEDIAN($B395:$K395),"-")</f>
        <v>-</v>
      </c>
      <c r="M395" s="68" t="str">
        <f>IFERROR(L395*(1-50%),"-")</f>
        <v>-</v>
      </c>
      <c r="N395" s="68" t="str">
        <f>IFERROR(L395*(1+50%),"-")</f>
        <v>-</v>
      </c>
    </row>
    <row r="396" ht="15.75" customHeight="1">
      <c r="A396" s="63" t="s">
        <v>24</v>
      </c>
      <c r="B396" s="69" t="str">
        <f t="shared" ref="B396:K396" si="35">IFERROR(IF(B395&gt;$N395,"Não válido",IF(B395&lt;$M395,"Não válido",B395)),"-")</f>
        <v>Não válido</v>
      </c>
      <c r="C396" s="69" t="str">
        <f t="shared" si="35"/>
        <v>Não válido</v>
      </c>
      <c r="D396" s="69" t="str">
        <f t="shared" si="35"/>
        <v>Não válido</v>
      </c>
      <c r="E396" s="69" t="str">
        <f t="shared" si="35"/>
        <v>Não válido</v>
      </c>
      <c r="F396" s="69" t="str">
        <f t="shared" si="35"/>
        <v>Não válido</v>
      </c>
      <c r="G396" s="69" t="str">
        <f t="shared" si="35"/>
        <v>Não válido</v>
      </c>
      <c r="H396" s="69" t="str">
        <f t="shared" si="35"/>
        <v>Não válido</v>
      </c>
      <c r="I396" s="69" t="str">
        <f t="shared" si="35"/>
        <v>Não válido</v>
      </c>
      <c r="J396" s="69" t="str">
        <f t="shared" si="35"/>
        <v>Não válido</v>
      </c>
      <c r="K396" s="69" t="str">
        <f t="shared" si="35"/>
        <v>Não válido</v>
      </c>
      <c r="L396" s="1"/>
      <c r="M396" s="1"/>
      <c r="N396" s="1"/>
    </row>
    <row r="397" ht="15.75" customHeight="1">
      <c r="A397" s="70" t="s">
        <v>25</v>
      </c>
      <c r="B397" s="68">
        <f>IFERROR(MIN(B396:K396),"-")</f>
        <v>0</v>
      </c>
      <c r="C397" s="71"/>
      <c r="D397" s="71"/>
      <c r="E397" s="1"/>
      <c r="F397" s="1"/>
      <c r="G397" s="1"/>
      <c r="H397" s="1"/>
      <c r="I397" s="1"/>
      <c r="J397" s="1"/>
      <c r="K397" s="1"/>
      <c r="L397" s="1"/>
      <c r="M397" s="1"/>
      <c r="N397" s="1"/>
    </row>
    <row r="398" ht="15.75" customHeight="1">
      <c r="A398" s="70" t="s">
        <v>26</v>
      </c>
      <c r="B398" s="68" t="str">
        <f>IFERROR(MEDIAN(B396:K396),"-")</f>
        <v>-</v>
      </c>
      <c r="C398" s="71"/>
      <c r="D398" s="71"/>
      <c r="E398" s="1"/>
      <c r="F398" s="1"/>
      <c r="G398" s="1"/>
      <c r="H398" s="1"/>
      <c r="I398" s="1"/>
      <c r="J398" s="1"/>
      <c r="K398" s="1"/>
      <c r="L398" s="1"/>
      <c r="M398" s="1"/>
      <c r="N398" s="1"/>
    </row>
    <row r="399" ht="15.75" customHeight="1">
      <c r="A399" s="70" t="s">
        <v>27</v>
      </c>
      <c r="B399" s="68" t="str">
        <f>IFERROR(AVERAGE(B396:K396),"-")</f>
        <v>-</v>
      </c>
      <c r="C399" s="71"/>
      <c r="D399" s="71"/>
      <c r="E399" s="1"/>
      <c r="F399" s="1"/>
      <c r="G399" s="1"/>
      <c r="H399" s="1"/>
      <c r="I399" s="1"/>
      <c r="J399" s="1"/>
      <c r="K399" s="1"/>
      <c r="L399" s="1"/>
      <c r="M399" s="1"/>
      <c r="N399" s="1"/>
    </row>
    <row r="400" ht="15.75" customHeight="1">
      <c r="A400" s="70" t="s">
        <v>28</v>
      </c>
      <c r="B400" s="68">
        <f>IFERROR(MAX(B396:K396),"-")</f>
        <v>0</v>
      </c>
      <c r="C400" s="71"/>
      <c r="D400" s="71"/>
      <c r="E400" s="1"/>
      <c r="F400" s="1"/>
      <c r="G400" s="1"/>
      <c r="H400" s="1"/>
      <c r="I400" s="1"/>
      <c r="J400" s="1"/>
      <c r="K400" s="1"/>
      <c r="L400" s="1"/>
      <c r="M400" s="1"/>
      <c r="N400" s="1"/>
    </row>
    <row r="401" ht="15.75" customHeight="1">
      <c r="A401" s="58"/>
      <c r="B401" s="1"/>
      <c r="C401" s="1"/>
      <c r="D401" s="1"/>
      <c r="E401" s="1"/>
      <c r="F401" s="1"/>
      <c r="G401" s="1"/>
      <c r="H401" s="1"/>
      <c r="I401" s="1"/>
      <c r="J401" s="1"/>
      <c r="K401" s="1"/>
      <c r="L401" s="1"/>
      <c r="M401" s="1"/>
      <c r="N401" s="1"/>
    </row>
    <row r="402" ht="15.75" customHeight="1">
      <c r="A402" s="66" t="s">
        <v>440</v>
      </c>
      <c r="B402" s="6" t="s">
        <v>2</v>
      </c>
      <c r="C402" s="6" t="s">
        <v>3</v>
      </c>
      <c r="D402" s="6" t="s">
        <v>4</v>
      </c>
      <c r="E402" s="6" t="s">
        <v>5</v>
      </c>
      <c r="F402" s="6" t="s">
        <v>6</v>
      </c>
      <c r="G402" s="6" t="s">
        <v>7</v>
      </c>
      <c r="H402" s="6" t="s">
        <v>8</v>
      </c>
      <c r="I402" s="6" t="s">
        <v>9</v>
      </c>
      <c r="J402" s="6" t="s">
        <v>10</v>
      </c>
      <c r="K402" s="6" t="s">
        <v>11</v>
      </c>
      <c r="L402" s="7" t="s">
        <v>12</v>
      </c>
      <c r="M402" s="7" t="s">
        <v>13</v>
      </c>
      <c r="N402" s="7" t="s">
        <v>14</v>
      </c>
    </row>
    <row r="403" ht="15.75" customHeight="1">
      <c r="A403" s="63" t="s">
        <v>15</v>
      </c>
      <c r="B403" s="9"/>
      <c r="C403" s="9"/>
      <c r="D403" s="9"/>
      <c r="E403" s="9"/>
      <c r="F403" s="9"/>
      <c r="G403" s="9"/>
      <c r="H403" s="9"/>
      <c r="I403" s="9"/>
      <c r="J403" s="9"/>
      <c r="K403" s="9"/>
      <c r="L403" s="11"/>
      <c r="M403" s="11"/>
      <c r="N403" s="11"/>
    </row>
    <row r="404" ht="15.75" customHeight="1">
      <c r="A404" s="63" t="s">
        <v>21</v>
      </c>
      <c r="B404" s="9"/>
      <c r="C404" s="9"/>
      <c r="D404" s="9"/>
      <c r="E404" s="9"/>
      <c r="F404" s="9"/>
      <c r="G404" s="9"/>
      <c r="H404" s="9"/>
      <c r="I404" s="9"/>
      <c r="J404" s="9"/>
      <c r="K404" s="9"/>
      <c r="L404" s="11"/>
      <c r="M404" s="11"/>
      <c r="N404" s="11"/>
    </row>
    <row r="405" ht="15.75" customHeight="1">
      <c r="A405" s="63" t="s">
        <v>408</v>
      </c>
      <c r="B405" s="9"/>
      <c r="C405" s="9"/>
      <c r="D405" s="9"/>
      <c r="E405" s="9"/>
      <c r="F405" s="9"/>
      <c r="G405" s="9"/>
      <c r="H405" s="9"/>
      <c r="I405" s="9"/>
      <c r="J405" s="9"/>
      <c r="K405" s="9"/>
      <c r="L405" s="65"/>
      <c r="M405" s="65"/>
      <c r="N405" s="65"/>
    </row>
    <row r="406" ht="15.75" customHeight="1">
      <c r="A406" s="66" t="s">
        <v>440</v>
      </c>
      <c r="B406" s="16"/>
      <c r="C406" s="16"/>
      <c r="D406" s="16"/>
      <c r="E406" s="69"/>
      <c r="F406" s="16"/>
      <c r="G406" s="16"/>
      <c r="H406" s="16"/>
      <c r="I406" s="16"/>
      <c r="J406" s="16"/>
      <c r="K406" s="16"/>
      <c r="L406" s="68" t="str">
        <f>IFERROR(MEDIAN($B406:$K406),"-")</f>
        <v>-</v>
      </c>
      <c r="M406" s="68" t="str">
        <f>IFERROR(L406*(1-50%),"-")</f>
        <v>-</v>
      </c>
      <c r="N406" s="68" t="str">
        <f>IFERROR(L406*(1+50%),"-")</f>
        <v>-</v>
      </c>
    </row>
    <row r="407" ht="15.75" customHeight="1">
      <c r="A407" s="63" t="s">
        <v>24</v>
      </c>
      <c r="B407" s="69" t="str">
        <f t="shared" ref="B407:K407" si="36">IFERROR(IF(B406&gt;$N406,"Não válido",IF(B406&lt;$M406,"Não válido",B406)),"-")</f>
        <v>Não válido</v>
      </c>
      <c r="C407" s="69" t="str">
        <f t="shared" si="36"/>
        <v>Não válido</v>
      </c>
      <c r="D407" s="69" t="str">
        <f t="shared" si="36"/>
        <v>Não válido</v>
      </c>
      <c r="E407" s="69" t="str">
        <f t="shared" si="36"/>
        <v>Não válido</v>
      </c>
      <c r="F407" s="69" t="str">
        <f t="shared" si="36"/>
        <v>Não válido</v>
      </c>
      <c r="G407" s="69" t="str">
        <f t="shared" si="36"/>
        <v>Não válido</v>
      </c>
      <c r="H407" s="69" t="str">
        <f t="shared" si="36"/>
        <v>Não válido</v>
      </c>
      <c r="I407" s="69" t="str">
        <f t="shared" si="36"/>
        <v>Não válido</v>
      </c>
      <c r="J407" s="69" t="str">
        <f t="shared" si="36"/>
        <v>Não válido</v>
      </c>
      <c r="K407" s="69" t="str">
        <f t="shared" si="36"/>
        <v>Não válido</v>
      </c>
      <c r="L407" s="1"/>
      <c r="M407" s="1"/>
      <c r="N407" s="1"/>
    </row>
    <row r="408" ht="15.75" customHeight="1">
      <c r="A408" s="70" t="s">
        <v>25</v>
      </c>
      <c r="B408" s="68">
        <f>IFERROR(MIN(B407:K407),"-")</f>
        <v>0</v>
      </c>
      <c r="C408" s="71"/>
      <c r="D408" s="71"/>
      <c r="E408" s="1"/>
      <c r="F408" s="1"/>
      <c r="G408" s="1"/>
      <c r="H408" s="1"/>
      <c r="I408" s="1"/>
      <c r="J408" s="1"/>
      <c r="K408" s="1"/>
      <c r="L408" s="1"/>
      <c r="M408" s="1"/>
      <c r="N408" s="1"/>
    </row>
    <row r="409" ht="15.75" customHeight="1">
      <c r="A409" s="70" t="s">
        <v>26</v>
      </c>
      <c r="B409" s="68" t="str">
        <f>IFERROR(MEDIAN(B407:K407),"-")</f>
        <v>-</v>
      </c>
      <c r="C409" s="71"/>
      <c r="D409" s="71"/>
      <c r="E409" s="1"/>
      <c r="F409" s="1"/>
      <c r="G409" s="1"/>
      <c r="H409" s="1"/>
      <c r="I409" s="1"/>
      <c r="J409" s="1"/>
      <c r="K409" s="1"/>
      <c r="L409" s="1"/>
      <c r="M409" s="1"/>
      <c r="N409" s="1"/>
    </row>
    <row r="410" ht="15.75" customHeight="1">
      <c r="A410" s="70" t="s">
        <v>27</v>
      </c>
      <c r="B410" s="68" t="str">
        <f>IFERROR(AVERAGE(B407:K407),"-")</f>
        <v>-</v>
      </c>
      <c r="C410" s="71"/>
      <c r="D410" s="71"/>
      <c r="E410" s="1"/>
      <c r="F410" s="1"/>
      <c r="G410" s="1"/>
      <c r="H410" s="1"/>
      <c r="I410" s="1"/>
      <c r="J410" s="1"/>
      <c r="K410" s="1"/>
      <c r="L410" s="1"/>
      <c r="M410" s="1"/>
      <c r="N410" s="1"/>
    </row>
    <row r="411" ht="15.75" customHeight="1">
      <c r="A411" s="70" t="s">
        <v>28</v>
      </c>
      <c r="B411" s="68">
        <f>IFERROR(MAX(B407:K407),"-")</f>
        <v>0</v>
      </c>
      <c r="C411" s="71"/>
      <c r="D411" s="71"/>
      <c r="E411" s="1"/>
      <c r="F411" s="1"/>
      <c r="G411" s="1"/>
      <c r="H411" s="1"/>
      <c r="I411" s="1"/>
      <c r="J411" s="1"/>
      <c r="K411" s="1"/>
      <c r="L411" s="1"/>
      <c r="M411" s="1"/>
      <c r="N411" s="1"/>
    </row>
    <row r="412" ht="15.75" customHeight="1">
      <c r="A412" s="58"/>
      <c r="B412" s="1"/>
      <c r="C412" s="1"/>
      <c r="D412" s="1"/>
      <c r="E412" s="1"/>
      <c r="F412" s="1"/>
      <c r="G412" s="1"/>
      <c r="H412" s="1"/>
      <c r="I412" s="1"/>
      <c r="J412" s="1"/>
      <c r="K412" s="1"/>
      <c r="L412" s="1"/>
      <c r="M412" s="1"/>
      <c r="N412" s="1"/>
    </row>
    <row r="413" ht="15.75" customHeight="1">
      <c r="A413" s="66" t="s">
        <v>454</v>
      </c>
      <c r="B413" s="6" t="s">
        <v>2</v>
      </c>
      <c r="C413" s="6" t="s">
        <v>3</v>
      </c>
      <c r="D413" s="6" t="s">
        <v>4</v>
      </c>
      <c r="E413" s="6" t="s">
        <v>5</v>
      </c>
      <c r="F413" s="6" t="s">
        <v>6</v>
      </c>
      <c r="G413" s="6" t="s">
        <v>7</v>
      </c>
      <c r="H413" s="6" t="s">
        <v>8</v>
      </c>
      <c r="I413" s="6" t="s">
        <v>9</v>
      </c>
      <c r="J413" s="6" t="s">
        <v>10</v>
      </c>
      <c r="K413" s="6" t="s">
        <v>11</v>
      </c>
      <c r="L413" s="7" t="s">
        <v>12</v>
      </c>
      <c r="M413" s="7" t="s">
        <v>13</v>
      </c>
      <c r="N413" s="7" t="s">
        <v>14</v>
      </c>
    </row>
    <row r="414" ht="15.75" customHeight="1">
      <c r="A414" s="63" t="s">
        <v>15</v>
      </c>
      <c r="B414" s="9"/>
      <c r="C414" s="9"/>
      <c r="D414" s="9"/>
      <c r="E414" s="9"/>
      <c r="F414" s="9"/>
      <c r="G414" s="9"/>
      <c r="H414" s="9"/>
      <c r="I414" s="9"/>
      <c r="J414" s="9"/>
      <c r="K414" s="9"/>
      <c r="L414" s="11"/>
      <c r="M414" s="11"/>
      <c r="N414" s="11"/>
    </row>
    <row r="415" ht="15.75" customHeight="1">
      <c r="A415" s="63" t="s">
        <v>21</v>
      </c>
      <c r="B415" s="9"/>
      <c r="C415" s="9"/>
      <c r="D415" s="9"/>
      <c r="E415" s="9"/>
      <c r="F415" s="9"/>
      <c r="G415" s="9"/>
      <c r="H415" s="9"/>
      <c r="I415" s="9"/>
      <c r="J415" s="9"/>
      <c r="K415" s="9"/>
      <c r="L415" s="11"/>
      <c r="M415" s="11"/>
      <c r="N415" s="11"/>
    </row>
    <row r="416" ht="15.75" customHeight="1">
      <c r="A416" s="63" t="s">
        <v>408</v>
      </c>
      <c r="B416" s="9"/>
      <c r="C416" s="9"/>
      <c r="D416" s="9"/>
      <c r="E416" s="9"/>
      <c r="F416" s="9"/>
      <c r="G416" s="9"/>
      <c r="H416" s="9"/>
      <c r="I416" s="9"/>
      <c r="J416" s="9"/>
      <c r="K416" s="9"/>
      <c r="L416" s="65"/>
      <c r="M416" s="65"/>
      <c r="N416" s="65"/>
    </row>
    <row r="417" ht="15.75" customHeight="1">
      <c r="A417" s="66" t="s">
        <v>454</v>
      </c>
      <c r="B417" s="16"/>
      <c r="C417" s="16"/>
      <c r="D417" s="16"/>
      <c r="E417" s="69"/>
      <c r="F417" s="16"/>
      <c r="G417" s="16"/>
      <c r="H417" s="16"/>
      <c r="I417" s="16"/>
      <c r="J417" s="16"/>
      <c r="K417" s="16"/>
      <c r="L417" s="68" t="str">
        <f>IFERROR(MEDIAN($B417:$K417),"-")</f>
        <v>-</v>
      </c>
      <c r="M417" s="68" t="str">
        <f>IFERROR(L417*(1-50%),"-")</f>
        <v>-</v>
      </c>
      <c r="N417" s="68" t="str">
        <f>IFERROR(L417*(1+50%),"-")</f>
        <v>-</v>
      </c>
    </row>
    <row r="418" ht="15.75" customHeight="1">
      <c r="A418" s="63" t="s">
        <v>24</v>
      </c>
      <c r="B418" s="69" t="str">
        <f t="shared" ref="B418:K418" si="37">IFERROR(IF(B417&gt;$N417,"Não válido",IF(B417&lt;$M417,"Não válido",B417)),"-")</f>
        <v>Não válido</v>
      </c>
      <c r="C418" s="69" t="str">
        <f t="shared" si="37"/>
        <v>Não válido</v>
      </c>
      <c r="D418" s="69" t="str">
        <f t="shared" si="37"/>
        <v>Não válido</v>
      </c>
      <c r="E418" s="69" t="str">
        <f t="shared" si="37"/>
        <v>Não válido</v>
      </c>
      <c r="F418" s="69" t="str">
        <f t="shared" si="37"/>
        <v>Não válido</v>
      </c>
      <c r="G418" s="69" t="str">
        <f t="shared" si="37"/>
        <v>Não válido</v>
      </c>
      <c r="H418" s="69" t="str">
        <f t="shared" si="37"/>
        <v>Não válido</v>
      </c>
      <c r="I418" s="69" t="str">
        <f t="shared" si="37"/>
        <v>Não válido</v>
      </c>
      <c r="J418" s="69" t="str">
        <f t="shared" si="37"/>
        <v>Não válido</v>
      </c>
      <c r="K418" s="69" t="str">
        <f t="shared" si="37"/>
        <v>Não válido</v>
      </c>
      <c r="L418" s="1"/>
      <c r="M418" s="1"/>
      <c r="N418" s="1"/>
    </row>
    <row r="419" ht="15.75" customHeight="1">
      <c r="A419" s="70" t="s">
        <v>25</v>
      </c>
      <c r="B419" s="68">
        <f>IFERROR(MIN(B418:K418),"-")</f>
        <v>0</v>
      </c>
      <c r="C419" s="71"/>
      <c r="D419" s="71"/>
      <c r="E419" s="1"/>
      <c r="F419" s="1"/>
      <c r="G419" s="1"/>
      <c r="H419" s="1"/>
      <c r="I419" s="1"/>
      <c r="J419" s="1"/>
      <c r="K419" s="1"/>
      <c r="L419" s="1"/>
      <c r="M419" s="1"/>
      <c r="N419" s="1"/>
    </row>
    <row r="420" ht="15.75" customHeight="1">
      <c r="A420" s="70" t="s">
        <v>26</v>
      </c>
      <c r="B420" s="68" t="str">
        <f>IFERROR(MEDIAN(B418:K418),"-")</f>
        <v>-</v>
      </c>
      <c r="C420" s="71"/>
      <c r="D420" s="71"/>
      <c r="E420" s="1"/>
      <c r="F420" s="1"/>
      <c r="G420" s="1"/>
      <c r="H420" s="1"/>
      <c r="I420" s="1"/>
      <c r="J420" s="1"/>
      <c r="K420" s="1"/>
      <c r="L420" s="1"/>
      <c r="M420" s="1"/>
      <c r="N420" s="1"/>
    </row>
    <row r="421" ht="15.75" customHeight="1">
      <c r="A421" s="70" t="s">
        <v>27</v>
      </c>
      <c r="B421" s="68" t="str">
        <f>IFERROR(AVERAGE(B418:K418),"-")</f>
        <v>-</v>
      </c>
      <c r="C421" s="71"/>
      <c r="D421" s="71"/>
      <c r="E421" s="1"/>
      <c r="F421" s="1"/>
      <c r="G421" s="1"/>
      <c r="H421" s="1"/>
      <c r="I421" s="1"/>
      <c r="J421" s="1"/>
      <c r="K421" s="1"/>
      <c r="L421" s="1"/>
      <c r="M421" s="1"/>
      <c r="N421" s="1"/>
    </row>
    <row r="422" ht="15.75" customHeight="1">
      <c r="A422" s="70" t="s">
        <v>28</v>
      </c>
      <c r="B422" s="68">
        <f>IFERROR(MAX(B418:K418),"-")</f>
        <v>0</v>
      </c>
      <c r="C422" s="71"/>
      <c r="D422" s="71"/>
      <c r="E422" s="1"/>
      <c r="F422" s="1"/>
      <c r="G422" s="1"/>
      <c r="H422" s="1"/>
      <c r="I422" s="1"/>
      <c r="J422" s="1"/>
      <c r="K422" s="1"/>
      <c r="L422" s="1"/>
      <c r="M422" s="1"/>
      <c r="N422" s="1"/>
    </row>
    <row r="423" ht="15.75" customHeight="1">
      <c r="A423" s="58"/>
      <c r="B423" s="1"/>
      <c r="C423" s="1"/>
      <c r="D423" s="1"/>
      <c r="E423" s="1"/>
      <c r="F423" s="1"/>
      <c r="G423" s="1"/>
      <c r="H423" s="1"/>
      <c r="I423" s="1"/>
      <c r="J423" s="1"/>
      <c r="K423" s="1"/>
      <c r="L423" s="1"/>
      <c r="M423" s="1"/>
      <c r="N423" s="1"/>
    </row>
    <row r="424" ht="15.75" customHeight="1">
      <c r="A424" s="66" t="s">
        <v>424</v>
      </c>
      <c r="B424" s="6" t="s">
        <v>2</v>
      </c>
      <c r="C424" s="6" t="s">
        <v>3</v>
      </c>
      <c r="D424" s="6" t="s">
        <v>4</v>
      </c>
      <c r="E424" s="6" t="s">
        <v>5</v>
      </c>
      <c r="F424" s="6" t="s">
        <v>6</v>
      </c>
      <c r="G424" s="6" t="s">
        <v>7</v>
      </c>
      <c r="H424" s="6" t="s">
        <v>8</v>
      </c>
      <c r="I424" s="6" t="s">
        <v>9</v>
      </c>
      <c r="J424" s="6" t="s">
        <v>10</v>
      </c>
      <c r="K424" s="6" t="s">
        <v>11</v>
      </c>
      <c r="L424" s="7" t="s">
        <v>12</v>
      </c>
      <c r="M424" s="7" t="s">
        <v>13</v>
      </c>
      <c r="N424" s="7" t="s">
        <v>14</v>
      </c>
    </row>
    <row r="425" ht="15.75" customHeight="1">
      <c r="A425" s="63" t="s">
        <v>15</v>
      </c>
      <c r="B425" s="9"/>
      <c r="C425" s="9"/>
      <c r="D425" s="9"/>
      <c r="E425" s="9"/>
      <c r="F425" s="9"/>
      <c r="G425" s="9"/>
      <c r="H425" s="9"/>
      <c r="I425" s="9"/>
      <c r="J425" s="9"/>
      <c r="K425" s="9"/>
      <c r="L425" s="11"/>
      <c r="M425" s="11"/>
      <c r="N425" s="11"/>
    </row>
    <row r="426" ht="15.75" customHeight="1">
      <c r="A426" s="63" t="s">
        <v>21</v>
      </c>
      <c r="B426" s="9"/>
      <c r="C426" s="9"/>
      <c r="D426" s="9"/>
      <c r="E426" s="9"/>
      <c r="F426" s="9"/>
      <c r="G426" s="9"/>
      <c r="H426" s="9"/>
      <c r="I426" s="9"/>
      <c r="J426" s="9"/>
      <c r="K426" s="9"/>
      <c r="L426" s="11"/>
      <c r="M426" s="11"/>
      <c r="N426" s="11"/>
    </row>
    <row r="427" ht="15.75" customHeight="1">
      <c r="A427" s="63" t="s">
        <v>408</v>
      </c>
      <c r="B427" s="9"/>
      <c r="C427" s="9"/>
      <c r="D427" s="9"/>
      <c r="E427" s="9"/>
      <c r="F427" s="9"/>
      <c r="G427" s="9"/>
      <c r="H427" s="9"/>
      <c r="I427" s="9"/>
      <c r="J427" s="9"/>
      <c r="K427" s="9"/>
      <c r="L427" s="65"/>
      <c r="M427" s="65"/>
      <c r="N427" s="65"/>
    </row>
    <row r="428" ht="15.75" customHeight="1">
      <c r="A428" s="66" t="s">
        <v>424</v>
      </c>
      <c r="B428" s="16"/>
      <c r="C428" s="16"/>
      <c r="D428" s="16"/>
      <c r="E428" s="69"/>
      <c r="F428" s="16"/>
      <c r="G428" s="16"/>
      <c r="H428" s="16"/>
      <c r="I428" s="16"/>
      <c r="J428" s="16"/>
      <c r="K428" s="16"/>
      <c r="L428" s="68" t="str">
        <f>IFERROR(MEDIAN($B428:$K428),"-")</f>
        <v>-</v>
      </c>
      <c r="M428" s="68" t="str">
        <f>IFERROR(L428*(1-50%),"-")</f>
        <v>-</v>
      </c>
      <c r="N428" s="68" t="str">
        <f>IFERROR(L428*(1+50%),"-")</f>
        <v>-</v>
      </c>
    </row>
    <row r="429" ht="15.75" customHeight="1">
      <c r="A429" s="63" t="s">
        <v>24</v>
      </c>
      <c r="B429" s="69" t="str">
        <f t="shared" ref="B429:K429" si="38">IFERROR(IF(B428&gt;$N428,"Não válido",IF(B428&lt;$M428,"Não válido",B428)),"-")</f>
        <v>Não válido</v>
      </c>
      <c r="C429" s="69" t="str">
        <f t="shared" si="38"/>
        <v>Não válido</v>
      </c>
      <c r="D429" s="69" t="str">
        <f t="shared" si="38"/>
        <v>Não válido</v>
      </c>
      <c r="E429" s="69" t="str">
        <f t="shared" si="38"/>
        <v>Não válido</v>
      </c>
      <c r="F429" s="69" t="str">
        <f t="shared" si="38"/>
        <v>Não válido</v>
      </c>
      <c r="G429" s="69" t="str">
        <f t="shared" si="38"/>
        <v>Não válido</v>
      </c>
      <c r="H429" s="69" t="str">
        <f t="shared" si="38"/>
        <v>Não válido</v>
      </c>
      <c r="I429" s="69" t="str">
        <f t="shared" si="38"/>
        <v>Não válido</v>
      </c>
      <c r="J429" s="69" t="str">
        <f t="shared" si="38"/>
        <v>Não válido</v>
      </c>
      <c r="K429" s="69" t="str">
        <f t="shared" si="38"/>
        <v>Não válido</v>
      </c>
      <c r="L429" s="1"/>
      <c r="M429" s="1"/>
      <c r="N429" s="1"/>
    </row>
    <row r="430" ht="15.75" customHeight="1">
      <c r="A430" s="70" t="s">
        <v>25</v>
      </c>
      <c r="B430" s="68">
        <f>IFERROR(MIN(B429:K429),"-")</f>
        <v>0</v>
      </c>
      <c r="C430" s="71"/>
      <c r="D430" s="71"/>
      <c r="E430" s="1"/>
      <c r="F430" s="1"/>
      <c r="G430" s="1"/>
      <c r="H430" s="1"/>
      <c r="I430" s="1"/>
      <c r="J430" s="1"/>
      <c r="K430" s="1"/>
      <c r="L430" s="1"/>
      <c r="M430" s="1"/>
      <c r="N430" s="1"/>
    </row>
    <row r="431" ht="15.75" customHeight="1">
      <c r="A431" s="70" t="s">
        <v>26</v>
      </c>
      <c r="B431" s="68" t="str">
        <f>IFERROR(MEDIAN(B429:K429),"-")</f>
        <v>-</v>
      </c>
      <c r="C431" s="71"/>
      <c r="D431" s="71"/>
      <c r="E431" s="1"/>
      <c r="F431" s="1"/>
      <c r="G431" s="1"/>
      <c r="H431" s="1"/>
      <c r="I431" s="1"/>
      <c r="J431" s="1"/>
      <c r="K431" s="1"/>
      <c r="L431" s="1"/>
      <c r="M431" s="1"/>
      <c r="N431" s="1"/>
    </row>
    <row r="432" ht="15.75" customHeight="1">
      <c r="A432" s="70" t="s">
        <v>27</v>
      </c>
      <c r="B432" s="68" t="str">
        <f>IFERROR(AVERAGE(B429:K429),"-")</f>
        <v>-</v>
      </c>
      <c r="C432" s="71"/>
      <c r="D432" s="71"/>
      <c r="E432" s="1"/>
      <c r="F432" s="1"/>
      <c r="G432" s="1"/>
      <c r="H432" s="1"/>
      <c r="I432" s="1"/>
      <c r="J432" s="1"/>
      <c r="K432" s="1"/>
      <c r="L432" s="1"/>
      <c r="M432" s="1"/>
      <c r="N432" s="1"/>
    </row>
    <row r="433" ht="15.75" customHeight="1">
      <c r="A433" s="70" t="s">
        <v>28</v>
      </c>
      <c r="B433" s="68">
        <f>IFERROR(MAX(B429:K429),"-")</f>
        <v>0</v>
      </c>
      <c r="C433" s="71"/>
      <c r="D433" s="71"/>
      <c r="E433" s="1"/>
      <c r="F433" s="1"/>
      <c r="G433" s="1"/>
      <c r="H433" s="1"/>
      <c r="I433" s="1"/>
      <c r="J433" s="1"/>
      <c r="K433" s="1"/>
      <c r="L433" s="1"/>
      <c r="M433" s="1"/>
      <c r="N433" s="1"/>
    </row>
    <row r="434" ht="15.75" customHeight="1">
      <c r="A434" s="58"/>
      <c r="B434" s="1"/>
      <c r="C434" s="1"/>
      <c r="D434" s="1"/>
      <c r="E434" s="1"/>
      <c r="F434" s="1"/>
      <c r="G434" s="1"/>
      <c r="H434" s="1"/>
      <c r="I434" s="1"/>
      <c r="J434" s="1"/>
      <c r="K434" s="1"/>
      <c r="L434" s="1"/>
      <c r="M434" s="1"/>
      <c r="N434" s="1"/>
    </row>
    <row r="435">
      <c r="A435" s="59" t="s">
        <v>823</v>
      </c>
      <c r="B435" s="1"/>
      <c r="C435" s="1"/>
      <c r="D435" s="1"/>
      <c r="E435" s="1"/>
      <c r="F435" s="1"/>
      <c r="G435" s="1"/>
      <c r="H435" s="1"/>
      <c r="I435" s="1"/>
      <c r="J435" s="1"/>
      <c r="K435" s="1"/>
      <c r="L435" s="1"/>
      <c r="M435" s="1"/>
      <c r="N435" s="1"/>
    </row>
    <row r="436" ht="15.75" customHeight="1">
      <c r="A436" s="58"/>
      <c r="B436" s="1"/>
      <c r="C436" s="1"/>
      <c r="D436" s="1"/>
      <c r="E436" s="1"/>
      <c r="F436" s="1"/>
      <c r="G436" s="1"/>
      <c r="H436" s="1"/>
      <c r="I436" s="1"/>
      <c r="J436" s="1"/>
      <c r="K436" s="1"/>
      <c r="L436" s="1"/>
      <c r="M436" s="1"/>
      <c r="N436" s="1"/>
    </row>
    <row r="437" ht="15.75" customHeight="1">
      <c r="A437" s="66" t="s">
        <v>390</v>
      </c>
      <c r="B437" s="6" t="s">
        <v>2</v>
      </c>
      <c r="C437" s="6" t="s">
        <v>3</v>
      </c>
      <c r="D437" s="6" t="s">
        <v>4</v>
      </c>
      <c r="E437" s="6" t="s">
        <v>5</v>
      </c>
      <c r="F437" s="6" t="s">
        <v>6</v>
      </c>
      <c r="G437" s="6" t="s">
        <v>7</v>
      </c>
      <c r="H437" s="6" t="s">
        <v>8</v>
      </c>
      <c r="I437" s="6" t="s">
        <v>9</v>
      </c>
      <c r="J437" s="6" t="s">
        <v>10</v>
      </c>
      <c r="K437" s="6" t="s">
        <v>11</v>
      </c>
      <c r="L437" s="7" t="s">
        <v>12</v>
      </c>
      <c r="M437" s="7" t="s">
        <v>13</v>
      </c>
      <c r="N437" s="7" t="s">
        <v>14</v>
      </c>
    </row>
    <row r="438" ht="15.75" customHeight="1">
      <c r="A438" s="63" t="s">
        <v>15</v>
      </c>
      <c r="B438" s="9"/>
      <c r="C438" s="9"/>
      <c r="D438" s="9"/>
      <c r="E438" s="9"/>
      <c r="F438" s="9"/>
      <c r="G438" s="9"/>
      <c r="H438" s="9"/>
      <c r="I438" s="9"/>
      <c r="J438" s="9"/>
      <c r="K438" s="9"/>
      <c r="L438" s="11"/>
      <c r="M438" s="11"/>
      <c r="N438" s="11"/>
    </row>
    <row r="439" ht="15.75" customHeight="1">
      <c r="A439" s="63" t="s">
        <v>21</v>
      </c>
      <c r="B439" s="9"/>
      <c r="C439" s="9"/>
      <c r="D439" s="9"/>
      <c r="E439" s="9"/>
      <c r="F439" s="9"/>
      <c r="G439" s="9"/>
      <c r="H439" s="9"/>
      <c r="I439" s="9"/>
      <c r="J439" s="9"/>
      <c r="K439" s="9"/>
      <c r="L439" s="11"/>
      <c r="M439" s="11"/>
      <c r="N439" s="11"/>
    </row>
    <row r="440" ht="15.75" customHeight="1">
      <c r="A440" s="63" t="s">
        <v>408</v>
      </c>
      <c r="B440" s="9"/>
      <c r="C440" s="9"/>
      <c r="D440" s="9"/>
      <c r="E440" s="9"/>
      <c r="F440" s="9"/>
      <c r="G440" s="9"/>
      <c r="H440" s="9"/>
      <c r="I440" s="9"/>
      <c r="J440" s="9"/>
      <c r="K440" s="9"/>
      <c r="L440" s="65"/>
      <c r="M440" s="65"/>
      <c r="N440" s="65"/>
    </row>
    <row r="441" ht="15.75" customHeight="1">
      <c r="A441" s="66" t="s">
        <v>390</v>
      </c>
      <c r="B441" s="16"/>
      <c r="C441" s="16"/>
      <c r="D441" s="16"/>
      <c r="E441" s="69"/>
      <c r="F441" s="16"/>
      <c r="G441" s="16"/>
      <c r="H441" s="16"/>
      <c r="I441" s="16"/>
      <c r="J441" s="16"/>
      <c r="K441" s="16"/>
      <c r="L441" s="68" t="str">
        <f>IFERROR(MEDIAN($B441:$K441),"-")</f>
        <v>-</v>
      </c>
      <c r="M441" s="68" t="str">
        <f>IFERROR(L441*(1-50%),"-")</f>
        <v>-</v>
      </c>
      <c r="N441" s="68" t="str">
        <f>IFERROR(L441*(1+50%),"-")</f>
        <v>-</v>
      </c>
    </row>
    <row r="442" ht="15.75" customHeight="1">
      <c r="A442" s="63" t="s">
        <v>24</v>
      </c>
      <c r="B442" s="69" t="str">
        <f t="shared" ref="B442:K442" si="39">IFERROR(IF(B441&gt;$N441,"Não válido",IF(B441&lt;$M441,"Não válido",B441)),"-")</f>
        <v>Não válido</v>
      </c>
      <c r="C442" s="69" t="str">
        <f t="shared" si="39"/>
        <v>Não válido</v>
      </c>
      <c r="D442" s="69" t="str">
        <f t="shared" si="39"/>
        <v>Não válido</v>
      </c>
      <c r="E442" s="69" t="str">
        <f t="shared" si="39"/>
        <v>Não válido</v>
      </c>
      <c r="F442" s="69" t="str">
        <f t="shared" si="39"/>
        <v>Não válido</v>
      </c>
      <c r="G442" s="69" t="str">
        <f t="shared" si="39"/>
        <v>Não válido</v>
      </c>
      <c r="H442" s="69" t="str">
        <f t="shared" si="39"/>
        <v>Não válido</v>
      </c>
      <c r="I442" s="69" t="str">
        <f t="shared" si="39"/>
        <v>Não válido</v>
      </c>
      <c r="J442" s="69" t="str">
        <f t="shared" si="39"/>
        <v>Não válido</v>
      </c>
      <c r="K442" s="69" t="str">
        <f t="shared" si="39"/>
        <v>Não válido</v>
      </c>
      <c r="L442" s="1"/>
      <c r="M442" s="1"/>
      <c r="N442" s="1"/>
    </row>
    <row r="443" ht="15.75" customHeight="1">
      <c r="A443" s="70" t="s">
        <v>25</v>
      </c>
      <c r="B443" s="68">
        <f>IFERROR(MIN(B442:K442),"-")</f>
        <v>0</v>
      </c>
      <c r="C443" s="71"/>
      <c r="D443" s="71"/>
      <c r="E443" s="1"/>
      <c r="F443" s="1"/>
      <c r="G443" s="1"/>
      <c r="H443" s="1"/>
      <c r="I443" s="1"/>
      <c r="J443" s="1"/>
      <c r="K443" s="1"/>
      <c r="L443" s="1"/>
      <c r="M443" s="1"/>
      <c r="N443" s="1"/>
    </row>
    <row r="444" ht="15.75" customHeight="1">
      <c r="A444" s="70" t="s">
        <v>26</v>
      </c>
      <c r="B444" s="68" t="str">
        <f>IFERROR(MEDIAN(B442:K442),"-")</f>
        <v>-</v>
      </c>
      <c r="C444" s="71"/>
      <c r="D444" s="71"/>
      <c r="E444" s="1"/>
      <c r="F444" s="1"/>
      <c r="G444" s="1"/>
      <c r="H444" s="1"/>
      <c r="I444" s="1"/>
      <c r="J444" s="1"/>
      <c r="K444" s="1"/>
      <c r="L444" s="1"/>
      <c r="M444" s="1"/>
      <c r="N444" s="1"/>
    </row>
    <row r="445" ht="15.75" customHeight="1">
      <c r="A445" s="70" t="s">
        <v>27</v>
      </c>
      <c r="B445" s="68" t="str">
        <f>IFERROR(AVERAGE(B442:K442),"-")</f>
        <v>-</v>
      </c>
      <c r="C445" s="71"/>
      <c r="D445" s="71"/>
      <c r="E445" s="1"/>
      <c r="F445" s="1"/>
      <c r="G445" s="1"/>
      <c r="H445" s="1"/>
      <c r="I445" s="1"/>
      <c r="J445" s="1"/>
      <c r="K445" s="1"/>
      <c r="L445" s="1"/>
      <c r="M445" s="1"/>
      <c r="N445" s="1"/>
    </row>
    <row r="446" ht="15.75" customHeight="1">
      <c r="A446" s="70" t="s">
        <v>28</v>
      </c>
      <c r="B446" s="68">
        <f>IFERROR(MAX(B442:K442),"-")</f>
        <v>0</v>
      </c>
      <c r="C446" s="71"/>
      <c r="D446" s="71"/>
      <c r="E446" s="1"/>
      <c r="F446" s="1"/>
      <c r="G446" s="1"/>
      <c r="H446" s="1"/>
      <c r="I446" s="1"/>
      <c r="J446" s="1"/>
      <c r="K446" s="1"/>
      <c r="L446" s="1"/>
      <c r="M446" s="1"/>
      <c r="N446" s="1"/>
    </row>
    <row r="447" ht="15.75" customHeight="1">
      <c r="A447" s="58"/>
      <c r="B447" s="1"/>
      <c r="C447" s="1"/>
      <c r="D447" s="1"/>
      <c r="E447" s="1"/>
      <c r="F447" s="1"/>
      <c r="G447" s="1"/>
      <c r="H447" s="1"/>
      <c r="I447" s="1"/>
      <c r="J447" s="1"/>
      <c r="K447" s="1"/>
      <c r="L447" s="1"/>
      <c r="M447" s="1"/>
      <c r="N447" s="1"/>
    </row>
    <row r="448" ht="15.75" customHeight="1">
      <c r="A448" s="66" t="s">
        <v>425</v>
      </c>
      <c r="B448" s="6" t="s">
        <v>2</v>
      </c>
      <c r="C448" s="6" t="s">
        <v>3</v>
      </c>
      <c r="D448" s="6" t="s">
        <v>4</v>
      </c>
      <c r="E448" s="6" t="s">
        <v>5</v>
      </c>
      <c r="F448" s="6" t="s">
        <v>6</v>
      </c>
      <c r="G448" s="6" t="s">
        <v>7</v>
      </c>
      <c r="H448" s="6" t="s">
        <v>8</v>
      </c>
      <c r="I448" s="6" t="s">
        <v>9</v>
      </c>
      <c r="J448" s="6" t="s">
        <v>10</v>
      </c>
      <c r="K448" s="6" t="s">
        <v>11</v>
      </c>
      <c r="L448" s="7" t="s">
        <v>12</v>
      </c>
      <c r="M448" s="7" t="s">
        <v>13</v>
      </c>
      <c r="N448" s="7" t="s">
        <v>14</v>
      </c>
    </row>
    <row r="449" ht="15.75" customHeight="1">
      <c r="A449" s="63" t="s">
        <v>15</v>
      </c>
      <c r="B449" s="9"/>
      <c r="C449" s="9"/>
      <c r="D449" s="9"/>
      <c r="E449" s="9"/>
      <c r="F449" s="9"/>
      <c r="G449" s="9"/>
      <c r="H449" s="9"/>
      <c r="I449" s="9"/>
      <c r="J449" s="9"/>
      <c r="K449" s="9"/>
      <c r="L449" s="11"/>
      <c r="M449" s="11"/>
      <c r="N449" s="11"/>
    </row>
    <row r="450" ht="15.75" customHeight="1">
      <c r="A450" s="63" t="s">
        <v>21</v>
      </c>
      <c r="B450" s="9"/>
      <c r="C450" s="9"/>
      <c r="D450" s="9"/>
      <c r="E450" s="9"/>
      <c r="F450" s="9"/>
      <c r="G450" s="9"/>
      <c r="H450" s="9"/>
      <c r="I450" s="9"/>
      <c r="J450" s="9"/>
      <c r="K450" s="9"/>
      <c r="L450" s="11"/>
      <c r="M450" s="11"/>
      <c r="N450" s="11"/>
    </row>
    <row r="451" ht="15.75" customHeight="1">
      <c r="A451" s="63" t="s">
        <v>408</v>
      </c>
      <c r="B451" s="9"/>
      <c r="C451" s="9"/>
      <c r="D451" s="9"/>
      <c r="E451" s="9"/>
      <c r="F451" s="9"/>
      <c r="G451" s="9"/>
      <c r="H451" s="9"/>
      <c r="I451" s="9"/>
      <c r="J451" s="9"/>
      <c r="K451" s="9"/>
      <c r="L451" s="65"/>
      <c r="M451" s="65"/>
      <c r="N451" s="65"/>
    </row>
    <row r="452" ht="15.75" customHeight="1">
      <c r="A452" s="66" t="s">
        <v>425</v>
      </c>
      <c r="B452" s="16"/>
      <c r="C452" s="9"/>
      <c r="D452" s="16"/>
      <c r="E452" s="69"/>
      <c r="F452" s="16"/>
      <c r="G452" s="16"/>
      <c r="H452" s="16"/>
      <c r="I452" s="16"/>
      <c r="J452" s="16"/>
      <c r="K452" s="16"/>
      <c r="L452" s="68" t="str">
        <f>IFERROR(MEDIAN($B452:$K452),"-")</f>
        <v>-</v>
      </c>
      <c r="M452" s="68" t="str">
        <f>IFERROR(L452*(1-50%),"-")</f>
        <v>-</v>
      </c>
      <c r="N452" s="68" t="str">
        <f>IFERROR(L452*(1+50%),"-")</f>
        <v>-</v>
      </c>
    </row>
    <row r="453" ht="15.75" customHeight="1">
      <c r="A453" s="63" t="s">
        <v>24</v>
      </c>
      <c r="B453" s="69" t="str">
        <f t="shared" ref="B453:K453" si="40">IFERROR(IF(B452&gt;$N452,"Não válido",IF(B452&lt;$M452,"Não válido",B452)),"-")</f>
        <v>Não válido</v>
      </c>
      <c r="C453" s="69" t="str">
        <f t="shared" si="40"/>
        <v>Não válido</v>
      </c>
      <c r="D453" s="69" t="str">
        <f t="shared" si="40"/>
        <v>Não válido</v>
      </c>
      <c r="E453" s="69" t="str">
        <f t="shared" si="40"/>
        <v>Não válido</v>
      </c>
      <c r="F453" s="69" t="str">
        <f t="shared" si="40"/>
        <v>Não válido</v>
      </c>
      <c r="G453" s="69" t="str">
        <f t="shared" si="40"/>
        <v>Não válido</v>
      </c>
      <c r="H453" s="69" t="str">
        <f t="shared" si="40"/>
        <v>Não válido</v>
      </c>
      <c r="I453" s="69" t="str">
        <f t="shared" si="40"/>
        <v>Não válido</v>
      </c>
      <c r="J453" s="69" t="str">
        <f t="shared" si="40"/>
        <v>Não válido</v>
      </c>
      <c r="K453" s="69" t="str">
        <f t="shared" si="40"/>
        <v>Não válido</v>
      </c>
      <c r="L453" s="1"/>
      <c r="M453" s="1"/>
      <c r="N453" s="1"/>
    </row>
    <row r="454" ht="15.75" customHeight="1">
      <c r="A454" s="70" t="s">
        <v>25</v>
      </c>
      <c r="B454" s="68">
        <f>IFERROR(MIN(B453:K453),"-")</f>
        <v>0</v>
      </c>
      <c r="C454" s="71"/>
      <c r="D454" s="71"/>
      <c r="E454" s="1"/>
      <c r="F454" s="1"/>
      <c r="G454" s="1"/>
      <c r="H454" s="1"/>
      <c r="I454" s="1"/>
      <c r="J454" s="1"/>
      <c r="K454" s="1"/>
      <c r="L454" s="1"/>
      <c r="M454" s="1"/>
      <c r="N454" s="1"/>
    </row>
    <row r="455" ht="15.75" customHeight="1">
      <c r="A455" s="70" t="s">
        <v>26</v>
      </c>
      <c r="B455" s="68" t="str">
        <f>IFERROR(MEDIAN(B453:K453),"-")</f>
        <v>-</v>
      </c>
      <c r="C455" s="71"/>
      <c r="D455" s="71"/>
      <c r="E455" s="1"/>
      <c r="F455" s="1"/>
      <c r="G455" s="1"/>
      <c r="H455" s="1"/>
      <c r="I455" s="1"/>
      <c r="J455" s="1"/>
      <c r="K455" s="1"/>
      <c r="L455" s="1"/>
      <c r="M455" s="1"/>
      <c r="N455" s="1"/>
    </row>
    <row r="456" ht="15.75" customHeight="1">
      <c r="A456" s="70" t="s">
        <v>27</v>
      </c>
      <c r="B456" s="68" t="str">
        <f>IFERROR(AVERAGE(B453:K453),"-")</f>
        <v>-</v>
      </c>
      <c r="C456" s="71"/>
      <c r="D456" s="71"/>
      <c r="E456" s="1"/>
      <c r="F456" s="1"/>
      <c r="G456" s="1"/>
      <c r="H456" s="1"/>
      <c r="I456" s="1"/>
      <c r="J456" s="1"/>
      <c r="K456" s="1"/>
      <c r="L456" s="1"/>
      <c r="M456" s="1"/>
      <c r="N456" s="1"/>
    </row>
    <row r="457" ht="15.75" customHeight="1">
      <c r="A457" s="70" t="s">
        <v>28</v>
      </c>
      <c r="B457" s="68">
        <f>IFERROR(MAX(B453:K453),"-")</f>
        <v>0</v>
      </c>
      <c r="C457" s="71"/>
      <c r="D457" s="71"/>
      <c r="E457" s="1"/>
      <c r="F457" s="1"/>
      <c r="G457" s="1"/>
      <c r="H457" s="1"/>
      <c r="I457" s="1"/>
      <c r="J457" s="1"/>
      <c r="K457" s="1"/>
      <c r="L457" s="1"/>
      <c r="M457" s="1"/>
      <c r="N457" s="1"/>
    </row>
    <row r="458" ht="15.75" customHeight="1">
      <c r="A458" s="58"/>
      <c r="B458" s="1"/>
      <c r="C458" s="1"/>
      <c r="D458" s="1"/>
      <c r="E458" s="1"/>
      <c r="F458" s="1"/>
      <c r="G458" s="1"/>
      <c r="H458" s="1"/>
      <c r="I458" s="1"/>
      <c r="J458" s="1"/>
      <c r="K458" s="1"/>
      <c r="L458" s="1"/>
      <c r="M458" s="1"/>
      <c r="N458" s="1"/>
    </row>
    <row r="459" ht="15.75" customHeight="1">
      <c r="A459" s="66" t="s">
        <v>454</v>
      </c>
      <c r="B459" s="6" t="s">
        <v>2</v>
      </c>
      <c r="C459" s="6" t="s">
        <v>3</v>
      </c>
      <c r="D459" s="6" t="s">
        <v>4</v>
      </c>
      <c r="E459" s="6" t="s">
        <v>5</v>
      </c>
      <c r="F459" s="6" t="s">
        <v>6</v>
      </c>
      <c r="G459" s="6" t="s">
        <v>7</v>
      </c>
      <c r="H459" s="6" t="s">
        <v>8</v>
      </c>
      <c r="I459" s="6" t="s">
        <v>9</v>
      </c>
      <c r="J459" s="6" t="s">
        <v>10</v>
      </c>
      <c r="K459" s="6" t="s">
        <v>11</v>
      </c>
      <c r="L459" s="7" t="s">
        <v>12</v>
      </c>
      <c r="M459" s="7" t="s">
        <v>13</v>
      </c>
      <c r="N459" s="7" t="s">
        <v>14</v>
      </c>
    </row>
    <row r="460" ht="15.75" customHeight="1">
      <c r="A460" s="63" t="s">
        <v>15</v>
      </c>
      <c r="B460" s="9"/>
      <c r="C460" s="9"/>
      <c r="D460" s="9"/>
      <c r="E460" s="9"/>
      <c r="F460" s="9"/>
      <c r="G460" s="9"/>
      <c r="H460" s="9"/>
      <c r="I460" s="9"/>
      <c r="J460" s="9"/>
      <c r="K460" s="9"/>
      <c r="L460" s="11"/>
      <c r="M460" s="11"/>
      <c r="N460" s="11"/>
    </row>
    <row r="461" ht="15.75" customHeight="1">
      <c r="A461" s="63" t="s">
        <v>21</v>
      </c>
      <c r="B461" s="9"/>
      <c r="C461" s="9"/>
      <c r="D461" s="9"/>
      <c r="E461" s="9"/>
      <c r="F461" s="9"/>
      <c r="G461" s="9"/>
      <c r="H461" s="9"/>
      <c r="I461" s="9"/>
      <c r="J461" s="9"/>
      <c r="K461" s="9"/>
      <c r="L461" s="11"/>
      <c r="M461" s="11"/>
      <c r="N461" s="11"/>
    </row>
    <row r="462" ht="15.75" customHeight="1">
      <c r="A462" s="63" t="s">
        <v>408</v>
      </c>
      <c r="B462" s="9"/>
      <c r="C462" s="9"/>
      <c r="D462" s="9"/>
      <c r="E462" s="9"/>
      <c r="F462" s="9"/>
      <c r="G462" s="9"/>
      <c r="H462" s="9"/>
      <c r="I462" s="9"/>
      <c r="J462" s="9"/>
      <c r="K462" s="9"/>
      <c r="L462" s="65"/>
      <c r="M462" s="65"/>
      <c r="N462" s="65"/>
    </row>
    <row r="463" ht="15.75" customHeight="1">
      <c r="A463" s="66" t="s">
        <v>454</v>
      </c>
      <c r="B463" s="16"/>
      <c r="C463" s="9"/>
      <c r="D463" s="16"/>
      <c r="E463" s="69"/>
      <c r="F463" s="16"/>
      <c r="G463" s="16"/>
      <c r="H463" s="16"/>
      <c r="I463" s="16"/>
      <c r="J463" s="16"/>
      <c r="K463" s="16"/>
      <c r="L463" s="68" t="str">
        <f>IFERROR(MEDIAN($B463:$K463),"-")</f>
        <v>-</v>
      </c>
      <c r="M463" s="68" t="str">
        <f>IFERROR(L463*(1-50%),"-")</f>
        <v>-</v>
      </c>
      <c r="N463" s="68" t="str">
        <f>IFERROR(L463*(1+50%),"-")</f>
        <v>-</v>
      </c>
    </row>
    <row r="464" ht="15.75" customHeight="1">
      <c r="A464" s="63" t="s">
        <v>24</v>
      </c>
      <c r="B464" s="69" t="str">
        <f t="shared" ref="B464:K464" si="41">IFERROR(IF(B463&gt;$N463,"Não válido",IF(B463&lt;$M463,"Não válido",B463)),"-")</f>
        <v>Não válido</v>
      </c>
      <c r="C464" s="69" t="str">
        <f t="shared" si="41"/>
        <v>Não válido</v>
      </c>
      <c r="D464" s="69" t="str">
        <f t="shared" si="41"/>
        <v>Não válido</v>
      </c>
      <c r="E464" s="69" t="str">
        <f t="shared" si="41"/>
        <v>Não válido</v>
      </c>
      <c r="F464" s="69" t="str">
        <f t="shared" si="41"/>
        <v>Não válido</v>
      </c>
      <c r="G464" s="69" t="str">
        <f t="shared" si="41"/>
        <v>Não válido</v>
      </c>
      <c r="H464" s="69" t="str">
        <f t="shared" si="41"/>
        <v>Não válido</v>
      </c>
      <c r="I464" s="69" t="str">
        <f t="shared" si="41"/>
        <v>Não válido</v>
      </c>
      <c r="J464" s="69" t="str">
        <f t="shared" si="41"/>
        <v>Não válido</v>
      </c>
      <c r="K464" s="69" t="str">
        <f t="shared" si="41"/>
        <v>Não válido</v>
      </c>
      <c r="L464" s="1"/>
      <c r="M464" s="1"/>
      <c r="N464" s="1"/>
    </row>
    <row r="465" ht="15.75" customHeight="1">
      <c r="A465" s="70" t="s">
        <v>25</v>
      </c>
      <c r="B465" s="68">
        <f>IFERROR(MIN(B464:K464),"-")</f>
        <v>0</v>
      </c>
      <c r="C465" s="71"/>
      <c r="D465" s="71"/>
      <c r="E465" s="1"/>
      <c r="F465" s="1"/>
      <c r="G465" s="1"/>
      <c r="H465" s="1"/>
      <c r="I465" s="1"/>
      <c r="J465" s="1"/>
      <c r="K465" s="1"/>
      <c r="L465" s="1"/>
      <c r="M465" s="1"/>
      <c r="N465" s="1"/>
    </row>
    <row r="466" ht="15.75" customHeight="1">
      <c r="A466" s="70" t="s">
        <v>26</v>
      </c>
      <c r="B466" s="68" t="str">
        <f>IFERROR(MEDIAN(B464:K464),"-")</f>
        <v>-</v>
      </c>
      <c r="C466" s="71"/>
      <c r="D466" s="71"/>
      <c r="E466" s="1"/>
      <c r="F466" s="1"/>
      <c r="G466" s="1"/>
      <c r="H466" s="1"/>
      <c r="I466" s="1"/>
      <c r="J466" s="1"/>
      <c r="K466" s="1"/>
      <c r="L466" s="1"/>
      <c r="M466" s="1"/>
      <c r="N466" s="1"/>
    </row>
    <row r="467" ht="15.75" customHeight="1">
      <c r="A467" s="70" t="s">
        <v>27</v>
      </c>
      <c r="B467" s="68" t="str">
        <f>IFERROR(AVERAGE(B464:K464),"-")</f>
        <v>-</v>
      </c>
      <c r="C467" s="71"/>
      <c r="D467" s="71"/>
      <c r="E467" s="1"/>
      <c r="F467" s="1"/>
      <c r="G467" s="1"/>
      <c r="H467" s="1"/>
      <c r="I467" s="1"/>
      <c r="J467" s="1"/>
      <c r="K467" s="1"/>
      <c r="L467" s="1"/>
      <c r="M467" s="1"/>
      <c r="N467" s="1"/>
    </row>
    <row r="468" ht="15.75" customHeight="1">
      <c r="A468" s="70" t="s">
        <v>28</v>
      </c>
      <c r="B468" s="68">
        <f>IFERROR(MAX(B464:K464),"-")</f>
        <v>0</v>
      </c>
      <c r="C468" s="71"/>
      <c r="D468" s="71"/>
      <c r="E468" s="1"/>
      <c r="F468" s="1"/>
      <c r="G468" s="1"/>
      <c r="H468" s="1"/>
      <c r="I468" s="1"/>
      <c r="J468" s="1"/>
      <c r="K468" s="1"/>
      <c r="L468" s="1"/>
      <c r="M468" s="1"/>
      <c r="N468" s="1"/>
    </row>
    <row r="469" ht="15.75" customHeight="1">
      <c r="A469" s="58"/>
      <c r="B469" s="1"/>
      <c r="C469" s="1"/>
      <c r="D469" s="1"/>
      <c r="E469" s="1"/>
      <c r="F469" s="1"/>
      <c r="G469" s="1"/>
      <c r="H469" s="1"/>
      <c r="I469" s="1"/>
      <c r="J469" s="1"/>
      <c r="K469" s="1"/>
      <c r="L469" s="1"/>
      <c r="M469" s="1"/>
      <c r="N469" s="1"/>
    </row>
    <row r="470" ht="15.75" customHeight="1">
      <c r="A470" s="74" t="s">
        <v>424</v>
      </c>
      <c r="B470" s="6" t="s">
        <v>2</v>
      </c>
      <c r="C470" s="6" t="s">
        <v>3</v>
      </c>
      <c r="D470" s="6" t="s">
        <v>4</v>
      </c>
      <c r="E470" s="6" t="s">
        <v>5</v>
      </c>
      <c r="F470" s="6" t="s">
        <v>6</v>
      </c>
      <c r="G470" s="6" t="s">
        <v>7</v>
      </c>
      <c r="H470" s="6" t="s">
        <v>8</v>
      </c>
      <c r="I470" s="6" t="s">
        <v>9</v>
      </c>
      <c r="J470" s="6" t="s">
        <v>10</v>
      </c>
      <c r="K470" s="6" t="s">
        <v>11</v>
      </c>
      <c r="L470" s="7" t="s">
        <v>12</v>
      </c>
      <c r="M470" s="7" t="s">
        <v>13</v>
      </c>
      <c r="N470" s="7" t="s">
        <v>14</v>
      </c>
    </row>
    <row r="471" ht="15.75" customHeight="1">
      <c r="A471" s="63" t="s">
        <v>15</v>
      </c>
      <c r="B471" s="9"/>
      <c r="C471" s="9"/>
      <c r="D471" s="9"/>
      <c r="E471" s="9"/>
      <c r="F471" s="9"/>
      <c r="G471" s="9"/>
      <c r="H471" s="9"/>
      <c r="I471" s="9"/>
      <c r="J471" s="9"/>
      <c r="K471" s="9"/>
      <c r="L471" s="11"/>
      <c r="M471" s="11"/>
      <c r="N471" s="11"/>
    </row>
    <row r="472" ht="15.75" customHeight="1">
      <c r="A472" s="63" t="s">
        <v>21</v>
      </c>
      <c r="B472" s="9"/>
      <c r="C472" s="9"/>
      <c r="D472" s="9"/>
      <c r="E472" s="9"/>
      <c r="F472" s="9"/>
      <c r="G472" s="9"/>
      <c r="H472" s="9"/>
      <c r="I472" s="9"/>
      <c r="J472" s="9"/>
      <c r="K472" s="9"/>
      <c r="L472" s="11"/>
      <c r="M472" s="11"/>
      <c r="N472" s="11"/>
    </row>
    <row r="473" ht="15.75" customHeight="1">
      <c r="A473" s="63" t="s">
        <v>408</v>
      </c>
      <c r="B473" s="9"/>
      <c r="C473" s="9"/>
      <c r="D473" s="9"/>
      <c r="E473" s="9"/>
      <c r="F473" s="9"/>
      <c r="G473" s="9"/>
      <c r="H473" s="9"/>
      <c r="I473" s="9"/>
      <c r="J473" s="9"/>
      <c r="K473" s="9"/>
      <c r="L473" s="65"/>
      <c r="M473" s="65"/>
      <c r="N473" s="65"/>
    </row>
    <row r="474" ht="15.75" customHeight="1">
      <c r="A474" s="74" t="s">
        <v>424</v>
      </c>
      <c r="B474" s="16"/>
      <c r="C474" s="9"/>
      <c r="D474" s="16"/>
      <c r="E474" s="69"/>
      <c r="F474" s="16"/>
      <c r="G474" s="16"/>
      <c r="H474" s="16"/>
      <c r="I474" s="16"/>
      <c r="J474" s="16"/>
      <c r="K474" s="16"/>
      <c r="L474" s="68" t="str">
        <f>IFERROR(MEDIAN($B474:$K474),"-")</f>
        <v>-</v>
      </c>
      <c r="M474" s="68" t="str">
        <f>IFERROR(L474*(1-50%),"-")</f>
        <v>-</v>
      </c>
      <c r="N474" s="68" t="str">
        <f>IFERROR(L474*(1+50%),"-")</f>
        <v>-</v>
      </c>
    </row>
    <row r="475" ht="15.75" customHeight="1">
      <c r="A475" s="63" t="s">
        <v>24</v>
      </c>
      <c r="B475" s="69" t="str">
        <f t="shared" ref="B475:K475" si="42">IFERROR(IF(B474&gt;$N474,"Não válido",IF(B474&lt;$M474,"Não válido",B474)),"-")</f>
        <v>Não válido</v>
      </c>
      <c r="C475" s="69" t="str">
        <f t="shared" si="42"/>
        <v>Não válido</v>
      </c>
      <c r="D475" s="69" t="str">
        <f t="shared" si="42"/>
        <v>Não válido</v>
      </c>
      <c r="E475" s="69" t="str">
        <f t="shared" si="42"/>
        <v>Não válido</v>
      </c>
      <c r="F475" s="69" t="str">
        <f t="shared" si="42"/>
        <v>Não válido</v>
      </c>
      <c r="G475" s="69" t="str">
        <f t="shared" si="42"/>
        <v>Não válido</v>
      </c>
      <c r="H475" s="69" t="str">
        <f t="shared" si="42"/>
        <v>Não válido</v>
      </c>
      <c r="I475" s="69" t="str">
        <f t="shared" si="42"/>
        <v>Não válido</v>
      </c>
      <c r="J475" s="69" t="str">
        <f t="shared" si="42"/>
        <v>Não válido</v>
      </c>
      <c r="K475" s="69" t="str">
        <f t="shared" si="42"/>
        <v>Não válido</v>
      </c>
      <c r="L475" s="1"/>
      <c r="M475" s="1"/>
      <c r="N475" s="1"/>
    </row>
    <row r="476" ht="15.75" customHeight="1">
      <c r="A476" s="70" t="s">
        <v>25</v>
      </c>
      <c r="B476" s="68">
        <f>IFERROR(MIN(B475:K475),"-")</f>
        <v>0</v>
      </c>
      <c r="C476" s="71"/>
      <c r="D476" s="71"/>
      <c r="E476" s="1"/>
      <c r="F476" s="1"/>
      <c r="G476" s="1"/>
      <c r="H476" s="1"/>
      <c r="I476" s="1"/>
      <c r="J476" s="1"/>
      <c r="K476" s="1"/>
      <c r="L476" s="1"/>
      <c r="M476" s="1"/>
      <c r="N476" s="1"/>
    </row>
    <row r="477" ht="15.75" customHeight="1">
      <c r="A477" s="70" t="s">
        <v>26</v>
      </c>
      <c r="B477" s="68" t="str">
        <f>IFERROR(MEDIAN(B475:K475),"-")</f>
        <v>-</v>
      </c>
      <c r="C477" s="71"/>
      <c r="D477" s="71"/>
      <c r="E477" s="1"/>
      <c r="F477" s="1"/>
      <c r="G477" s="1"/>
      <c r="H477" s="1"/>
      <c r="I477" s="1"/>
      <c r="J477" s="1"/>
      <c r="K477" s="1"/>
      <c r="L477" s="1"/>
      <c r="M477" s="1"/>
      <c r="N477" s="1"/>
    </row>
    <row r="478" ht="15.75" customHeight="1">
      <c r="A478" s="70" t="s">
        <v>27</v>
      </c>
      <c r="B478" s="68" t="str">
        <f>IFERROR(AVERAGE(B475:K475),"-")</f>
        <v>-</v>
      </c>
      <c r="C478" s="71"/>
      <c r="D478" s="71"/>
      <c r="E478" s="1"/>
      <c r="F478" s="1"/>
      <c r="G478" s="1"/>
      <c r="H478" s="1"/>
      <c r="I478" s="1"/>
      <c r="J478" s="1"/>
      <c r="K478" s="1"/>
      <c r="L478" s="1"/>
      <c r="M478" s="1"/>
      <c r="N478" s="1"/>
    </row>
    <row r="479" ht="15.75" customHeight="1">
      <c r="A479" s="70" t="s">
        <v>28</v>
      </c>
      <c r="B479" s="68">
        <f>IFERROR(MAX(B475:K475),"-")</f>
        <v>0</v>
      </c>
      <c r="C479" s="71"/>
      <c r="D479" s="71"/>
      <c r="E479" s="1"/>
      <c r="F479" s="1"/>
      <c r="G479" s="1"/>
      <c r="H479" s="1"/>
      <c r="I479" s="1"/>
      <c r="J479" s="1"/>
      <c r="K479" s="1"/>
      <c r="L479" s="1"/>
      <c r="M479" s="1"/>
      <c r="N479" s="1"/>
    </row>
    <row r="480" ht="15.75" customHeight="1">
      <c r="A480" s="58"/>
      <c r="B480" s="1"/>
      <c r="C480" s="1"/>
      <c r="D480" s="1"/>
      <c r="E480" s="1"/>
      <c r="F480" s="1"/>
      <c r="G480" s="1"/>
      <c r="H480" s="1"/>
      <c r="I480" s="1"/>
      <c r="J480" s="1"/>
      <c r="K480" s="1"/>
      <c r="L480" s="1"/>
      <c r="M480" s="1"/>
      <c r="N480" s="1"/>
    </row>
    <row r="481" ht="15.75" customHeight="1">
      <c r="A481" s="58"/>
      <c r="B481" s="1"/>
      <c r="C481" s="1"/>
      <c r="D481" s="1"/>
      <c r="E481" s="1"/>
      <c r="F481" s="1"/>
      <c r="G481" s="1"/>
      <c r="H481" s="1"/>
      <c r="I481" s="1"/>
      <c r="J481" s="1"/>
      <c r="K481" s="1"/>
      <c r="L481" s="1"/>
      <c r="M481" s="1"/>
      <c r="N481" s="1"/>
    </row>
    <row r="482" ht="15.75" customHeight="1">
      <c r="A482" s="58"/>
      <c r="B482" s="1"/>
      <c r="C482" s="1"/>
      <c r="D482" s="1"/>
      <c r="E482" s="1"/>
      <c r="F482" s="1"/>
      <c r="G482" s="1"/>
      <c r="H482" s="1"/>
      <c r="I482" s="1"/>
      <c r="J482" s="1"/>
      <c r="K482" s="1"/>
      <c r="L482" s="1"/>
      <c r="M482" s="1"/>
      <c r="N482" s="1"/>
    </row>
    <row r="483" ht="15.75" customHeight="1">
      <c r="A483" s="58"/>
      <c r="B483" s="1"/>
      <c r="C483" s="1"/>
      <c r="D483" s="1"/>
      <c r="E483" s="1"/>
      <c r="F483" s="1"/>
      <c r="G483" s="1"/>
      <c r="H483" s="1"/>
      <c r="I483" s="1"/>
      <c r="J483" s="1"/>
      <c r="K483" s="1"/>
      <c r="L483" s="1"/>
      <c r="M483" s="1"/>
      <c r="N483" s="1"/>
    </row>
    <row r="484" ht="15.75" customHeight="1">
      <c r="A484" s="58"/>
      <c r="B484" s="1"/>
      <c r="C484" s="1"/>
      <c r="D484" s="1"/>
      <c r="E484" s="1"/>
      <c r="F484" s="1"/>
      <c r="G484" s="1"/>
      <c r="H484" s="1"/>
      <c r="I484" s="1"/>
      <c r="J484" s="1"/>
      <c r="K484" s="1"/>
      <c r="L484" s="1"/>
      <c r="M484" s="1"/>
      <c r="N484" s="1"/>
    </row>
    <row r="485" ht="15.75" customHeight="1">
      <c r="A485" s="58"/>
      <c r="B485" s="1"/>
      <c r="C485" s="1"/>
      <c r="D485" s="1"/>
      <c r="E485" s="1"/>
      <c r="F485" s="1"/>
      <c r="G485" s="1"/>
      <c r="H485" s="1"/>
      <c r="I485" s="1"/>
      <c r="J485" s="1"/>
      <c r="K485" s="1"/>
      <c r="L485" s="1"/>
      <c r="M485" s="1"/>
      <c r="N485" s="1"/>
    </row>
    <row r="486" ht="15.75" customHeight="1">
      <c r="A486" s="58"/>
      <c r="B486" s="1"/>
      <c r="C486" s="1"/>
      <c r="D486" s="1"/>
      <c r="E486" s="1"/>
      <c r="F486" s="1"/>
      <c r="G486" s="1"/>
      <c r="H486" s="1"/>
      <c r="I486" s="1"/>
      <c r="J486" s="1"/>
      <c r="K486" s="1"/>
      <c r="L486" s="1"/>
      <c r="M486" s="1"/>
      <c r="N486" s="1"/>
    </row>
    <row r="487" ht="15.75" customHeight="1">
      <c r="A487" s="58"/>
      <c r="B487" s="1"/>
      <c r="C487" s="1"/>
      <c r="D487" s="1"/>
      <c r="E487" s="1"/>
      <c r="F487" s="1"/>
      <c r="G487" s="1"/>
      <c r="H487" s="1"/>
      <c r="I487" s="1"/>
      <c r="J487" s="1"/>
      <c r="K487" s="1"/>
      <c r="L487" s="1"/>
      <c r="M487" s="1"/>
      <c r="N487" s="1"/>
    </row>
    <row r="488" ht="15.75" customHeight="1">
      <c r="A488" s="58"/>
      <c r="B488" s="1"/>
      <c r="C488" s="1"/>
      <c r="D488" s="1"/>
      <c r="E488" s="1"/>
      <c r="F488" s="1"/>
      <c r="G488" s="1"/>
      <c r="H488" s="1"/>
      <c r="I488" s="1"/>
      <c r="J488" s="1"/>
      <c r="K488" s="1"/>
      <c r="L488" s="1"/>
      <c r="M488" s="1"/>
      <c r="N488" s="1"/>
    </row>
    <row r="489" ht="15.75" customHeight="1">
      <c r="A489" s="58"/>
      <c r="B489" s="1"/>
      <c r="C489" s="1"/>
      <c r="D489" s="1"/>
      <c r="E489" s="1"/>
      <c r="F489" s="1"/>
      <c r="G489" s="1"/>
      <c r="H489" s="1"/>
      <c r="I489" s="1"/>
      <c r="J489" s="1"/>
      <c r="K489" s="1"/>
      <c r="L489" s="1"/>
      <c r="M489" s="1"/>
      <c r="N489" s="1"/>
    </row>
    <row r="490" ht="15.75" customHeight="1">
      <c r="A490" s="58"/>
      <c r="B490" s="1"/>
      <c r="C490" s="1"/>
      <c r="D490" s="1"/>
      <c r="E490" s="1"/>
      <c r="F490" s="1"/>
      <c r="G490" s="1"/>
      <c r="H490" s="1"/>
      <c r="I490" s="1"/>
      <c r="J490" s="1"/>
      <c r="K490" s="1"/>
      <c r="L490" s="1"/>
      <c r="M490" s="1"/>
      <c r="N490" s="1"/>
    </row>
    <row r="491" ht="15.75" customHeight="1">
      <c r="A491" s="58"/>
      <c r="B491" s="1"/>
      <c r="C491" s="1"/>
      <c r="D491" s="1"/>
      <c r="E491" s="1"/>
      <c r="F491" s="1"/>
      <c r="G491" s="1"/>
      <c r="H491" s="1"/>
      <c r="I491" s="1"/>
      <c r="J491" s="1"/>
      <c r="K491" s="1"/>
      <c r="L491" s="1"/>
      <c r="M491" s="1"/>
      <c r="N491" s="1"/>
    </row>
    <row r="492" ht="15.75" customHeight="1">
      <c r="A492" s="58"/>
      <c r="B492" s="1"/>
      <c r="C492" s="1"/>
      <c r="D492" s="1"/>
      <c r="E492" s="1"/>
      <c r="F492" s="1"/>
      <c r="G492" s="1"/>
      <c r="H492" s="1"/>
      <c r="I492" s="1"/>
      <c r="J492" s="1"/>
      <c r="K492" s="1"/>
      <c r="L492" s="1"/>
      <c r="M492" s="1"/>
      <c r="N492" s="1"/>
    </row>
    <row r="493" ht="15.75" customHeight="1">
      <c r="A493" s="58"/>
      <c r="B493" s="1"/>
      <c r="C493" s="1"/>
      <c r="D493" s="1"/>
      <c r="E493" s="1"/>
      <c r="F493" s="1"/>
      <c r="G493" s="1"/>
      <c r="H493" s="1"/>
      <c r="I493" s="1"/>
      <c r="J493" s="1"/>
      <c r="K493" s="1"/>
      <c r="L493" s="1"/>
      <c r="M493" s="1"/>
      <c r="N493" s="1"/>
    </row>
    <row r="494" ht="15.75" customHeight="1">
      <c r="A494" s="58"/>
      <c r="B494" s="1"/>
      <c r="C494" s="1"/>
      <c r="D494" s="1"/>
      <c r="E494" s="1"/>
      <c r="F494" s="1"/>
      <c r="G494" s="1"/>
      <c r="H494" s="1"/>
      <c r="I494" s="1"/>
      <c r="J494" s="1"/>
      <c r="K494" s="1"/>
      <c r="L494" s="1"/>
      <c r="M494" s="1"/>
      <c r="N494" s="1"/>
    </row>
    <row r="495" ht="15.75" customHeight="1">
      <c r="A495" s="58"/>
      <c r="B495" s="1"/>
      <c r="C495" s="1"/>
      <c r="D495" s="1"/>
      <c r="E495" s="1"/>
      <c r="F495" s="1"/>
      <c r="G495" s="1"/>
      <c r="H495" s="1"/>
      <c r="I495" s="1"/>
      <c r="J495" s="1"/>
      <c r="K495" s="1"/>
      <c r="L495" s="1"/>
      <c r="M495" s="1"/>
      <c r="N495" s="1"/>
    </row>
    <row r="496" ht="15.75" customHeight="1">
      <c r="A496" s="58"/>
      <c r="B496" s="1"/>
      <c r="C496" s="1"/>
      <c r="D496" s="1"/>
      <c r="E496" s="1"/>
      <c r="F496" s="1"/>
      <c r="G496" s="1"/>
      <c r="H496" s="1"/>
      <c r="I496" s="1"/>
      <c r="J496" s="1"/>
      <c r="K496" s="1"/>
      <c r="L496" s="1"/>
      <c r="M496" s="1"/>
      <c r="N496" s="1"/>
    </row>
    <row r="497" ht="15.75" customHeight="1">
      <c r="A497" s="58"/>
      <c r="B497" s="1"/>
      <c r="C497" s="1"/>
      <c r="D497" s="1"/>
      <c r="E497" s="1"/>
      <c r="F497" s="1"/>
      <c r="G497" s="1"/>
      <c r="H497" s="1"/>
      <c r="I497" s="1"/>
      <c r="J497" s="1"/>
      <c r="K497" s="1"/>
      <c r="L497" s="1"/>
      <c r="M497" s="1"/>
      <c r="N497" s="1"/>
    </row>
    <row r="498" ht="15.75" customHeight="1">
      <c r="A498" s="58"/>
      <c r="B498" s="1"/>
      <c r="C498" s="1"/>
      <c r="D498" s="1"/>
      <c r="E498" s="1"/>
      <c r="F498" s="1"/>
      <c r="G498" s="1"/>
      <c r="H498" s="1"/>
      <c r="I498" s="1"/>
      <c r="J498" s="1"/>
      <c r="K498" s="1"/>
      <c r="L498" s="1"/>
      <c r="M498" s="1"/>
      <c r="N498" s="1"/>
    </row>
    <row r="499" ht="15.75" customHeight="1">
      <c r="A499" s="58"/>
      <c r="B499" s="1"/>
      <c r="C499" s="1"/>
      <c r="D499" s="1"/>
      <c r="E499" s="1"/>
      <c r="F499" s="1"/>
      <c r="G499" s="1"/>
      <c r="H499" s="1"/>
      <c r="I499" s="1"/>
      <c r="J499" s="1"/>
      <c r="K499" s="1"/>
      <c r="L499" s="1"/>
      <c r="M499" s="1"/>
      <c r="N499" s="1"/>
    </row>
    <row r="500" ht="15.75" customHeight="1">
      <c r="A500" s="58"/>
      <c r="B500" s="1"/>
      <c r="C500" s="1"/>
      <c r="D500" s="1"/>
      <c r="E500" s="1"/>
      <c r="F500" s="1"/>
      <c r="G500" s="1"/>
      <c r="H500" s="1"/>
      <c r="I500" s="1"/>
      <c r="J500" s="1"/>
      <c r="K500" s="1"/>
      <c r="L500" s="1"/>
      <c r="M500" s="1"/>
      <c r="N500" s="1"/>
    </row>
    <row r="501" ht="15.75" customHeight="1">
      <c r="A501" s="58"/>
      <c r="B501" s="1"/>
      <c r="C501" s="1"/>
      <c r="D501" s="1"/>
      <c r="E501" s="1"/>
      <c r="F501" s="1"/>
      <c r="G501" s="1"/>
      <c r="H501" s="1"/>
      <c r="I501" s="1"/>
      <c r="J501" s="1"/>
      <c r="K501" s="1"/>
      <c r="L501" s="1"/>
      <c r="M501" s="1"/>
      <c r="N501" s="1"/>
    </row>
    <row r="502" ht="15.75" customHeight="1">
      <c r="A502" s="58"/>
      <c r="B502" s="1"/>
      <c r="C502" s="1"/>
      <c r="D502" s="1"/>
      <c r="E502" s="1"/>
      <c r="F502" s="1"/>
      <c r="G502" s="1"/>
      <c r="H502" s="1"/>
      <c r="I502" s="1"/>
      <c r="J502" s="1"/>
      <c r="K502" s="1"/>
      <c r="L502" s="1"/>
      <c r="M502" s="1"/>
      <c r="N502" s="1"/>
    </row>
    <row r="503" ht="15.75" customHeight="1">
      <c r="A503" s="58"/>
      <c r="B503" s="1"/>
      <c r="C503" s="1"/>
      <c r="D503" s="1"/>
      <c r="E503" s="1"/>
      <c r="F503" s="1"/>
      <c r="G503" s="1"/>
      <c r="H503" s="1"/>
      <c r="I503" s="1"/>
      <c r="J503" s="1"/>
      <c r="K503" s="1"/>
      <c r="L503" s="1"/>
      <c r="M503" s="1"/>
      <c r="N503" s="1"/>
    </row>
    <row r="504" ht="15.75" customHeight="1">
      <c r="A504" s="58"/>
      <c r="B504" s="1"/>
      <c r="C504" s="1"/>
      <c r="D504" s="1"/>
      <c r="E504" s="1"/>
      <c r="F504" s="1"/>
      <c r="G504" s="1"/>
      <c r="H504" s="1"/>
      <c r="I504" s="1"/>
      <c r="J504" s="1"/>
      <c r="K504" s="1"/>
      <c r="L504" s="1"/>
      <c r="M504" s="1"/>
      <c r="N504" s="1"/>
    </row>
    <row r="505" ht="15.75" customHeight="1">
      <c r="A505" s="58"/>
      <c r="B505" s="1"/>
      <c r="C505" s="1"/>
      <c r="D505" s="1"/>
      <c r="E505" s="1"/>
      <c r="F505" s="1"/>
      <c r="G505" s="1"/>
      <c r="H505" s="1"/>
      <c r="I505" s="1"/>
      <c r="J505" s="1"/>
      <c r="K505" s="1"/>
      <c r="L505" s="1"/>
      <c r="M505" s="1"/>
      <c r="N505" s="1"/>
    </row>
    <row r="506" ht="15.75" customHeight="1">
      <c r="A506" s="58"/>
      <c r="B506" s="1"/>
      <c r="C506" s="1"/>
      <c r="D506" s="1"/>
      <c r="E506" s="1"/>
      <c r="F506" s="1"/>
      <c r="G506" s="1"/>
      <c r="H506" s="1"/>
      <c r="I506" s="1"/>
      <c r="J506" s="1"/>
      <c r="K506" s="1"/>
      <c r="L506" s="1"/>
      <c r="M506" s="1"/>
      <c r="N506" s="1"/>
    </row>
    <row r="507" ht="15.75" customHeight="1">
      <c r="A507" s="58"/>
      <c r="B507" s="1"/>
      <c r="C507" s="1"/>
      <c r="D507" s="1"/>
      <c r="E507" s="1"/>
      <c r="F507" s="1"/>
      <c r="G507" s="1"/>
      <c r="H507" s="1"/>
      <c r="I507" s="1"/>
      <c r="J507" s="1"/>
      <c r="K507" s="1"/>
      <c r="L507" s="1"/>
      <c r="M507" s="1"/>
      <c r="N507" s="1"/>
    </row>
    <row r="508" ht="15.75" customHeight="1">
      <c r="A508" s="58"/>
      <c r="B508" s="1"/>
      <c r="C508" s="1"/>
      <c r="D508" s="1"/>
      <c r="E508" s="1"/>
      <c r="F508" s="1"/>
      <c r="G508" s="1"/>
      <c r="H508" s="1"/>
      <c r="I508" s="1"/>
      <c r="J508" s="1"/>
      <c r="K508" s="1"/>
      <c r="L508" s="1"/>
      <c r="M508" s="1"/>
      <c r="N508" s="1"/>
    </row>
    <row r="509" ht="15.75" customHeight="1">
      <c r="A509" s="58"/>
      <c r="B509" s="1"/>
      <c r="C509" s="1"/>
      <c r="D509" s="1"/>
      <c r="E509" s="1"/>
      <c r="F509" s="1"/>
      <c r="G509" s="1"/>
      <c r="H509" s="1"/>
      <c r="I509" s="1"/>
      <c r="J509" s="1"/>
      <c r="K509" s="1"/>
      <c r="L509" s="1"/>
      <c r="M509" s="1"/>
      <c r="N509" s="1"/>
    </row>
    <row r="510" ht="15.75" customHeight="1">
      <c r="A510" s="58"/>
      <c r="B510" s="1"/>
      <c r="C510" s="1"/>
      <c r="D510" s="1"/>
      <c r="E510" s="1"/>
      <c r="F510" s="1"/>
      <c r="G510" s="1"/>
      <c r="H510" s="1"/>
      <c r="I510" s="1"/>
      <c r="J510" s="1"/>
      <c r="K510" s="1"/>
      <c r="L510" s="1"/>
      <c r="M510" s="1"/>
      <c r="N510" s="1"/>
    </row>
    <row r="511" ht="15.75" customHeight="1">
      <c r="A511" s="58"/>
      <c r="B511" s="1"/>
      <c r="C511" s="1"/>
      <c r="D511" s="1"/>
      <c r="E511" s="1"/>
      <c r="F511" s="1"/>
      <c r="G511" s="1"/>
      <c r="H511" s="1"/>
      <c r="I511" s="1"/>
      <c r="J511" s="1"/>
      <c r="K511" s="1"/>
      <c r="L511" s="1"/>
      <c r="M511" s="1"/>
      <c r="N511" s="1"/>
    </row>
    <row r="512" ht="15.75" customHeight="1">
      <c r="A512" s="58"/>
      <c r="B512" s="1"/>
      <c r="C512" s="1"/>
      <c r="D512" s="1"/>
      <c r="E512" s="1"/>
      <c r="F512" s="1"/>
      <c r="G512" s="1"/>
      <c r="H512" s="1"/>
      <c r="I512" s="1"/>
      <c r="J512" s="1"/>
      <c r="K512" s="1"/>
      <c r="L512" s="1"/>
      <c r="M512" s="1"/>
      <c r="N512" s="1"/>
    </row>
    <row r="513" ht="15.75" customHeight="1">
      <c r="A513" s="58"/>
      <c r="B513" s="1"/>
      <c r="C513" s="1"/>
      <c r="D513" s="1"/>
      <c r="E513" s="1"/>
      <c r="F513" s="1"/>
      <c r="G513" s="1"/>
      <c r="H513" s="1"/>
      <c r="I513" s="1"/>
      <c r="J513" s="1"/>
      <c r="K513" s="1"/>
      <c r="L513" s="1"/>
      <c r="M513" s="1"/>
      <c r="N513" s="1"/>
    </row>
    <row r="514" ht="15.75" customHeight="1">
      <c r="A514" s="58"/>
      <c r="B514" s="1"/>
      <c r="C514" s="1"/>
      <c r="D514" s="1"/>
      <c r="E514" s="1"/>
      <c r="F514" s="1"/>
      <c r="G514" s="1"/>
      <c r="H514" s="1"/>
      <c r="I514" s="1"/>
      <c r="J514" s="1"/>
      <c r="K514" s="1"/>
      <c r="L514" s="1"/>
      <c r="M514" s="1"/>
      <c r="N514" s="1"/>
    </row>
    <row r="515" ht="15.75" customHeight="1">
      <c r="A515" s="58"/>
      <c r="B515" s="1"/>
      <c r="C515" s="1"/>
      <c r="D515" s="1"/>
      <c r="E515" s="1"/>
      <c r="F515" s="1"/>
      <c r="G515" s="1"/>
      <c r="H515" s="1"/>
      <c r="I515" s="1"/>
      <c r="J515" s="1"/>
      <c r="K515" s="1"/>
      <c r="L515" s="1"/>
      <c r="M515" s="1"/>
      <c r="N515" s="1"/>
    </row>
    <row r="516" ht="15.75" customHeight="1">
      <c r="A516" s="58"/>
      <c r="B516" s="1"/>
      <c r="C516" s="1"/>
      <c r="D516" s="1"/>
      <c r="E516" s="1"/>
      <c r="F516" s="1"/>
      <c r="G516" s="1"/>
      <c r="H516" s="1"/>
      <c r="I516" s="1"/>
      <c r="J516" s="1"/>
      <c r="K516" s="1"/>
      <c r="L516" s="1"/>
      <c r="M516" s="1"/>
      <c r="N516" s="1"/>
    </row>
    <row r="517" ht="15.75" customHeight="1">
      <c r="A517" s="58"/>
      <c r="B517" s="1"/>
      <c r="C517" s="1"/>
      <c r="D517" s="1"/>
      <c r="E517" s="1"/>
      <c r="F517" s="1"/>
      <c r="G517" s="1"/>
      <c r="H517" s="1"/>
      <c r="I517" s="1"/>
      <c r="J517" s="1"/>
      <c r="K517" s="1"/>
      <c r="L517" s="1"/>
      <c r="M517" s="1"/>
      <c r="N517" s="1"/>
    </row>
    <row r="518" ht="15.75" customHeight="1">
      <c r="A518" s="58"/>
      <c r="B518" s="1"/>
      <c r="C518" s="1"/>
      <c r="D518" s="1"/>
      <c r="E518" s="1"/>
      <c r="F518" s="1"/>
      <c r="G518" s="1"/>
      <c r="H518" s="1"/>
      <c r="I518" s="1"/>
      <c r="J518" s="1"/>
      <c r="K518" s="1"/>
      <c r="L518" s="1"/>
      <c r="M518" s="1"/>
      <c r="N518" s="1"/>
    </row>
    <row r="519" ht="15.75" customHeight="1">
      <c r="A519" s="58"/>
      <c r="B519" s="1"/>
      <c r="C519" s="1"/>
      <c r="D519" s="1"/>
      <c r="E519" s="1"/>
      <c r="F519" s="1"/>
      <c r="G519" s="1"/>
      <c r="H519" s="1"/>
      <c r="I519" s="1"/>
      <c r="J519" s="1"/>
      <c r="K519" s="1"/>
      <c r="L519" s="1"/>
      <c r="M519" s="1"/>
      <c r="N519" s="1"/>
    </row>
    <row r="520" ht="15.75" customHeight="1">
      <c r="A520" s="58"/>
      <c r="B520" s="1"/>
      <c r="C520" s="1"/>
      <c r="D520" s="1"/>
      <c r="E520" s="1"/>
      <c r="F520" s="1"/>
      <c r="G520" s="1"/>
      <c r="H520" s="1"/>
      <c r="I520" s="1"/>
      <c r="J520" s="1"/>
      <c r="K520" s="1"/>
      <c r="L520" s="1"/>
      <c r="M520" s="1"/>
      <c r="N520" s="1"/>
    </row>
    <row r="521" ht="15.75" customHeight="1">
      <c r="A521" s="58"/>
      <c r="B521" s="1"/>
      <c r="C521" s="1"/>
      <c r="D521" s="1"/>
      <c r="E521" s="1"/>
      <c r="F521" s="1"/>
      <c r="G521" s="1"/>
      <c r="H521" s="1"/>
      <c r="I521" s="1"/>
      <c r="J521" s="1"/>
      <c r="K521" s="1"/>
      <c r="L521" s="1"/>
      <c r="M521" s="1"/>
      <c r="N521" s="1"/>
    </row>
    <row r="522" ht="15.75" customHeight="1">
      <c r="A522" s="58"/>
      <c r="B522" s="1"/>
      <c r="C522" s="1"/>
      <c r="D522" s="1"/>
      <c r="E522" s="1"/>
      <c r="F522" s="1"/>
      <c r="G522" s="1"/>
      <c r="H522" s="1"/>
      <c r="I522" s="1"/>
      <c r="J522" s="1"/>
      <c r="K522" s="1"/>
      <c r="L522" s="1"/>
      <c r="M522" s="1"/>
      <c r="N522" s="1"/>
    </row>
    <row r="523" ht="15.75" customHeight="1">
      <c r="A523" s="58"/>
      <c r="B523" s="1"/>
      <c r="C523" s="1"/>
      <c r="D523" s="1"/>
      <c r="E523" s="1"/>
      <c r="F523" s="1"/>
      <c r="G523" s="1"/>
      <c r="H523" s="1"/>
      <c r="I523" s="1"/>
      <c r="J523" s="1"/>
      <c r="K523" s="1"/>
      <c r="L523" s="1"/>
      <c r="M523" s="1"/>
      <c r="N523" s="1"/>
    </row>
    <row r="524" ht="15.75" customHeight="1">
      <c r="A524" s="58"/>
      <c r="B524" s="1"/>
      <c r="C524" s="1"/>
      <c r="D524" s="1"/>
      <c r="E524" s="1"/>
      <c r="F524" s="1"/>
      <c r="G524" s="1"/>
      <c r="H524" s="1"/>
      <c r="I524" s="1"/>
      <c r="J524" s="1"/>
      <c r="K524" s="1"/>
      <c r="L524" s="1"/>
      <c r="M524" s="1"/>
      <c r="N524" s="1"/>
    </row>
    <row r="525" ht="15.75" customHeight="1">
      <c r="A525" s="58"/>
      <c r="B525" s="1"/>
      <c r="C525" s="1"/>
      <c r="D525" s="1"/>
      <c r="E525" s="1"/>
      <c r="F525" s="1"/>
      <c r="G525" s="1"/>
      <c r="H525" s="1"/>
      <c r="I525" s="1"/>
      <c r="J525" s="1"/>
      <c r="K525" s="1"/>
      <c r="L525" s="1"/>
      <c r="M525" s="1"/>
      <c r="N525" s="1"/>
    </row>
    <row r="526" ht="15.75" customHeight="1">
      <c r="A526" s="58"/>
      <c r="B526" s="1"/>
      <c r="C526" s="1"/>
      <c r="D526" s="1"/>
      <c r="E526" s="1"/>
      <c r="F526" s="1"/>
      <c r="G526" s="1"/>
      <c r="H526" s="1"/>
      <c r="I526" s="1"/>
      <c r="J526" s="1"/>
      <c r="K526" s="1"/>
      <c r="L526" s="1"/>
      <c r="M526" s="1"/>
      <c r="N526" s="1"/>
    </row>
    <row r="527" ht="15.75" customHeight="1">
      <c r="A527" s="58"/>
      <c r="B527" s="1"/>
      <c r="C527" s="1"/>
      <c r="D527" s="1"/>
      <c r="E527" s="1"/>
      <c r="F527" s="1"/>
      <c r="G527" s="1"/>
      <c r="H527" s="1"/>
      <c r="I527" s="1"/>
      <c r="J527" s="1"/>
      <c r="K527" s="1"/>
      <c r="L527" s="1"/>
      <c r="M527" s="1"/>
      <c r="N527" s="1"/>
    </row>
    <row r="528" ht="15.75" customHeight="1">
      <c r="A528" s="58"/>
      <c r="B528" s="1"/>
      <c r="C528" s="1"/>
      <c r="D528" s="1"/>
      <c r="E528" s="1"/>
      <c r="F528" s="1"/>
      <c r="G528" s="1"/>
      <c r="H528" s="1"/>
      <c r="I528" s="1"/>
      <c r="J528" s="1"/>
      <c r="K528" s="1"/>
      <c r="L528" s="1"/>
      <c r="M528" s="1"/>
      <c r="N528" s="1"/>
    </row>
    <row r="529" ht="15.75" customHeight="1">
      <c r="A529" s="58"/>
      <c r="B529" s="1"/>
      <c r="C529" s="1"/>
      <c r="D529" s="1"/>
      <c r="E529" s="1"/>
      <c r="F529" s="1"/>
      <c r="G529" s="1"/>
      <c r="H529" s="1"/>
      <c r="I529" s="1"/>
      <c r="J529" s="1"/>
      <c r="K529" s="1"/>
      <c r="L529" s="1"/>
      <c r="M529" s="1"/>
      <c r="N529" s="1"/>
    </row>
    <row r="530" ht="15.75" customHeight="1">
      <c r="A530" s="58"/>
      <c r="B530" s="1"/>
      <c r="C530" s="1"/>
      <c r="D530" s="1"/>
      <c r="E530" s="1"/>
      <c r="F530" s="1"/>
      <c r="G530" s="1"/>
      <c r="H530" s="1"/>
      <c r="I530" s="1"/>
      <c r="J530" s="1"/>
      <c r="K530" s="1"/>
      <c r="L530" s="1"/>
      <c r="M530" s="1"/>
      <c r="N530" s="1"/>
    </row>
    <row r="531" ht="15.75" customHeight="1">
      <c r="A531" s="58"/>
      <c r="B531" s="1"/>
      <c r="C531" s="1"/>
      <c r="D531" s="1"/>
      <c r="E531" s="1"/>
      <c r="F531" s="1"/>
      <c r="G531" s="1"/>
      <c r="H531" s="1"/>
      <c r="I531" s="1"/>
      <c r="J531" s="1"/>
      <c r="K531" s="1"/>
      <c r="L531" s="1"/>
      <c r="M531" s="1"/>
      <c r="N531" s="1"/>
    </row>
    <row r="532" ht="15.75" customHeight="1">
      <c r="A532" s="58"/>
      <c r="B532" s="1"/>
      <c r="C532" s="1"/>
      <c r="D532" s="1"/>
      <c r="E532" s="1"/>
      <c r="F532" s="1"/>
      <c r="G532" s="1"/>
      <c r="H532" s="1"/>
      <c r="I532" s="1"/>
      <c r="J532" s="1"/>
      <c r="K532" s="1"/>
      <c r="L532" s="1"/>
      <c r="M532" s="1"/>
      <c r="N532" s="1"/>
    </row>
    <row r="533" ht="15.75" customHeight="1">
      <c r="A533" s="58"/>
      <c r="B533" s="1"/>
      <c r="C533" s="1"/>
      <c r="D533" s="1"/>
      <c r="E533" s="1"/>
      <c r="F533" s="1"/>
      <c r="G533" s="1"/>
      <c r="H533" s="1"/>
      <c r="I533" s="1"/>
      <c r="J533" s="1"/>
      <c r="K533" s="1"/>
      <c r="L533" s="1"/>
      <c r="M533" s="1"/>
      <c r="N533" s="1"/>
    </row>
    <row r="534" ht="15.75" customHeight="1">
      <c r="A534" s="58"/>
      <c r="B534" s="1"/>
      <c r="C534" s="1"/>
      <c r="D534" s="1"/>
      <c r="E534" s="1"/>
      <c r="F534" s="1"/>
      <c r="G534" s="1"/>
      <c r="H534" s="1"/>
      <c r="I534" s="1"/>
      <c r="J534" s="1"/>
      <c r="K534" s="1"/>
      <c r="L534" s="1"/>
      <c r="M534" s="1"/>
      <c r="N534" s="1"/>
    </row>
    <row r="535" ht="15.75" customHeight="1">
      <c r="A535" s="58"/>
      <c r="B535" s="1"/>
      <c r="C535" s="1"/>
      <c r="D535" s="1"/>
      <c r="E535" s="1"/>
      <c r="F535" s="1"/>
      <c r="G535" s="1"/>
      <c r="H535" s="1"/>
      <c r="I535" s="1"/>
      <c r="J535" s="1"/>
      <c r="K535" s="1"/>
      <c r="L535" s="1"/>
      <c r="M535" s="1"/>
      <c r="N535" s="1"/>
    </row>
    <row r="536" ht="15.75" customHeight="1">
      <c r="A536" s="58"/>
      <c r="B536" s="1"/>
      <c r="C536" s="1"/>
      <c r="D536" s="1"/>
      <c r="E536" s="1"/>
      <c r="F536" s="1"/>
      <c r="G536" s="1"/>
      <c r="H536" s="1"/>
      <c r="I536" s="1"/>
      <c r="J536" s="1"/>
      <c r="K536" s="1"/>
      <c r="L536" s="1"/>
      <c r="M536" s="1"/>
      <c r="N536" s="1"/>
    </row>
    <row r="537" ht="15.75" customHeight="1">
      <c r="A537" s="58"/>
      <c r="B537" s="1"/>
      <c r="C537" s="1"/>
      <c r="D537" s="1"/>
      <c r="E537" s="1"/>
      <c r="F537" s="1"/>
      <c r="G537" s="1"/>
      <c r="H537" s="1"/>
      <c r="I537" s="1"/>
      <c r="J537" s="1"/>
      <c r="K537" s="1"/>
      <c r="L537" s="1"/>
      <c r="M537" s="1"/>
      <c r="N537" s="1"/>
    </row>
    <row r="538" ht="15.75" customHeight="1">
      <c r="A538" s="58"/>
      <c r="B538" s="1"/>
      <c r="C538" s="1"/>
      <c r="D538" s="1"/>
      <c r="E538" s="1"/>
      <c r="F538" s="1"/>
      <c r="G538" s="1"/>
      <c r="H538" s="1"/>
      <c r="I538" s="1"/>
      <c r="J538" s="1"/>
      <c r="K538" s="1"/>
      <c r="L538" s="1"/>
      <c r="M538" s="1"/>
      <c r="N538" s="1"/>
    </row>
    <row r="539" ht="15.75" customHeight="1">
      <c r="A539" s="58"/>
      <c r="B539" s="1"/>
      <c r="C539" s="1"/>
      <c r="D539" s="1"/>
      <c r="E539" s="1"/>
      <c r="F539" s="1"/>
      <c r="G539" s="1"/>
      <c r="H539" s="1"/>
      <c r="I539" s="1"/>
      <c r="J539" s="1"/>
      <c r="K539" s="1"/>
      <c r="L539" s="1"/>
      <c r="M539" s="1"/>
      <c r="N539" s="1"/>
    </row>
    <row r="540" ht="15.75" customHeight="1">
      <c r="A540" s="58"/>
      <c r="B540" s="1"/>
      <c r="C540" s="1"/>
      <c r="D540" s="1"/>
      <c r="E540" s="1"/>
      <c r="F540" s="1"/>
      <c r="G540" s="1"/>
      <c r="H540" s="1"/>
      <c r="I540" s="1"/>
      <c r="J540" s="1"/>
      <c r="K540" s="1"/>
      <c r="L540" s="1"/>
      <c r="M540" s="1"/>
      <c r="N540" s="1"/>
    </row>
    <row r="541" ht="15.75" customHeight="1">
      <c r="A541" s="58"/>
      <c r="B541" s="1"/>
      <c r="C541" s="1"/>
      <c r="D541" s="1"/>
      <c r="E541" s="1"/>
      <c r="F541" s="1"/>
      <c r="G541" s="1"/>
      <c r="H541" s="1"/>
      <c r="I541" s="1"/>
      <c r="J541" s="1"/>
      <c r="K541" s="1"/>
      <c r="L541" s="1"/>
      <c r="M541" s="1"/>
      <c r="N541" s="1"/>
    </row>
    <row r="542" ht="15.75" customHeight="1">
      <c r="A542" s="58"/>
      <c r="B542" s="1"/>
      <c r="C542" s="1"/>
      <c r="D542" s="1"/>
      <c r="E542" s="1"/>
      <c r="F542" s="1"/>
      <c r="G542" s="1"/>
      <c r="H542" s="1"/>
      <c r="I542" s="1"/>
      <c r="J542" s="1"/>
      <c r="K542" s="1"/>
      <c r="L542" s="1"/>
      <c r="M542" s="1"/>
      <c r="N542" s="1"/>
    </row>
    <row r="543" ht="15.75" customHeight="1">
      <c r="A543" s="58"/>
      <c r="B543" s="1"/>
      <c r="C543" s="1"/>
      <c r="D543" s="1"/>
      <c r="E543" s="1"/>
      <c r="F543" s="1"/>
      <c r="G543" s="1"/>
      <c r="H543" s="1"/>
      <c r="I543" s="1"/>
      <c r="J543" s="1"/>
      <c r="K543" s="1"/>
      <c r="L543" s="1"/>
      <c r="M543" s="1"/>
      <c r="N543" s="1"/>
    </row>
    <row r="544" ht="15.75" customHeight="1">
      <c r="A544" s="58"/>
      <c r="B544" s="1"/>
      <c r="C544" s="1"/>
      <c r="D544" s="1"/>
      <c r="E544" s="1"/>
      <c r="F544" s="1"/>
      <c r="G544" s="1"/>
      <c r="H544" s="1"/>
      <c r="I544" s="1"/>
      <c r="J544" s="1"/>
      <c r="K544" s="1"/>
      <c r="L544" s="1"/>
      <c r="M544" s="1"/>
      <c r="N544" s="1"/>
    </row>
    <row r="545" ht="15.75" customHeight="1">
      <c r="A545" s="58"/>
      <c r="B545" s="1"/>
      <c r="C545" s="1"/>
      <c r="D545" s="1"/>
      <c r="E545" s="1"/>
      <c r="F545" s="1"/>
      <c r="G545" s="1"/>
      <c r="H545" s="1"/>
      <c r="I545" s="1"/>
      <c r="J545" s="1"/>
      <c r="K545" s="1"/>
      <c r="L545" s="1"/>
      <c r="M545" s="1"/>
      <c r="N545" s="1"/>
    </row>
    <row r="546" ht="15.75" customHeight="1">
      <c r="A546" s="58"/>
      <c r="B546" s="1"/>
      <c r="C546" s="1"/>
      <c r="D546" s="1"/>
      <c r="E546" s="1"/>
      <c r="F546" s="1"/>
      <c r="G546" s="1"/>
      <c r="H546" s="1"/>
      <c r="I546" s="1"/>
      <c r="J546" s="1"/>
      <c r="K546" s="1"/>
      <c r="L546" s="1"/>
      <c r="M546" s="1"/>
      <c r="N546" s="1"/>
    </row>
    <row r="547" ht="15.75" customHeight="1">
      <c r="A547" s="58"/>
      <c r="B547" s="1"/>
      <c r="C547" s="1"/>
      <c r="D547" s="1"/>
      <c r="E547" s="1"/>
      <c r="F547" s="1"/>
      <c r="G547" s="1"/>
      <c r="H547" s="1"/>
      <c r="I547" s="1"/>
      <c r="J547" s="1"/>
      <c r="K547" s="1"/>
      <c r="L547" s="1"/>
      <c r="M547" s="1"/>
      <c r="N547" s="1"/>
    </row>
    <row r="548" ht="15.75" customHeight="1">
      <c r="A548" s="58"/>
      <c r="B548" s="1"/>
      <c r="C548" s="1"/>
      <c r="D548" s="1"/>
      <c r="E548" s="1"/>
      <c r="F548" s="1"/>
      <c r="G548" s="1"/>
      <c r="H548" s="1"/>
      <c r="I548" s="1"/>
      <c r="J548" s="1"/>
      <c r="K548" s="1"/>
      <c r="L548" s="1"/>
      <c r="M548" s="1"/>
      <c r="N548" s="1"/>
    </row>
    <row r="549" ht="15.75" customHeight="1">
      <c r="A549" s="58"/>
      <c r="B549" s="1"/>
      <c r="C549" s="1"/>
      <c r="D549" s="1"/>
      <c r="E549" s="1"/>
      <c r="F549" s="1"/>
      <c r="G549" s="1"/>
      <c r="H549" s="1"/>
      <c r="I549" s="1"/>
      <c r="J549" s="1"/>
      <c r="K549" s="1"/>
      <c r="L549" s="1"/>
      <c r="M549" s="1"/>
      <c r="N549" s="1"/>
    </row>
    <row r="550" ht="15.75" customHeight="1">
      <c r="A550" s="58"/>
      <c r="B550" s="1"/>
      <c r="C550" s="1"/>
      <c r="D550" s="1"/>
      <c r="E550" s="1"/>
      <c r="F550" s="1"/>
      <c r="G550" s="1"/>
      <c r="H550" s="1"/>
      <c r="I550" s="1"/>
      <c r="J550" s="1"/>
      <c r="K550" s="1"/>
      <c r="L550" s="1"/>
      <c r="M550" s="1"/>
      <c r="N550" s="1"/>
    </row>
    <row r="551" ht="15.75" customHeight="1">
      <c r="A551" s="58"/>
      <c r="B551" s="1"/>
      <c r="C551" s="1"/>
      <c r="D551" s="1"/>
      <c r="E551" s="1"/>
      <c r="F551" s="1"/>
      <c r="G551" s="1"/>
      <c r="H551" s="1"/>
      <c r="I551" s="1"/>
      <c r="J551" s="1"/>
      <c r="K551" s="1"/>
      <c r="L551" s="1"/>
      <c r="M551" s="1"/>
      <c r="N551" s="1"/>
    </row>
    <row r="552" ht="15.75" customHeight="1">
      <c r="A552" s="58"/>
      <c r="B552" s="1"/>
      <c r="C552" s="1"/>
      <c r="D552" s="1"/>
      <c r="E552" s="1"/>
      <c r="F552" s="1"/>
      <c r="G552" s="1"/>
      <c r="H552" s="1"/>
      <c r="I552" s="1"/>
      <c r="J552" s="1"/>
      <c r="K552" s="1"/>
      <c r="L552" s="1"/>
      <c r="M552" s="1"/>
      <c r="N552" s="1"/>
    </row>
    <row r="553" ht="15.75" customHeight="1">
      <c r="A553" s="58"/>
      <c r="B553" s="1"/>
      <c r="C553" s="1"/>
      <c r="D553" s="1"/>
      <c r="E553" s="1"/>
      <c r="F553" s="1"/>
      <c r="G553" s="1"/>
      <c r="H553" s="1"/>
      <c r="I553" s="1"/>
      <c r="J553" s="1"/>
      <c r="K553" s="1"/>
      <c r="L553" s="1"/>
      <c r="M553" s="1"/>
      <c r="N553" s="1"/>
    </row>
    <row r="554" ht="15.75" customHeight="1">
      <c r="A554" s="58"/>
      <c r="B554" s="1"/>
      <c r="C554" s="1"/>
      <c r="D554" s="1"/>
      <c r="E554" s="1"/>
      <c r="F554" s="1"/>
      <c r="G554" s="1"/>
      <c r="H554" s="1"/>
      <c r="I554" s="1"/>
      <c r="J554" s="1"/>
      <c r="K554" s="1"/>
      <c r="L554" s="1"/>
      <c r="M554" s="1"/>
      <c r="N554" s="1"/>
    </row>
    <row r="555" ht="15.75" customHeight="1">
      <c r="A555" s="58"/>
      <c r="B555" s="1"/>
      <c r="C555" s="1"/>
      <c r="D555" s="1"/>
      <c r="E555" s="1"/>
      <c r="F555" s="1"/>
      <c r="G555" s="1"/>
      <c r="H555" s="1"/>
      <c r="I555" s="1"/>
      <c r="J555" s="1"/>
      <c r="K555" s="1"/>
      <c r="L555" s="1"/>
      <c r="M555" s="1"/>
      <c r="N555" s="1"/>
    </row>
    <row r="556" ht="15.75" customHeight="1">
      <c r="A556" s="58"/>
      <c r="B556" s="1"/>
      <c r="C556" s="1"/>
      <c r="D556" s="1"/>
      <c r="E556" s="1"/>
      <c r="F556" s="1"/>
      <c r="G556" s="1"/>
      <c r="H556" s="1"/>
      <c r="I556" s="1"/>
      <c r="J556" s="1"/>
      <c r="K556" s="1"/>
      <c r="L556" s="1"/>
      <c r="M556" s="1"/>
      <c r="N556" s="1"/>
    </row>
    <row r="557" ht="15.75" customHeight="1">
      <c r="A557" s="58"/>
      <c r="B557" s="1"/>
      <c r="C557" s="1"/>
      <c r="D557" s="1"/>
      <c r="E557" s="1"/>
      <c r="F557" s="1"/>
      <c r="G557" s="1"/>
      <c r="H557" s="1"/>
      <c r="I557" s="1"/>
      <c r="J557" s="1"/>
      <c r="K557" s="1"/>
      <c r="L557" s="1"/>
      <c r="M557" s="1"/>
      <c r="N557" s="1"/>
    </row>
    <row r="558" ht="15.75" customHeight="1">
      <c r="A558" s="58"/>
      <c r="B558" s="1"/>
      <c r="C558" s="1"/>
      <c r="D558" s="1"/>
      <c r="E558" s="1"/>
      <c r="F558" s="1"/>
      <c r="G558" s="1"/>
      <c r="H558" s="1"/>
      <c r="I558" s="1"/>
      <c r="J558" s="1"/>
      <c r="K558" s="1"/>
      <c r="L558" s="1"/>
      <c r="M558" s="1"/>
      <c r="N558" s="1"/>
    </row>
    <row r="559" ht="15.75" customHeight="1">
      <c r="A559" s="58"/>
      <c r="B559" s="1"/>
      <c r="C559" s="1"/>
      <c r="D559" s="1"/>
      <c r="E559" s="1"/>
      <c r="F559" s="1"/>
      <c r="G559" s="1"/>
      <c r="H559" s="1"/>
      <c r="I559" s="1"/>
      <c r="J559" s="1"/>
      <c r="K559" s="1"/>
      <c r="L559" s="1"/>
      <c r="M559" s="1"/>
      <c r="N559" s="1"/>
    </row>
    <row r="560" ht="15.75" customHeight="1">
      <c r="A560" s="58"/>
      <c r="B560" s="1"/>
      <c r="C560" s="1"/>
      <c r="D560" s="1"/>
      <c r="E560" s="1"/>
      <c r="F560" s="1"/>
      <c r="G560" s="1"/>
      <c r="H560" s="1"/>
      <c r="I560" s="1"/>
      <c r="J560" s="1"/>
      <c r="K560" s="1"/>
      <c r="L560" s="1"/>
      <c r="M560" s="1"/>
      <c r="N560" s="1"/>
    </row>
    <row r="561" ht="15.75" customHeight="1">
      <c r="A561" s="58"/>
      <c r="B561" s="1"/>
      <c r="C561" s="1"/>
      <c r="D561" s="1"/>
      <c r="E561" s="1"/>
      <c r="F561" s="1"/>
      <c r="G561" s="1"/>
      <c r="H561" s="1"/>
      <c r="I561" s="1"/>
      <c r="J561" s="1"/>
      <c r="K561" s="1"/>
      <c r="L561" s="1"/>
      <c r="M561" s="1"/>
      <c r="N561" s="1"/>
    </row>
    <row r="562" ht="15.75" customHeight="1">
      <c r="A562" s="58"/>
      <c r="B562" s="1"/>
      <c r="C562" s="1"/>
      <c r="D562" s="1"/>
      <c r="E562" s="1"/>
      <c r="F562" s="1"/>
      <c r="G562" s="1"/>
      <c r="H562" s="1"/>
      <c r="I562" s="1"/>
      <c r="J562" s="1"/>
      <c r="K562" s="1"/>
      <c r="L562" s="1"/>
      <c r="M562" s="1"/>
      <c r="N562" s="1"/>
    </row>
    <row r="563" ht="15.75" customHeight="1">
      <c r="A563" s="58"/>
      <c r="B563" s="1"/>
      <c r="C563" s="1"/>
      <c r="D563" s="1"/>
      <c r="E563" s="1"/>
      <c r="F563" s="1"/>
      <c r="G563" s="1"/>
      <c r="H563" s="1"/>
      <c r="I563" s="1"/>
      <c r="J563" s="1"/>
      <c r="K563" s="1"/>
      <c r="L563" s="1"/>
      <c r="M563" s="1"/>
      <c r="N563" s="1"/>
    </row>
    <row r="564" ht="15.75" customHeight="1">
      <c r="A564" s="58"/>
      <c r="B564" s="1"/>
      <c r="C564" s="1"/>
      <c r="D564" s="1"/>
      <c r="E564" s="1"/>
      <c r="F564" s="1"/>
      <c r="G564" s="1"/>
      <c r="H564" s="1"/>
      <c r="I564" s="1"/>
      <c r="J564" s="1"/>
      <c r="K564" s="1"/>
      <c r="L564" s="1"/>
      <c r="M564" s="1"/>
      <c r="N564" s="1"/>
    </row>
    <row r="565" ht="15.75" customHeight="1">
      <c r="A565" s="58"/>
      <c r="B565" s="1"/>
      <c r="C565" s="1"/>
      <c r="D565" s="1"/>
      <c r="E565" s="1"/>
      <c r="F565" s="1"/>
      <c r="G565" s="1"/>
      <c r="H565" s="1"/>
      <c r="I565" s="1"/>
      <c r="J565" s="1"/>
      <c r="K565" s="1"/>
      <c r="L565" s="1"/>
      <c r="M565" s="1"/>
      <c r="N565" s="1"/>
    </row>
    <row r="566" ht="15.75" customHeight="1">
      <c r="A566" s="58"/>
      <c r="B566" s="1"/>
      <c r="C566" s="1"/>
      <c r="D566" s="1"/>
      <c r="E566" s="1"/>
      <c r="F566" s="1"/>
      <c r="G566" s="1"/>
      <c r="H566" s="1"/>
      <c r="I566" s="1"/>
      <c r="J566" s="1"/>
      <c r="K566" s="1"/>
      <c r="L566" s="1"/>
      <c r="M566" s="1"/>
      <c r="N566" s="1"/>
    </row>
    <row r="567" ht="15.75" customHeight="1">
      <c r="A567" s="58"/>
      <c r="B567" s="1"/>
      <c r="C567" s="1"/>
      <c r="D567" s="1"/>
      <c r="E567" s="1"/>
      <c r="F567" s="1"/>
      <c r="G567" s="1"/>
      <c r="H567" s="1"/>
      <c r="I567" s="1"/>
      <c r="J567" s="1"/>
      <c r="K567" s="1"/>
      <c r="L567" s="1"/>
      <c r="M567" s="1"/>
      <c r="N567" s="1"/>
    </row>
    <row r="568" ht="15.75" customHeight="1">
      <c r="A568" s="58"/>
      <c r="B568" s="1"/>
      <c r="C568" s="1"/>
      <c r="D568" s="1"/>
      <c r="E568" s="1"/>
      <c r="F568" s="1"/>
      <c r="G568" s="1"/>
      <c r="H568" s="1"/>
      <c r="I568" s="1"/>
      <c r="J568" s="1"/>
      <c r="K568" s="1"/>
      <c r="L568" s="1"/>
      <c r="M568" s="1"/>
      <c r="N568" s="1"/>
    </row>
    <row r="569" ht="15.75" customHeight="1">
      <c r="A569" s="58"/>
      <c r="B569" s="1"/>
      <c r="C569" s="1"/>
      <c r="D569" s="1"/>
      <c r="E569" s="1"/>
      <c r="F569" s="1"/>
      <c r="G569" s="1"/>
      <c r="H569" s="1"/>
      <c r="I569" s="1"/>
      <c r="J569" s="1"/>
      <c r="K569" s="1"/>
      <c r="L569" s="1"/>
      <c r="M569" s="1"/>
      <c r="N569" s="1"/>
    </row>
    <row r="570" ht="15.75" customHeight="1">
      <c r="A570" s="58"/>
      <c r="B570" s="1"/>
      <c r="C570" s="1"/>
      <c r="D570" s="1"/>
      <c r="E570" s="1"/>
      <c r="F570" s="1"/>
      <c r="G570" s="1"/>
      <c r="H570" s="1"/>
      <c r="I570" s="1"/>
      <c r="J570" s="1"/>
      <c r="K570" s="1"/>
      <c r="L570" s="1"/>
      <c r="M570" s="1"/>
      <c r="N570" s="1"/>
    </row>
    <row r="571" ht="15.75" customHeight="1">
      <c r="A571" s="58"/>
      <c r="B571" s="1"/>
      <c r="C571" s="1"/>
      <c r="D571" s="1"/>
      <c r="E571" s="1"/>
      <c r="F571" s="1"/>
      <c r="G571" s="1"/>
      <c r="H571" s="1"/>
      <c r="I571" s="1"/>
      <c r="J571" s="1"/>
      <c r="K571" s="1"/>
      <c r="L571" s="1"/>
      <c r="M571" s="1"/>
      <c r="N571" s="1"/>
    </row>
    <row r="572" ht="15.75" customHeight="1">
      <c r="A572" s="58"/>
      <c r="B572" s="1"/>
      <c r="C572" s="1"/>
      <c r="D572" s="1"/>
      <c r="E572" s="1"/>
      <c r="F572" s="1"/>
      <c r="G572" s="1"/>
      <c r="H572" s="1"/>
      <c r="I572" s="1"/>
      <c r="J572" s="1"/>
      <c r="K572" s="1"/>
      <c r="L572" s="1"/>
      <c r="M572" s="1"/>
      <c r="N572" s="1"/>
    </row>
    <row r="573" ht="15.75" customHeight="1">
      <c r="A573" s="58"/>
      <c r="B573" s="1"/>
      <c r="C573" s="1"/>
      <c r="D573" s="1"/>
      <c r="E573" s="1"/>
      <c r="F573" s="1"/>
      <c r="G573" s="1"/>
      <c r="H573" s="1"/>
      <c r="I573" s="1"/>
      <c r="J573" s="1"/>
      <c r="K573" s="1"/>
      <c r="L573" s="1"/>
      <c r="M573" s="1"/>
      <c r="N573" s="1"/>
    </row>
    <row r="574" ht="15.75" customHeight="1">
      <c r="A574" s="58"/>
      <c r="B574" s="1"/>
      <c r="C574" s="1"/>
      <c r="D574" s="1"/>
      <c r="E574" s="1"/>
      <c r="F574" s="1"/>
      <c r="G574" s="1"/>
      <c r="H574" s="1"/>
      <c r="I574" s="1"/>
      <c r="J574" s="1"/>
      <c r="K574" s="1"/>
      <c r="L574" s="1"/>
      <c r="M574" s="1"/>
      <c r="N574" s="1"/>
    </row>
    <row r="575" ht="15.75" customHeight="1">
      <c r="A575" s="58"/>
      <c r="B575" s="1"/>
      <c r="C575" s="1"/>
      <c r="D575" s="1"/>
      <c r="E575" s="1"/>
      <c r="F575" s="1"/>
      <c r="G575" s="1"/>
      <c r="H575" s="1"/>
      <c r="I575" s="1"/>
      <c r="J575" s="1"/>
      <c r="K575" s="1"/>
      <c r="L575" s="1"/>
      <c r="M575" s="1"/>
      <c r="N575" s="1"/>
    </row>
    <row r="576" ht="15.75" customHeight="1">
      <c r="A576" s="58"/>
      <c r="B576" s="1"/>
      <c r="C576" s="1"/>
      <c r="D576" s="1"/>
      <c r="E576" s="1"/>
      <c r="F576" s="1"/>
      <c r="G576" s="1"/>
      <c r="H576" s="1"/>
      <c r="I576" s="1"/>
      <c r="J576" s="1"/>
      <c r="K576" s="1"/>
      <c r="L576" s="1"/>
      <c r="M576" s="1"/>
      <c r="N576" s="1"/>
    </row>
    <row r="577" ht="15.75" customHeight="1">
      <c r="A577" s="58"/>
      <c r="B577" s="1"/>
      <c r="C577" s="1"/>
      <c r="D577" s="1"/>
      <c r="E577" s="1"/>
      <c r="F577" s="1"/>
      <c r="G577" s="1"/>
      <c r="H577" s="1"/>
      <c r="I577" s="1"/>
      <c r="J577" s="1"/>
      <c r="K577" s="1"/>
      <c r="L577" s="1"/>
      <c r="M577" s="1"/>
      <c r="N577" s="1"/>
    </row>
    <row r="578" ht="15.75" customHeight="1">
      <c r="A578" s="58"/>
      <c r="B578" s="1"/>
      <c r="C578" s="1"/>
      <c r="D578" s="1"/>
      <c r="E578" s="1"/>
      <c r="F578" s="1"/>
      <c r="G578" s="1"/>
      <c r="H578" s="1"/>
      <c r="I578" s="1"/>
      <c r="J578" s="1"/>
      <c r="K578" s="1"/>
      <c r="L578" s="1"/>
      <c r="M578" s="1"/>
      <c r="N578" s="1"/>
    </row>
    <row r="579" ht="15.75" customHeight="1">
      <c r="A579" s="58"/>
      <c r="B579" s="1"/>
      <c r="C579" s="1"/>
      <c r="D579" s="1"/>
      <c r="E579" s="1"/>
      <c r="F579" s="1"/>
      <c r="G579" s="1"/>
      <c r="H579" s="1"/>
      <c r="I579" s="1"/>
      <c r="J579" s="1"/>
      <c r="K579" s="1"/>
      <c r="L579" s="1"/>
      <c r="M579" s="1"/>
      <c r="N579" s="1"/>
    </row>
    <row r="580" ht="15.75" customHeight="1">
      <c r="A580" s="58"/>
      <c r="B580" s="1"/>
      <c r="C580" s="1"/>
      <c r="D580" s="1"/>
      <c r="E580" s="1"/>
      <c r="F580" s="1"/>
      <c r="G580" s="1"/>
      <c r="H580" s="1"/>
      <c r="I580" s="1"/>
      <c r="J580" s="1"/>
      <c r="K580" s="1"/>
      <c r="L580" s="1"/>
      <c r="M580" s="1"/>
      <c r="N580" s="1"/>
    </row>
    <row r="581" ht="15.75" customHeight="1">
      <c r="A581" s="58"/>
      <c r="B581" s="1"/>
      <c r="C581" s="1"/>
      <c r="D581" s="1"/>
      <c r="E581" s="1"/>
      <c r="F581" s="1"/>
      <c r="G581" s="1"/>
      <c r="H581" s="1"/>
      <c r="I581" s="1"/>
      <c r="J581" s="1"/>
      <c r="K581" s="1"/>
      <c r="L581" s="1"/>
      <c r="M581" s="1"/>
      <c r="N581" s="1"/>
    </row>
    <row r="582" ht="15.75" customHeight="1">
      <c r="A582" s="58"/>
      <c r="B582" s="1"/>
      <c r="C582" s="1"/>
      <c r="D582" s="1"/>
      <c r="E582" s="1"/>
      <c r="F582" s="1"/>
      <c r="G582" s="1"/>
      <c r="H582" s="1"/>
      <c r="I582" s="1"/>
      <c r="J582" s="1"/>
      <c r="K582" s="1"/>
      <c r="L582" s="1"/>
      <c r="M582" s="1"/>
      <c r="N582" s="1"/>
    </row>
    <row r="583" ht="15.75" customHeight="1">
      <c r="A583" s="58"/>
      <c r="B583" s="1"/>
      <c r="C583" s="1"/>
      <c r="D583" s="1"/>
      <c r="E583" s="1"/>
      <c r="F583" s="1"/>
      <c r="G583" s="1"/>
      <c r="H583" s="1"/>
      <c r="I583" s="1"/>
      <c r="J583" s="1"/>
      <c r="K583" s="1"/>
      <c r="L583" s="1"/>
      <c r="M583" s="1"/>
      <c r="N583" s="1"/>
    </row>
    <row r="584" ht="15.75" customHeight="1">
      <c r="A584" s="58"/>
      <c r="B584" s="1"/>
      <c r="C584" s="1"/>
      <c r="D584" s="1"/>
      <c r="E584" s="1"/>
      <c r="F584" s="1"/>
      <c r="G584" s="1"/>
      <c r="H584" s="1"/>
      <c r="I584" s="1"/>
      <c r="J584" s="1"/>
      <c r="K584" s="1"/>
      <c r="L584" s="1"/>
      <c r="M584" s="1"/>
      <c r="N584" s="1"/>
    </row>
    <row r="585" ht="15.75" customHeight="1">
      <c r="A585" s="58"/>
      <c r="B585" s="1"/>
      <c r="C585" s="1"/>
      <c r="D585" s="1"/>
      <c r="E585" s="1"/>
      <c r="F585" s="1"/>
      <c r="G585" s="1"/>
      <c r="H585" s="1"/>
      <c r="I585" s="1"/>
      <c r="J585" s="1"/>
      <c r="K585" s="1"/>
      <c r="L585" s="1"/>
      <c r="M585" s="1"/>
      <c r="N585" s="1"/>
    </row>
    <row r="586" ht="15.75" customHeight="1">
      <c r="A586" s="58"/>
      <c r="B586" s="1"/>
      <c r="C586" s="1"/>
      <c r="D586" s="1"/>
      <c r="E586" s="1"/>
      <c r="F586" s="1"/>
      <c r="G586" s="1"/>
      <c r="H586" s="1"/>
      <c r="I586" s="1"/>
      <c r="J586" s="1"/>
      <c r="K586" s="1"/>
      <c r="L586" s="1"/>
      <c r="M586" s="1"/>
      <c r="N586" s="1"/>
    </row>
    <row r="587" ht="15.75" customHeight="1">
      <c r="A587" s="58"/>
      <c r="B587" s="1"/>
      <c r="C587" s="1"/>
      <c r="D587" s="1"/>
      <c r="E587" s="1"/>
      <c r="F587" s="1"/>
      <c r="G587" s="1"/>
      <c r="H587" s="1"/>
      <c r="I587" s="1"/>
      <c r="J587" s="1"/>
      <c r="K587" s="1"/>
      <c r="L587" s="1"/>
      <c r="M587" s="1"/>
      <c r="N587" s="1"/>
    </row>
    <row r="588" ht="15.75" customHeight="1">
      <c r="A588" s="58"/>
      <c r="B588" s="1"/>
      <c r="C588" s="1"/>
      <c r="D588" s="1"/>
      <c r="E588" s="1"/>
      <c r="F588" s="1"/>
      <c r="G588" s="1"/>
      <c r="H588" s="1"/>
      <c r="I588" s="1"/>
      <c r="J588" s="1"/>
      <c r="K588" s="1"/>
      <c r="L588" s="1"/>
      <c r="M588" s="1"/>
      <c r="N588" s="1"/>
    </row>
    <row r="589" ht="15.75" customHeight="1">
      <c r="A589" s="58"/>
      <c r="B589" s="1"/>
      <c r="C589" s="1"/>
      <c r="D589" s="1"/>
      <c r="E589" s="1"/>
      <c r="F589" s="1"/>
      <c r="G589" s="1"/>
      <c r="H589" s="1"/>
      <c r="I589" s="1"/>
      <c r="J589" s="1"/>
      <c r="K589" s="1"/>
      <c r="L589" s="1"/>
      <c r="M589" s="1"/>
      <c r="N589" s="1"/>
    </row>
    <row r="590" ht="15.75" customHeight="1">
      <c r="A590" s="58"/>
      <c r="B590" s="1"/>
      <c r="C590" s="1"/>
      <c r="D590" s="1"/>
      <c r="E590" s="1"/>
      <c r="F590" s="1"/>
      <c r="G590" s="1"/>
      <c r="H590" s="1"/>
      <c r="I590" s="1"/>
      <c r="J590" s="1"/>
      <c r="K590" s="1"/>
      <c r="L590" s="1"/>
      <c r="M590" s="1"/>
      <c r="N590" s="1"/>
    </row>
    <row r="591" ht="15.75" customHeight="1">
      <c r="A591" s="58"/>
      <c r="B591" s="1"/>
      <c r="C591" s="1"/>
      <c r="D591" s="1"/>
      <c r="E591" s="1"/>
      <c r="F591" s="1"/>
      <c r="G591" s="1"/>
      <c r="H591" s="1"/>
      <c r="I591" s="1"/>
      <c r="J591" s="1"/>
      <c r="K591" s="1"/>
      <c r="L591" s="1"/>
      <c r="M591" s="1"/>
      <c r="N591" s="1"/>
    </row>
    <row r="592" ht="15.75" customHeight="1">
      <c r="A592" s="58"/>
      <c r="B592" s="1"/>
      <c r="C592" s="1"/>
      <c r="D592" s="1"/>
      <c r="E592" s="1"/>
      <c r="F592" s="1"/>
      <c r="G592" s="1"/>
      <c r="H592" s="1"/>
      <c r="I592" s="1"/>
      <c r="J592" s="1"/>
      <c r="K592" s="1"/>
      <c r="L592" s="1"/>
      <c r="M592" s="1"/>
      <c r="N592" s="1"/>
    </row>
    <row r="593" ht="15.75" customHeight="1">
      <c r="A593" s="58"/>
      <c r="B593" s="1"/>
      <c r="C593" s="1"/>
      <c r="D593" s="1"/>
      <c r="E593" s="1"/>
      <c r="F593" s="1"/>
      <c r="G593" s="1"/>
      <c r="H593" s="1"/>
      <c r="I593" s="1"/>
      <c r="J593" s="1"/>
      <c r="K593" s="1"/>
      <c r="L593" s="1"/>
      <c r="M593" s="1"/>
      <c r="N593" s="1"/>
    </row>
    <row r="594" ht="15.75" customHeight="1">
      <c r="A594" s="58"/>
      <c r="B594" s="1"/>
      <c r="C594" s="1"/>
      <c r="D594" s="1"/>
      <c r="E594" s="1"/>
      <c r="F594" s="1"/>
      <c r="G594" s="1"/>
      <c r="H594" s="1"/>
      <c r="I594" s="1"/>
      <c r="J594" s="1"/>
      <c r="K594" s="1"/>
      <c r="L594" s="1"/>
      <c r="M594" s="1"/>
      <c r="N594" s="1"/>
    </row>
    <row r="595" ht="15.75" customHeight="1">
      <c r="A595" s="58"/>
      <c r="B595" s="1"/>
      <c r="C595" s="1"/>
      <c r="D595" s="1"/>
      <c r="E595" s="1"/>
      <c r="F595" s="1"/>
      <c r="G595" s="1"/>
      <c r="H595" s="1"/>
      <c r="I595" s="1"/>
      <c r="J595" s="1"/>
      <c r="K595" s="1"/>
      <c r="L595" s="1"/>
      <c r="M595" s="1"/>
      <c r="N595" s="1"/>
    </row>
    <row r="596" ht="15.75" customHeight="1">
      <c r="A596" s="58"/>
      <c r="B596" s="1"/>
      <c r="C596" s="1"/>
      <c r="D596" s="1"/>
      <c r="E596" s="1"/>
      <c r="F596" s="1"/>
      <c r="G596" s="1"/>
      <c r="H596" s="1"/>
      <c r="I596" s="1"/>
      <c r="J596" s="1"/>
      <c r="K596" s="1"/>
      <c r="L596" s="1"/>
      <c r="M596" s="1"/>
      <c r="N596" s="1"/>
    </row>
    <row r="597" ht="15.75" customHeight="1">
      <c r="A597" s="58"/>
      <c r="B597" s="1"/>
      <c r="C597" s="1"/>
      <c r="D597" s="1"/>
      <c r="E597" s="1"/>
      <c r="F597" s="1"/>
      <c r="G597" s="1"/>
      <c r="H597" s="1"/>
      <c r="I597" s="1"/>
      <c r="J597" s="1"/>
      <c r="K597" s="1"/>
      <c r="L597" s="1"/>
      <c r="M597" s="1"/>
      <c r="N597" s="1"/>
    </row>
    <row r="598" ht="15.75" customHeight="1">
      <c r="A598" s="58"/>
      <c r="B598" s="1"/>
      <c r="C598" s="1"/>
      <c r="D598" s="1"/>
      <c r="E598" s="1"/>
      <c r="F598" s="1"/>
      <c r="G598" s="1"/>
      <c r="H598" s="1"/>
      <c r="I598" s="1"/>
      <c r="J598" s="1"/>
      <c r="K598" s="1"/>
      <c r="L598" s="1"/>
      <c r="M598" s="1"/>
      <c r="N598" s="1"/>
    </row>
    <row r="599" ht="15.75" customHeight="1">
      <c r="A599" s="58"/>
      <c r="B599" s="1"/>
      <c r="C599" s="1"/>
      <c r="D599" s="1"/>
      <c r="E599" s="1"/>
      <c r="F599" s="1"/>
      <c r="G599" s="1"/>
      <c r="H599" s="1"/>
      <c r="I599" s="1"/>
      <c r="J599" s="1"/>
      <c r="K599" s="1"/>
      <c r="L599" s="1"/>
      <c r="M599" s="1"/>
      <c r="N599" s="1"/>
    </row>
    <row r="600" ht="15.75" customHeight="1">
      <c r="A600" s="58"/>
      <c r="B600" s="1"/>
      <c r="C600" s="1"/>
      <c r="D600" s="1"/>
      <c r="E600" s="1"/>
      <c r="F600" s="1"/>
      <c r="G600" s="1"/>
      <c r="H600" s="1"/>
      <c r="I600" s="1"/>
      <c r="J600" s="1"/>
      <c r="K600" s="1"/>
      <c r="L600" s="1"/>
      <c r="M600" s="1"/>
      <c r="N600" s="1"/>
    </row>
    <row r="601" ht="15.75" customHeight="1">
      <c r="A601" s="58"/>
      <c r="B601" s="1"/>
      <c r="C601" s="1"/>
      <c r="D601" s="1"/>
      <c r="E601" s="1"/>
      <c r="F601" s="1"/>
      <c r="G601" s="1"/>
      <c r="H601" s="1"/>
      <c r="I601" s="1"/>
      <c r="J601" s="1"/>
      <c r="K601" s="1"/>
      <c r="L601" s="1"/>
      <c r="M601" s="1"/>
      <c r="N601" s="1"/>
    </row>
    <row r="602" ht="15.75" customHeight="1">
      <c r="A602" s="58"/>
      <c r="B602" s="1"/>
      <c r="C602" s="1"/>
      <c r="D602" s="1"/>
      <c r="E602" s="1"/>
      <c r="F602" s="1"/>
      <c r="G602" s="1"/>
      <c r="H602" s="1"/>
      <c r="I602" s="1"/>
      <c r="J602" s="1"/>
      <c r="K602" s="1"/>
      <c r="L602" s="1"/>
      <c r="M602" s="1"/>
      <c r="N602" s="1"/>
    </row>
    <row r="603" ht="15.75" customHeight="1">
      <c r="A603" s="58"/>
      <c r="B603" s="1"/>
      <c r="C603" s="1"/>
      <c r="D603" s="1"/>
      <c r="E603" s="1"/>
      <c r="F603" s="1"/>
      <c r="G603" s="1"/>
      <c r="H603" s="1"/>
      <c r="I603" s="1"/>
      <c r="J603" s="1"/>
      <c r="K603" s="1"/>
      <c r="L603" s="1"/>
      <c r="M603" s="1"/>
      <c r="N603" s="1"/>
    </row>
    <row r="604" ht="15.75" customHeight="1">
      <c r="A604" s="58"/>
      <c r="B604" s="1"/>
      <c r="C604" s="1"/>
      <c r="D604" s="1"/>
      <c r="E604" s="1"/>
      <c r="F604" s="1"/>
      <c r="G604" s="1"/>
      <c r="H604" s="1"/>
      <c r="I604" s="1"/>
      <c r="J604" s="1"/>
      <c r="K604" s="1"/>
      <c r="L604" s="1"/>
      <c r="M604" s="1"/>
      <c r="N604" s="1"/>
    </row>
    <row r="605" ht="15.75" customHeight="1">
      <c r="A605" s="58"/>
      <c r="B605" s="1"/>
      <c r="C605" s="1"/>
      <c r="D605" s="1"/>
      <c r="E605" s="1"/>
      <c r="F605" s="1"/>
      <c r="G605" s="1"/>
      <c r="H605" s="1"/>
      <c r="I605" s="1"/>
      <c r="J605" s="1"/>
      <c r="K605" s="1"/>
      <c r="L605" s="1"/>
      <c r="M605" s="1"/>
      <c r="N605" s="1"/>
    </row>
    <row r="606" ht="15.75" customHeight="1">
      <c r="A606" s="58"/>
      <c r="B606" s="1"/>
      <c r="C606" s="1"/>
      <c r="D606" s="1"/>
      <c r="E606" s="1"/>
      <c r="F606" s="1"/>
      <c r="G606" s="1"/>
      <c r="H606" s="1"/>
      <c r="I606" s="1"/>
      <c r="J606" s="1"/>
      <c r="K606" s="1"/>
      <c r="L606" s="1"/>
      <c r="M606" s="1"/>
      <c r="N606" s="1"/>
    </row>
    <row r="607" ht="15.75" customHeight="1">
      <c r="A607" s="58"/>
      <c r="B607" s="1"/>
      <c r="C607" s="1"/>
      <c r="D607" s="1"/>
      <c r="E607" s="1"/>
      <c r="F607" s="1"/>
      <c r="G607" s="1"/>
      <c r="H607" s="1"/>
      <c r="I607" s="1"/>
      <c r="J607" s="1"/>
      <c r="K607" s="1"/>
      <c r="L607" s="1"/>
      <c r="M607" s="1"/>
      <c r="N607" s="1"/>
    </row>
    <row r="608" ht="15.75" customHeight="1">
      <c r="A608" s="58"/>
      <c r="B608" s="1"/>
      <c r="C608" s="1"/>
      <c r="D608" s="1"/>
      <c r="E608" s="1"/>
      <c r="F608" s="1"/>
      <c r="G608" s="1"/>
      <c r="H608" s="1"/>
      <c r="I608" s="1"/>
      <c r="J608" s="1"/>
      <c r="K608" s="1"/>
      <c r="L608" s="1"/>
      <c r="M608" s="1"/>
      <c r="N608" s="1"/>
    </row>
    <row r="609" ht="15.75" customHeight="1">
      <c r="A609" s="58"/>
      <c r="B609" s="1"/>
      <c r="C609" s="1"/>
      <c r="D609" s="1"/>
      <c r="E609" s="1"/>
      <c r="F609" s="1"/>
      <c r="G609" s="1"/>
      <c r="H609" s="1"/>
      <c r="I609" s="1"/>
      <c r="J609" s="1"/>
      <c r="K609" s="1"/>
      <c r="L609" s="1"/>
      <c r="M609" s="1"/>
      <c r="N609" s="1"/>
    </row>
    <row r="610" ht="15.75" customHeight="1">
      <c r="A610" s="58"/>
      <c r="B610" s="1"/>
      <c r="C610" s="1"/>
      <c r="D610" s="1"/>
      <c r="E610" s="1"/>
      <c r="F610" s="1"/>
      <c r="G610" s="1"/>
      <c r="H610" s="1"/>
      <c r="I610" s="1"/>
      <c r="J610" s="1"/>
      <c r="K610" s="1"/>
      <c r="L610" s="1"/>
      <c r="M610" s="1"/>
      <c r="N610" s="1"/>
    </row>
    <row r="611" ht="15.75" customHeight="1">
      <c r="A611" s="58"/>
      <c r="B611" s="1"/>
      <c r="C611" s="1"/>
      <c r="D611" s="1"/>
      <c r="E611" s="1"/>
      <c r="F611" s="1"/>
      <c r="G611" s="1"/>
      <c r="H611" s="1"/>
      <c r="I611" s="1"/>
      <c r="J611" s="1"/>
      <c r="K611" s="1"/>
      <c r="L611" s="1"/>
      <c r="M611" s="1"/>
      <c r="N611" s="1"/>
    </row>
    <row r="612" ht="15.75" customHeight="1">
      <c r="A612" s="58"/>
      <c r="B612" s="1"/>
      <c r="C612" s="1"/>
      <c r="D612" s="1"/>
      <c r="E612" s="1"/>
      <c r="F612" s="1"/>
      <c r="G612" s="1"/>
      <c r="H612" s="1"/>
      <c r="I612" s="1"/>
      <c r="J612" s="1"/>
      <c r="K612" s="1"/>
      <c r="L612" s="1"/>
      <c r="M612" s="1"/>
      <c r="N612" s="1"/>
    </row>
    <row r="613" ht="15.75" customHeight="1">
      <c r="A613" s="58"/>
      <c r="B613" s="1"/>
      <c r="C613" s="1"/>
      <c r="D613" s="1"/>
      <c r="E613" s="1"/>
      <c r="F613" s="1"/>
      <c r="G613" s="1"/>
      <c r="H613" s="1"/>
      <c r="I613" s="1"/>
      <c r="J613" s="1"/>
      <c r="K613" s="1"/>
      <c r="L613" s="1"/>
      <c r="M613" s="1"/>
      <c r="N613" s="1"/>
    </row>
    <row r="614" ht="15.75" customHeight="1">
      <c r="A614" s="58"/>
      <c r="B614" s="1"/>
      <c r="C614" s="1"/>
      <c r="D614" s="1"/>
      <c r="E614" s="1"/>
      <c r="F614" s="1"/>
      <c r="G614" s="1"/>
      <c r="H614" s="1"/>
      <c r="I614" s="1"/>
      <c r="J614" s="1"/>
      <c r="K614" s="1"/>
      <c r="L614" s="1"/>
      <c r="M614" s="1"/>
      <c r="N614" s="1"/>
    </row>
    <row r="615" ht="15.75" customHeight="1">
      <c r="A615" s="58"/>
      <c r="B615" s="1"/>
      <c r="C615" s="1"/>
      <c r="D615" s="1"/>
      <c r="E615" s="1"/>
      <c r="F615" s="1"/>
      <c r="G615" s="1"/>
      <c r="H615" s="1"/>
      <c r="I615" s="1"/>
      <c r="J615" s="1"/>
      <c r="K615" s="1"/>
      <c r="L615" s="1"/>
      <c r="M615" s="1"/>
      <c r="N615" s="1"/>
    </row>
    <row r="616" ht="15.75" customHeight="1">
      <c r="A616" s="58"/>
      <c r="B616" s="1"/>
      <c r="C616" s="1"/>
      <c r="D616" s="1"/>
      <c r="E616" s="1"/>
      <c r="F616" s="1"/>
      <c r="G616" s="1"/>
      <c r="H616" s="1"/>
      <c r="I616" s="1"/>
      <c r="J616" s="1"/>
      <c r="K616" s="1"/>
      <c r="L616" s="1"/>
      <c r="M616" s="1"/>
      <c r="N616" s="1"/>
    </row>
    <row r="617" ht="15.75" customHeight="1">
      <c r="A617" s="58"/>
      <c r="B617" s="1"/>
      <c r="C617" s="1"/>
      <c r="D617" s="1"/>
      <c r="E617" s="1"/>
      <c r="F617" s="1"/>
      <c r="G617" s="1"/>
      <c r="H617" s="1"/>
      <c r="I617" s="1"/>
      <c r="J617" s="1"/>
      <c r="K617" s="1"/>
      <c r="L617" s="1"/>
      <c r="M617" s="1"/>
      <c r="N617" s="1"/>
    </row>
    <row r="618" ht="15.75" customHeight="1">
      <c r="A618" s="58"/>
      <c r="B618" s="1"/>
      <c r="C618" s="1"/>
      <c r="D618" s="1"/>
      <c r="E618" s="1"/>
      <c r="F618" s="1"/>
      <c r="G618" s="1"/>
      <c r="H618" s="1"/>
      <c r="I618" s="1"/>
      <c r="J618" s="1"/>
      <c r="K618" s="1"/>
      <c r="L618" s="1"/>
      <c r="M618" s="1"/>
      <c r="N618" s="1"/>
    </row>
    <row r="619" ht="15.75" customHeight="1">
      <c r="A619" s="58"/>
      <c r="B619" s="1"/>
      <c r="C619" s="1"/>
      <c r="D619" s="1"/>
      <c r="E619" s="1"/>
      <c r="F619" s="1"/>
      <c r="G619" s="1"/>
      <c r="H619" s="1"/>
      <c r="I619" s="1"/>
      <c r="J619" s="1"/>
      <c r="K619" s="1"/>
      <c r="L619" s="1"/>
      <c r="M619" s="1"/>
      <c r="N619" s="1"/>
    </row>
    <row r="620" ht="15.75" customHeight="1">
      <c r="A620" s="58"/>
      <c r="B620" s="1"/>
      <c r="C620" s="1"/>
      <c r="D620" s="1"/>
      <c r="E620" s="1"/>
      <c r="F620" s="1"/>
      <c r="G620" s="1"/>
      <c r="H620" s="1"/>
      <c r="I620" s="1"/>
      <c r="J620" s="1"/>
      <c r="K620" s="1"/>
      <c r="L620" s="1"/>
      <c r="M620" s="1"/>
      <c r="N620" s="1"/>
    </row>
    <row r="621" ht="15.75" customHeight="1">
      <c r="A621" s="58"/>
      <c r="B621" s="1"/>
      <c r="C621" s="1"/>
      <c r="D621" s="1"/>
      <c r="E621" s="1"/>
      <c r="F621" s="1"/>
      <c r="G621" s="1"/>
      <c r="H621" s="1"/>
      <c r="I621" s="1"/>
      <c r="J621" s="1"/>
      <c r="K621" s="1"/>
      <c r="L621" s="1"/>
      <c r="M621" s="1"/>
      <c r="N621" s="1"/>
    </row>
    <row r="622" ht="15.75" customHeight="1">
      <c r="A622" s="58"/>
      <c r="B622" s="1"/>
      <c r="C622" s="1"/>
      <c r="D622" s="1"/>
      <c r="E622" s="1"/>
      <c r="F622" s="1"/>
      <c r="G622" s="1"/>
      <c r="H622" s="1"/>
      <c r="I622" s="1"/>
      <c r="J622" s="1"/>
      <c r="K622" s="1"/>
      <c r="L622" s="1"/>
      <c r="M622" s="1"/>
      <c r="N622" s="1"/>
    </row>
    <row r="623" ht="15.75" customHeight="1">
      <c r="A623" s="58"/>
      <c r="B623" s="1"/>
      <c r="C623" s="1"/>
      <c r="D623" s="1"/>
      <c r="E623" s="1"/>
      <c r="F623" s="1"/>
      <c r="G623" s="1"/>
      <c r="H623" s="1"/>
      <c r="I623" s="1"/>
      <c r="J623" s="1"/>
      <c r="K623" s="1"/>
      <c r="L623" s="1"/>
      <c r="M623" s="1"/>
      <c r="N623" s="1"/>
    </row>
    <row r="624" ht="15.75" customHeight="1">
      <c r="A624" s="58"/>
      <c r="B624" s="1"/>
      <c r="C624" s="1"/>
      <c r="D624" s="1"/>
      <c r="E624" s="1"/>
      <c r="F624" s="1"/>
      <c r="G624" s="1"/>
      <c r="H624" s="1"/>
      <c r="I624" s="1"/>
      <c r="J624" s="1"/>
      <c r="K624" s="1"/>
      <c r="L624" s="1"/>
      <c r="M624" s="1"/>
      <c r="N624" s="1"/>
    </row>
    <row r="625" ht="15.75" customHeight="1">
      <c r="A625" s="58"/>
      <c r="B625" s="1"/>
      <c r="C625" s="1"/>
      <c r="D625" s="1"/>
      <c r="E625" s="1"/>
      <c r="F625" s="1"/>
      <c r="G625" s="1"/>
      <c r="H625" s="1"/>
      <c r="I625" s="1"/>
      <c r="J625" s="1"/>
      <c r="K625" s="1"/>
      <c r="L625" s="1"/>
      <c r="M625" s="1"/>
      <c r="N625" s="1"/>
    </row>
    <row r="626" ht="15.75" customHeight="1">
      <c r="A626" s="58"/>
      <c r="B626" s="1"/>
      <c r="C626" s="1"/>
      <c r="D626" s="1"/>
      <c r="E626" s="1"/>
      <c r="F626" s="1"/>
      <c r="G626" s="1"/>
      <c r="H626" s="1"/>
      <c r="I626" s="1"/>
      <c r="J626" s="1"/>
      <c r="K626" s="1"/>
      <c r="L626" s="1"/>
      <c r="M626" s="1"/>
      <c r="N626" s="1"/>
    </row>
    <row r="627" ht="15.75" customHeight="1">
      <c r="A627" s="58"/>
      <c r="B627" s="1"/>
      <c r="C627" s="1"/>
      <c r="D627" s="1"/>
      <c r="E627" s="1"/>
      <c r="F627" s="1"/>
      <c r="G627" s="1"/>
      <c r="H627" s="1"/>
      <c r="I627" s="1"/>
      <c r="J627" s="1"/>
      <c r="K627" s="1"/>
      <c r="L627" s="1"/>
      <c r="M627" s="1"/>
      <c r="N627" s="1"/>
    </row>
    <row r="628" ht="15.75" customHeight="1">
      <c r="A628" s="58"/>
      <c r="B628" s="1"/>
      <c r="C628" s="1"/>
      <c r="D628" s="1"/>
      <c r="E628" s="1"/>
      <c r="F628" s="1"/>
      <c r="G628" s="1"/>
      <c r="H628" s="1"/>
      <c r="I628" s="1"/>
      <c r="J628" s="1"/>
      <c r="K628" s="1"/>
      <c r="L628" s="1"/>
      <c r="M628" s="1"/>
      <c r="N628" s="1"/>
    </row>
    <row r="629" ht="15.75" customHeight="1">
      <c r="A629" s="58"/>
      <c r="B629" s="1"/>
      <c r="C629" s="1"/>
      <c r="D629" s="1"/>
      <c r="E629" s="1"/>
      <c r="F629" s="1"/>
      <c r="G629" s="1"/>
      <c r="H629" s="1"/>
      <c r="I629" s="1"/>
      <c r="J629" s="1"/>
      <c r="K629" s="1"/>
      <c r="L629" s="1"/>
      <c r="M629" s="1"/>
      <c r="N629" s="1"/>
    </row>
    <row r="630" ht="15.75" customHeight="1">
      <c r="A630" s="58"/>
      <c r="B630" s="1"/>
      <c r="C630" s="1"/>
      <c r="D630" s="1"/>
      <c r="E630" s="1"/>
      <c r="F630" s="1"/>
      <c r="G630" s="1"/>
      <c r="H630" s="1"/>
      <c r="I630" s="1"/>
      <c r="J630" s="1"/>
      <c r="K630" s="1"/>
      <c r="L630" s="1"/>
      <c r="M630" s="1"/>
      <c r="N630" s="1"/>
    </row>
    <row r="631" ht="15.75" customHeight="1">
      <c r="A631" s="58"/>
      <c r="B631" s="1"/>
      <c r="C631" s="1"/>
      <c r="D631" s="1"/>
      <c r="E631" s="1"/>
      <c r="F631" s="1"/>
      <c r="G631" s="1"/>
      <c r="H631" s="1"/>
      <c r="I631" s="1"/>
      <c r="J631" s="1"/>
      <c r="K631" s="1"/>
      <c r="L631" s="1"/>
      <c r="M631" s="1"/>
      <c r="N631" s="1"/>
    </row>
    <row r="632" ht="15.75" customHeight="1">
      <c r="A632" s="58"/>
      <c r="B632" s="1"/>
      <c r="C632" s="1"/>
      <c r="D632" s="1"/>
      <c r="E632" s="1"/>
      <c r="F632" s="1"/>
      <c r="G632" s="1"/>
      <c r="H632" s="1"/>
      <c r="I632" s="1"/>
      <c r="J632" s="1"/>
      <c r="K632" s="1"/>
      <c r="L632" s="1"/>
      <c r="M632" s="1"/>
      <c r="N632" s="1"/>
    </row>
    <row r="633" ht="15.75" customHeight="1">
      <c r="A633" s="58"/>
      <c r="B633" s="1"/>
      <c r="C633" s="1"/>
      <c r="D633" s="1"/>
      <c r="E633" s="1"/>
      <c r="F633" s="1"/>
      <c r="G633" s="1"/>
      <c r="H633" s="1"/>
      <c r="I633" s="1"/>
      <c r="J633" s="1"/>
      <c r="K633" s="1"/>
      <c r="L633" s="1"/>
      <c r="M633" s="1"/>
      <c r="N633" s="1"/>
    </row>
    <row r="634" ht="15.75" customHeight="1">
      <c r="A634" s="58"/>
      <c r="B634" s="1"/>
      <c r="C634" s="1"/>
      <c r="D634" s="1"/>
      <c r="E634" s="1"/>
      <c r="F634" s="1"/>
      <c r="G634" s="1"/>
      <c r="H634" s="1"/>
      <c r="I634" s="1"/>
      <c r="J634" s="1"/>
      <c r="K634" s="1"/>
      <c r="L634" s="1"/>
      <c r="M634" s="1"/>
      <c r="N634" s="1"/>
    </row>
    <row r="635" ht="15.75" customHeight="1">
      <c r="A635" s="58"/>
      <c r="B635" s="1"/>
      <c r="C635" s="1"/>
      <c r="D635" s="1"/>
      <c r="E635" s="1"/>
      <c r="F635" s="1"/>
      <c r="G635" s="1"/>
      <c r="H635" s="1"/>
      <c r="I635" s="1"/>
      <c r="J635" s="1"/>
      <c r="K635" s="1"/>
      <c r="L635" s="1"/>
      <c r="M635" s="1"/>
      <c r="N635" s="1"/>
    </row>
    <row r="636" ht="15.75" customHeight="1">
      <c r="A636" s="58"/>
      <c r="B636" s="1"/>
      <c r="C636" s="1"/>
      <c r="D636" s="1"/>
      <c r="E636" s="1"/>
      <c r="F636" s="1"/>
      <c r="G636" s="1"/>
      <c r="H636" s="1"/>
      <c r="I636" s="1"/>
      <c r="J636" s="1"/>
      <c r="K636" s="1"/>
      <c r="L636" s="1"/>
      <c r="M636" s="1"/>
      <c r="N636" s="1"/>
    </row>
    <row r="637" ht="15.75" customHeight="1">
      <c r="A637" s="58"/>
      <c r="B637" s="1"/>
      <c r="C637" s="1"/>
      <c r="D637" s="1"/>
      <c r="E637" s="1"/>
      <c r="F637" s="1"/>
      <c r="G637" s="1"/>
      <c r="H637" s="1"/>
      <c r="I637" s="1"/>
      <c r="J637" s="1"/>
      <c r="K637" s="1"/>
      <c r="L637" s="1"/>
      <c r="M637" s="1"/>
      <c r="N637" s="1"/>
    </row>
    <row r="638" ht="15.75" customHeight="1">
      <c r="A638" s="58"/>
      <c r="B638" s="1"/>
      <c r="C638" s="1"/>
      <c r="D638" s="1"/>
      <c r="E638" s="1"/>
      <c r="F638" s="1"/>
      <c r="G638" s="1"/>
      <c r="H638" s="1"/>
      <c r="I638" s="1"/>
      <c r="J638" s="1"/>
      <c r="K638" s="1"/>
      <c r="L638" s="1"/>
      <c r="M638" s="1"/>
      <c r="N638" s="1"/>
    </row>
    <row r="639" ht="15.75" customHeight="1">
      <c r="A639" s="58"/>
      <c r="B639" s="1"/>
      <c r="C639" s="1"/>
      <c r="D639" s="1"/>
      <c r="E639" s="1"/>
      <c r="F639" s="1"/>
      <c r="G639" s="1"/>
      <c r="H639" s="1"/>
      <c r="I639" s="1"/>
      <c r="J639" s="1"/>
      <c r="K639" s="1"/>
      <c r="L639" s="1"/>
      <c r="M639" s="1"/>
      <c r="N639" s="1"/>
    </row>
    <row r="640" ht="15.75" customHeight="1">
      <c r="A640" s="58"/>
      <c r="B640" s="1"/>
      <c r="C640" s="1"/>
      <c r="D640" s="1"/>
      <c r="E640" s="1"/>
      <c r="F640" s="1"/>
      <c r="G640" s="1"/>
      <c r="H640" s="1"/>
      <c r="I640" s="1"/>
      <c r="J640" s="1"/>
      <c r="K640" s="1"/>
      <c r="L640" s="1"/>
      <c r="M640" s="1"/>
      <c r="N640" s="1"/>
    </row>
    <row r="641" ht="15.75" customHeight="1">
      <c r="A641" s="58"/>
      <c r="B641" s="1"/>
      <c r="C641" s="1"/>
      <c r="D641" s="1"/>
      <c r="E641" s="1"/>
      <c r="F641" s="1"/>
      <c r="G641" s="1"/>
      <c r="H641" s="1"/>
      <c r="I641" s="1"/>
      <c r="J641" s="1"/>
      <c r="K641" s="1"/>
      <c r="L641" s="1"/>
      <c r="M641" s="1"/>
      <c r="N641" s="1"/>
    </row>
    <row r="642" ht="15.75" customHeight="1">
      <c r="A642" s="58"/>
      <c r="B642" s="1"/>
      <c r="C642" s="1"/>
      <c r="D642" s="1"/>
      <c r="E642" s="1"/>
      <c r="F642" s="1"/>
      <c r="G642" s="1"/>
      <c r="H642" s="1"/>
      <c r="I642" s="1"/>
      <c r="J642" s="1"/>
      <c r="K642" s="1"/>
      <c r="L642" s="1"/>
      <c r="M642" s="1"/>
      <c r="N642" s="1"/>
    </row>
    <row r="643" ht="15.75" customHeight="1">
      <c r="A643" s="58"/>
      <c r="B643" s="1"/>
      <c r="C643" s="1"/>
      <c r="D643" s="1"/>
      <c r="E643" s="1"/>
      <c r="F643" s="1"/>
      <c r="G643" s="1"/>
      <c r="H643" s="1"/>
      <c r="I643" s="1"/>
      <c r="J643" s="1"/>
      <c r="K643" s="1"/>
      <c r="L643" s="1"/>
      <c r="M643" s="1"/>
      <c r="N643" s="1"/>
    </row>
    <row r="644" ht="15.75" customHeight="1">
      <c r="A644" s="58"/>
      <c r="B644" s="1"/>
      <c r="C644" s="1"/>
      <c r="D644" s="1"/>
      <c r="E644" s="1"/>
      <c r="F644" s="1"/>
      <c r="G644" s="1"/>
      <c r="H644" s="1"/>
      <c r="I644" s="1"/>
      <c r="J644" s="1"/>
      <c r="K644" s="1"/>
      <c r="L644" s="1"/>
      <c r="M644" s="1"/>
      <c r="N644" s="1"/>
    </row>
    <row r="645" ht="15.75" customHeight="1">
      <c r="A645" s="58"/>
      <c r="B645" s="1"/>
      <c r="C645" s="1"/>
      <c r="D645" s="1"/>
      <c r="E645" s="1"/>
      <c r="F645" s="1"/>
      <c r="G645" s="1"/>
      <c r="H645" s="1"/>
      <c r="I645" s="1"/>
      <c r="J645" s="1"/>
      <c r="K645" s="1"/>
      <c r="L645" s="1"/>
      <c r="M645" s="1"/>
      <c r="N645" s="1"/>
    </row>
    <row r="646" ht="15.75" customHeight="1">
      <c r="A646" s="58"/>
      <c r="B646" s="1"/>
      <c r="C646" s="1"/>
      <c r="D646" s="1"/>
      <c r="E646" s="1"/>
      <c r="F646" s="1"/>
      <c r="G646" s="1"/>
      <c r="H646" s="1"/>
      <c r="I646" s="1"/>
      <c r="J646" s="1"/>
      <c r="K646" s="1"/>
      <c r="L646" s="1"/>
      <c r="M646" s="1"/>
      <c r="N646" s="1"/>
    </row>
    <row r="647" ht="15.75" customHeight="1">
      <c r="A647" s="58"/>
      <c r="B647" s="1"/>
      <c r="C647" s="1"/>
      <c r="D647" s="1"/>
      <c r="E647" s="1"/>
      <c r="F647" s="1"/>
      <c r="G647" s="1"/>
      <c r="H647" s="1"/>
      <c r="I647" s="1"/>
      <c r="J647" s="1"/>
      <c r="K647" s="1"/>
      <c r="L647" s="1"/>
      <c r="M647" s="1"/>
      <c r="N647" s="1"/>
    </row>
    <row r="648" ht="15.75" customHeight="1">
      <c r="A648" s="58"/>
      <c r="B648" s="1"/>
      <c r="C648" s="1"/>
      <c r="D648" s="1"/>
      <c r="E648" s="1"/>
      <c r="F648" s="1"/>
      <c r="G648" s="1"/>
      <c r="H648" s="1"/>
      <c r="I648" s="1"/>
      <c r="J648" s="1"/>
      <c r="K648" s="1"/>
      <c r="L648" s="1"/>
      <c r="M648" s="1"/>
      <c r="N648" s="1"/>
    </row>
    <row r="649" ht="15.75" customHeight="1">
      <c r="A649" s="58"/>
      <c r="B649" s="1"/>
      <c r="C649" s="1"/>
      <c r="D649" s="1"/>
      <c r="E649" s="1"/>
      <c r="F649" s="1"/>
      <c r="G649" s="1"/>
      <c r="H649" s="1"/>
      <c r="I649" s="1"/>
      <c r="J649" s="1"/>
      <c r="K649" s="1"/>
      <c r="L649" s="1"/>
      <c r="M649" s="1"/>
      <c r="N649" s="1"/>
    </row>
    <row r="650" ht="15.75" customHeight="1">
      <c r="A650" s="58"/>
      <c r="B650" s="1"/>
      <c r="C650" s="1"/>
      <c r="D650" s="1"/>
      <c r="E650" s="1"/>
      <c r="F650" s="1"/>
      <c r="G650" s="1"/>
      <c r="H650" s="1"/>
      <c r="I650" s="1"/>
      <c r="J650" s="1"/>
      <c r="K650" s="1"/>
      <c r="L650" s="1"/>
      <c r="M650" s="1"/>
      <c r="N650" s="1"/>
    </row>
    <row r="651" ht="15.75" customHeight="1">
      <c r="A651" s="58"/>
      <c r="B651" s="1"/>
      <c r="C651" s="1"/>
      <c r="D651" s="1"/>
      <c r="E651" s="1"/>
      <c r="F651" s="1"/>
      <c r="G651" s="1"/>
      <c r="H651" s="1"/>
      <c r="I651" s="1"/>
      <c r="J651" s="1"/>
      <c r="K651" s="1"/>
      <c r="L651" s="1"/>
      <c r="M651" s="1"/>
      <c r="N651" s="1"/>
    </row>
    <row r="652" ht="15.75" customHeight="1">
      <c r="A652" s="58"/>
      <c r="B652" s="1"/>
      <c r="C652" s="1"/>
      <c r="D652" s="1"/>
      <c r="E652" s="1"/>
      <c r="F652" s="1"/>
      <c r="G652" s="1"/>
      <c r="H652" s="1"/>
      <c r="I652" s="1"/>
      <c r="J652" s="1"/>
      <c r="K652" s="1"/>
      <c r="L652" s="1"/>
      <c r="M652" s="1"/>
      <c r="N652" s="1"/>
    </row>
    <row r="653" ht="15.75" customHeight="1">
      <c r="A653" s="58"/>
      <c r="B653" s="1"/>
      <c r="C653" s="1"/>
      <c r="D653" s="1"/>
      <c r="E653" s="1"/>
      <c r="F653" s="1"/>
      <c r="G653" s="1"/>
      <c r="H653" s="1"/>
      <c r="I653" s="1"/>
      <c r="J653" s="1"/>
      <c r="K653" s="1"/>
      <c r="L653" s="1"/>
      <c r="M653" s="1"/>
      <c r="N653" s="1"/>
    </row>
    <row r="654" ht="15.75" customHeight="1">
      <c r="A654" s="58"/>
      <c r="B654" s="1"/>
      <c r="C654" s="1"/>
      <c r="D654" s="1"/>
      <c r="E654" s="1"/>
      <c r="F654" s="1"/>
      <c r="G654" s="1"/>
      <c r="H654" s="1"/>
      <c r="I654" s="1"/>
      <c r="J654" s="1"/>
      <c r="K654" s="1"/>
      <c r="L654" s="1"/>
      <c r="M654" s="1"/>
      <c r="N654" s="1"/>
    </row>
    <row r="655" ht="15.75" customHeight="1">
      <c r="A655" s="58"/>
      <c r="B655" s="1"/>
      <c r="C655" s="1"/>
      <c r="D655" s="1"/>
      <c r="E655" s="1"/>
      <c r="F655" s="1"/>
      <c r="G655" s="1"/>
      <c r="H655" s="1"/>
      <c r="I655" s="1"/>
      <c r="J655" s="1"/>
      <c r="K655" s="1"/>
      <c r="L655" s="1"/>
      <c r="M655" s="1"/>
      <c r="N655" s="1"/>
    </row>
    <row r="656" ht="15.75" customHeight="1">
      <c r="A656" s="58"/>
      <c r="B656" s="1"/>
      <c r="C656" s="1"/>
      <c r="D656" s="1"/>
      <c r="E656" s="1"/>
      <c r="F656" s="1"/>
      <c r="G656" s="1"/>
      <c r="H656" s="1"/>
      <c r="I656" s="1"/>
      <c r="J656" s="1"/>
      <c r="K656" s="1"/>
      <c r="L656" s="1"/>
      <c r="M656" s="1"/>
      <c r="N656" s="1"/>
    </row>
    <row r="657" ht="15.75" customHeight="1">
      <c r="A657" s="58"/>
      <c r="B657" s="1"/>
      <c r="C657" s="1"/>
      <c r="D657" s="1"/>
      <c r="E657" s="1"/>
      <c r="F657" s="1"/>
      <c r="G657" s="1"/>
      <c r="H657" s="1"/>
      <c r="I657" s="1"/>
      <c r="J657" s="1"/>
      <c r="K657" s="1"/>
      <c r="L657" s="1"/>
      <c r="M657" s="1"/>
      <c r="N657" s="1"/>
    </row>
    <row r="658" ht="15.75" customHeight="1">
      <c r="A658" s="58"/>
      <c r="B658" s="1"/>
      <c r="C658" s="1"/>
      <c r="D658" s="1"/>
      <c r="E658" s="1"/>
      <c r="F658" s="1"/>
      <c r="G658" s="1"/>
      <c r="H658" s="1"/>
      <c r="I658" s="1"/>
      <c r="J658" s="1"/>
      <c r="K658" s="1"/>
      <c r="L658" s="1"/>
      <c r="M658" s="1"/>
      <c r="N658" s="1"/>
    </row>
    <row r="659" ht="15.75" customHeight="1">
      <c r="A659" s="58"/>
      <c r="B659" s="1"/>
      <c r="C659" s="1"/>
      <c r="D659" s="1"/>
      <c r="E659" s="1"/>
      <c r="F659" s="1"/>
      <c r="G659" s="1"/>
      <c r="H659" s="1"/>
      <c r="I659" s="1"/>
      <c r="J659" s="1"/>
      <c r="K659" s="1"/>
      <c r="L659" s="1"/>
      <c r="M659" s="1"/>
      <c r="N659" s="1"/>
    </row>
    <row r="660" ht="15.75" customHeight="1">
      <c r="A660" s="58"/>
      <c r="B660" s="1"/>
      <c r="C660" s="1"/>
      <c r="D660" s="1"/>
      <c r="E660" s="1"/>
      <c r="F660" s="1"/>
      <c r="G660" s="1"/>
      <c r="H660" s="1"/>
      <c r="I660" s="1"/>
      <c r="J660" s="1"/>
      <c r="K660" s="1"/>
      <c r="L660" s="1"/>
      <c r="M660" s="1"/>
      <c r="N660" s="1"/>
    </row>
    <row r="661" ht="15.75" customHeight="1">
      <c r="A661" s="58"/>
      <c r="B661" s="1"/>
      <c r="C661" s="1"/>
      <c r="D661" s="1"/>
      <c r="E661" s="1"/>
      <c r="F661" s="1"/>
      <c r="G661" s="1"/>
      <c r="H661" s="1"/>
      <c r="I661" s="1"/>
      <c r="J661" s="1"/>
      <c r="K661" s="1"/>
      <c r="L661" s="1"/>
      <c r="M661" s="1"/>
      <c r="N661" s="1"/>
    </row>
    <row r="662" ht="15.75" customHeight="1">
      <c r="A662" s="58"/>
      <c r="B662" s="1"/>
      <c r="C662" s="1"/>
      <c r="D662" s="1"/>
      <c r="E662" s="1"/>
      <c r="F662" s="1"/>
      <c r="G662" s="1"/>
      <c r="H662" s="1"/>
      <c r="I662" s="1"/>
      <c r="J662" s="1"/>
      <c r="K662" s="1"/>
      <c r="L662" s="1"/>
      <c r="M662" s="1"/>
      <c r="N662" s="1"/>
    </row>
    <row r="663" ht="15.75" customHeight="1">
      <c r="A663" s="58"/>
      <c r="B663" s="1"/>
      <c r="C663" s="1"/>
      <c r="D663" s="1"/>
      <c r="E663" s="1"/>
      <c r="F663" s="1"/>
      <c r="G663" s="1"/>
      <c r="H663" s="1"/>
      <c r="I663" s="1"/>
      <c r="J663" s="1"/>
      <c r="K663" s="1"/>
      <c r="L663" s="1"/>
      <c r="M663" s="1"/>
      <c r="N663" s="1"/>
    </row>
    <row r="664" ht="15.75" customHeight="1">
      <c r="A664" s="58"/>
      <c r="B664" s="1"/>
      <c r="C664" s="1"/>
      <c r="D664" s="1"/>
      <c r="E664" s="1"/>
      <c r="F664" s="1"/>
      <c r="G664" s="1"/>
      <c r="H664" s="1"/>
      <c r="I664" s="1"/>
      <c r="J664" s="1"/>
      <c r="K664" s="1"/>
      <c r="L664" s="1"/>
      <c r="M664" s="1"/>
      <c r="N664" s="1"/>
    </row>
    <row r="665" ht="15.75" customHeight="1">
      <c r="A665" s="58"/>
      <c r="B665" s="1"/>
      <c r="C665" s="1"/>
      <c r="D665" s="1"/>
      <c r="E665" s="1"/>
      <c r="F665" s="1"/>
      <c r="G665" s="1"/>
      <c r="H665" s="1"/>
      <c r="I665" s="1"/>
      <c r="J665" s="1"/>
      <c r="K665" s="1"/>
      <c r="L665" s="1"/>
      <c r="M665" s="1"/>
      <c r="N665" s="1"/>
    </row>
    <row r="666" ht="15.75" customHeight="1">
      <c r="A666" s="58"/>
      <c r="B666" s="1"/>
      <c r="C666" s="1"/>
      <c r="D666" s="1"/>
      <c r="E666" s="1"/>
      <c r="F666" s="1"/>
      <c r="G666" s="1"/>
      <c r="H666" s="1"/>
      <c r="I666" s="1"/>
      <c r="J666" s="1"/>
      <c r="K666" s="1"/>
      <c r="L666" s="1"/>
      <c r="M666" s="1"/>
      <c r="N666" s="1"/>
    </row>
    <row r="667" ht="15.75" customHeight="1">
      <c r="A667" s="58"/>
      <c r="B667" s="1"/>
      <c r="C667" s="1"/>
      <c r="D667" s="1"/>
      <c r="E667" s="1"/>
      <c r="F667" s="1"/>
      <c r="G667" s="1"/>
      <c r="H667" s="1"/>
      <c r="I667" s="1"/>
      <c r="J667" s="1"/>
      <c r="K667" s="1"/>
      <c r="L667" s="1"/>
      <c r="M667" s="1"/>
      <c r="N667" s="1"/>
    </row>
    <row r="668" ht="15.75" customHeight="1">
      <c r="A668" s="58"/>
      <c r="B668" s="1"/>
      <c r="C668" s="1"/>
      <c r="D668" s="1"/>
      <c r="E668" s="1"/>
      <c r="F668" s="1"/>
      <c r="G668" s="1"/>
      <c r="H668" s="1"/>
      <c r="I668" s="1"/>
      <c r="J668" s="1"/>
      <c r="K668" s="1"/>
      <c r="L668" s="1"/>
      <c r="M668" s="1"/>
      <c r="N668" s="1"/>
    </row>
    <row r="669" ht="15.75" customHeight="1">
      <c r="A669" s="58"/>
      <c r="B669" s="1"/>
      <c r="C669" s="1"/>
      <c r="D669" s="1"/>
      <c r="E669" s="1"/>
      <c r="F669" s="1"/>
      <c r="G669" s="1"/>
      <c r="H669" s="1"/>
      <c r="I669" s="1"/>
      <c r="J669" s="1"/>
      <c r="K669" s="1"/>
      <c r="L669" s="1"/>
      <c r="M669" s="1"/>
      <c r="N669" s="1"/>
    </row>
    <row r="670" ht="15.75" customHeight="1">
      <c r="A670" s="58"/>
      <c r="B670" s="1"/>
      <c r="C670" s="1"/>
      <c r="D670" s="1"/>
      <c r="E670" s="1"/>
      <c r="F670" s="1"/>
      <c r="G670" s="1"/>
      <c r="H670" s="1"/>
      <c r="I670" s="1"/>
      <c r="J670" s="1"/>
      <c r="K670" s="1"/>
      <c r="L670" s="1"/>
      <c r="M670" s="1"/>
      <c r="N670" s="1"/>
    </row>
    <row r="671" ht="15.75" customHeight="1">
      <c r="A671" s="58"/>
      <c r="B671" s="1"/>
      <c r="C671" s="1"/>
      <c r="D671" s="1"/>
      <c r="E671" s="1"/>
      <c r="F671" s="1"/>
      <c r="G671" s="1"/>
      <c r="H671" s="1"/>
      <c r="I671" s="1"/>
      <c r="J671" s="1"/>
      <c r="K671" s="1"/>
      <c r="L671" s="1"/>
      <c r="M671" s="1"/>
      <c r="N671" s="1"/>
    </row>
    <row r="672" ht="15.75" customHeight="1">
      <c r="A672" s="58"/>
      <c r="B672" s="1"/>
      <c r="C672" s="1"/>
      <c r="D672" s="1"/>
      <c r="E672" s="1"/>
      <c r="F672" s="1"/>
      <c r="G672" s="1"/>
      <c r="H672" s="1"/>
      <c r="I672" s="1"/>
      <c r="J672" s="1"/>
      <c r="K672" s="1"/>
      <c r="L672" s="1"/>
      <c r="M672" s="1"/>
      <c r="N672" s="1"/>
    </row>
    <row r="673" ht="15.75" customHeight="1">
      <c r="A673" s="58"/>
      <c r="B673" s="1"/>
      <c r="C673" s="1"/>
      <c r="D673" s="1"/>
      <c r="E673" s="1"/>
      <c r="F673" s="1"/>
      <c r="G673" s="1"/>
      <c r="H673" s="1"/>
      <c r="I673" s="1"/>
      <c r="J673" s="1"/>
      <c r="K673" s="1"/>
      <c r="L673" s="1"/>
      <c r="M673" s="1"/>
      <c r="N673" s="1"/>
    </row>
    <row r="674" ht="15.75" customHeight="1">
      <c r="A674" s="58"/>
      <c r="B674" s="1"/>
      <c r="C674" s="1"/>
      <c r="D674" s="1"/>
      <c r="E674" s="1"/>
      <c r="F674" s="1"/>
      <c r="G674" s="1"/>
      <c r="H674" s="1"/>
      <c r="I674" s="1"/>
      <c r="J674" s="1"/>
      <c r="K674" s="1"/>
      <c r="L674" s="1"/>
      <c r="M674" s="1"/>
      <c r="N674" s="1"/>
    </row>
    <row r="675" ht="15.75" customHeight="1">
      <c r="A675" s="58"/>
      <c r="B675" s="1"/>
      <c r="C675" s="1"/>
      <c r="D675" s="1"/>
      <c r="E675" s="1"/>
      <c r="F675" s="1"/>
      <c r="G675" s="1"/>
      <c r="H675" s="1"/>
      <c r="I675" s="1"/>
      <c r="J675" s="1"/>
      <c r="K675" s="1"/>
      <c r="L675" s="1"/>
      <c r="M675" s="1"/>
      <c r="N675" s="1"/>
    </row>
    <row r="676" ht="15.75" customHeight="1">
      <c r="A676" s="58"/>
      <c r="B676" s="1"/>
      <c r="C676" s="1"/>
      <c r="D676" s="1"/>
      <c r="E676" s="1"/>
      <c r="F676" s="1"/>
      <c r="G676" s="1"/>
      <c r="H676" s="1"/>
      <c r="I676" s="1"/>
      <c r="J676" s="1"/>
      <c r="K676" s="1"/>
      <c r="L676" s="1"/>
      <c r="M676" s="1"/>
      <c r="N676" s="1"/>
    </row>
    <row r="677" ht="15.75" customHeight="1">
      <c r="A677" s="58"/>
      <c r="B677" s="1"/>
      <c r="C677" s="1"/>
      <c r="D677" s="1"/>
      <c r="E677" s="1"/>
      <c r="F677" s="1"/>
      <c r="G677" s="1"/>
      <c r="H677" s="1"/>
      <c r="I677" s="1"/>
      <c r="J677" s="1"/>
      <c r="K677" s="1"/>
      <c r="L677" s="1"/>
      <c r="M677" s="1"/>
      <c r="N677" s="1"/>
    </row>
    <row r="678" ht="15.75" customHeight="1">
      <c r="A678" s="58"/>
      <c r="B678" s="1"/>
      <c r="C678" s="1"/>
      <c r="D678" s="1"/>
      <c r="E678" s="1"/>
      <c r="F678" s="1"/>
      <c r="G678" s="1"/>
      <c r="H678" s="1"/>
      <c r="I678" s="1"/>
      <c r="J678" s="1"/>
      <c r="K678" s="1"/>
      <c r="L678" s="1"/>
      <c r="M678" s="1"/>
      <c r="N678" s="1"/>
    </row>
    <row r="679" ht="15.75" customHeight="1">
      <c r="A679" s="58"/>
      <c r="B679" s="1"/>
      <c r="C679" s="1"/>
      <c r="D679" s="1"/>
      <c r="E679" s="1"/>
      <c r="F679" s="1"/>
      <c r="G679" s="1"/>
      <c r="H679" s="1"/>
      <c r="I679" s="1"/>
      <c r="J679" s="1"/>
      <c r="K679" s="1"/>
      <c r="L679" s="1"/>
      <c r="M679" s="1"/>
      <c r="N679" s="1"/>
    </row>
    <row r="680" ht="15.75" customHeight="1">
      <c r="A680" s="58"/>
      <c r="B680" s="1"/>
      <c r="C680" s="1"/>
      <c r="D680" s="1"/>
      <c r="E680" s="1"/>
      <c r="F680" s="1"/>
      <c r="G680" s="1"/>
      <c r="H680" s="1"/>
      <c r="I680" s="1"/>
      <c r="J680" s="1"/>
      <c r="K680" s="1"/>
      <c r="L680" s="1"/>
      <c r="M680" s="1"/>
      <c r="N680" s="1"/>
    </row>
    <row r="681" ht="15.75" customHeight="1">
      <c r="A681" s="58"/>
      <c r="B681" s="1"/>
      <c r="C681" s="1"/>
      <c r="D681" s="1"/>
      <c r="E681" s="1"/>
      <c r="F681" s="1"/>
      <c r="G681" s="1"/>
      <c r="H681" s="1"/>
      <c r="I681" s="1"/>
      <c r="J681" s="1"/>
      <c r="K681" s="1"/>
      <c r="L681" s="1"/>
      <c r="M681" s="1"/>
      <c r="N681" s="1"/>
    </row>
    <row r="682" ht="15.75" customHeight="1">
      <c r="A682" s="58"/>
      <c r="B682" s="1"/>
      <c r="C682" s="1"/>
      <c r="D682" s="1"/>
      <c r="E682" s="1"/>
      <c r="F682" s="1"/>
      <c r="G682" s="1"/>
      <c r="H682" s="1"/>
      <c r="I682" s="1"/>
      <c r="J682" s="1"/>
      <c r="K682" s="1"/>
      <c r="L682" s="1"/>
      <c r="M682" s="1"/>
      <c r="N682" s="1"/>
    </row>
    <row r="683" ht="15.75" customHeight="1">
      <c r="A683" s="58"/>
      <c r="B683" s="1"/>
      <c r="C683" s="1"/>
      <c r="D683" s="1"/>
      <c r="E683" s="1"/>
      <c r="F683" s="1"/>
      <c r="G683" s="1"/>
      <c r="H683" s="1"/>
      <c r="I683" s="1"/>
      <c r="J683" s="1"/>
      <c r="K683" s="1"/>
      <c r="L683" s="1"/>
      <c r="M683" s="1"/>
      <c r="N683" s="1"/>
    </row>
    <row r="684" ht="15.75" customHeight="1">
      <c r="A684" s="58"/>
      <c r="B684" s="1"/>
      <c r="C684" s="1"/>
      <c r="D684" s="1"/>
      <c r="E684" s="1"/>
      <c r="F684" s="1"/>
      <c r="G684" s="1"/>
      <c r="H684" s="1"/>
      <c r="I684" s="1"/>
      <c r="J684" s="1"/>
      <c r="K684" s="1"/>
      <c r="L684" s="1"/>
      <c r="M684" s="1"/>
      <c r="N684" s="1"/>
    </row>
    <row r="685" ht="15.75" customHeight="1">
      <c r="A685" s="58"/>
      <c r="B685" s="1"/>
      <c r="C685" s="1"/>
      <c r="D685" s="1"/>
      <c r="E685" s="1"/>
      <c r="F685" s="1"/>
      <c r="G685" s="1"/>
      <c r="H685" s="1"/>
      <c r="I685" s="1"/>
      <c r="J685" s="1"/>
      <c r="K685" s="1"/>
      <c r="L685" s="1"/>
      <c r="M685" s="1"/>
      <c r="N685" s="1"/>
    </row>
    <row r="686" ht="15.75" customHeight="1">
      <c r="A686" s="58"/>
      <c r="B686" s="1"/>
      <c r="C686" s="1"/>
      <c r="D686" s="1"/>
      <c r="E686" s="1"/>
      <c r="F686" s="1"/>
      <c r="G686" s="1"/>
      <c r="H686" s="1"/>
      <c r="I686" s="1"/>
      <c r="J686" s="1"/>
      <c r="K686" s="1"/>
      <c r="L686" s="1"/>
      <c r="M686" s="1"/>
      <c r="N686" s="1"/>
    </row>
    <row r="687" ht="15.75" customHeight="1">
      <c r="A687" s="58"/>
      <c r="B687" s="1"/>
      <c r="C687" s="1"/>
      <c r="D687" s="1"/>
      <c r="E687" s="1"/>
      <c r="F687" s="1"/>
      <c r="G687" s="1"/>
      <c r="H687" s="1"/>
      <c r="I687" s="1"/>
      <c r="J687" s="1"/>
      <c r="K687" s="1"/>
      <c r="L687" s="1"/>
      <c r="M687" s="1"/>
      <c r="N687" s="1"/>
    </row>
    <row r="688" ht="15.75" customHeight="1">
      <c r="A688" s="58"/>
      <c r="B688" s="1"/>
      <c r="C688" s="1"/>
      <c r="D688" s="1"/>
      <c r="E688" s="1"/>
      <c r="F688" s="1"/>
      <c r="G688" s="1"/>
      <c r="H688" s="1"/>
      <c r="I688" s="1"/>
      <c r="J688" s="1"/>
      <c r="K688" s="1"/>
      <c r="L688" s="1"/>
      <c r="M688" s="1"/>
      <c r="N688" s="1"/>
    </row>
    <row r="689" ht="15.75" customHeight="1">
      <c r="A689" s="58"/>
      <c r="B689" s="1"/>
      <c r="C689" s="1"/>
      <c r="D689" s="1"/>
      <c r="E689" s="1"/>
      <c r="F689" s="1"/>
      <c r="G689" s="1"/>
      <c r="H689" s="1"/>
      <c r="I689" s="1"/>
      <c r="J689" s="1"/>
      <c r="K689" s="1"/>
      <c r="L689" s="1"/>
      <c r="M689" s="1"/>
      <c r="N689" s="1"/>
    </row>
    <row r="690" ht="15.75" customHeight="1">
      <c r="A690" s="58"/>
      <c r="B690" s="1"/>
      <c r="C690" s="1"/>
      <c r="D690" s="1"/>
      <c r="E690" s="1"/>
      <c r="F690" s="1"/>
      <c r="G690" s="1"/>
      <c r="H690" s="1"/>
      <c r="I690" s="1"/>
      <c r="J690" s="1"/>
      <c r="K690" s="1"/>
      <c r="L690" s="1"/>
      <c r="M690" s="1"/>
      <c r="N690" s="1"/>
    </row>
    <row r="691" ht="15.75" customHeight="1">
      <c r="A691" s="58"/>
      <c r="B691" s="1"/>
      <c r="C691" s="1"/>
      <c r="D691" s="1"/>
      <c r="E691" s="1"/>
      <c r="F691" s="1"/>
      <c r="G691" s="1"/>
      <c r="H691" s="1"/>
      <c r="I691" s="1"/>
      <c r="J691" s="1"/>
      <c r="K691" s="1"/>
      <c r="L691" s="1"/>
      <c r="M691" s="1"/>
      <c r="N691" s="1"/>
    </row>
    <row r="692" ht="15.75" customHeight="1">
      <c r="A692" s="58"/>
      <c r="B692" s="1"/>
      <c r="C692" s="1"/>
      <c r="D692" s="1"/>
      <c r="E692" s="1"/>
      <c r="F692" s="1"/>
      <c r="G692" s="1"/>
      <c r="H692" s="1"/>
      <c r="I692" s="1"/>
      <c r="J692" s="1"/>
      <c r="K692" s="1"/>
      <c r="L692" s="1"/>
      <c r="M692" s="1"/>
      <c r="N692" s="1"/>
    </row>
    <row r="693" ht="15.75" customHeight="1">
      <c r="A693" s="58"/>
      <c r="B693" s="1"/>
      <c r="C693" s="1"/>
      <c r="D693" s="1"/>
      <c r="E693" s="1"/>
      <c r="F693" s="1"/>
      <c r="G693" s="1"/>
      <c r="H693" s="1"/>
      <c r="I693" s="1"/>
      <c r="J693" s="1"/>
      <c r="K693" s="1"/>
      <c r="L693" s="1"/>
      <c r="M693" s="1"/>
      <c r="N693" s="1"/>
    </row>
    <row r="694" ht="15.75" customHeight="1">
      <c r="A694" s="58"/>
      <c r="B694" s="1"/>
      <c r="C694" s="1"/>
      <c r="D694" s="1"/>
      <c r="E694" s="1"/>
      <c r="F694" s="1"/>
      <c r="G694" s="1"/>
      <c r="H694" s="1"/>
      <c r="I694" s="1"/>
      <c r="J694" s="1"/>
      <c r="K694" s="1"/>
      <c r="L694" s="1"/>
      <c r="M694" s="1"/>
      <c r="N694" s="1"/>
    </row>
    <row r="695" ht="15.75" customHeight="1">
      <c r="A695" s="58"/>
      <c r="B695" s="1"/>
      <c r="C695" s="1"/>
      <c r="D695" s="1"/>
      <c r="E695" s="1"/>
      <c r="F695" s="1"/>
      <c r="G695" s="1"/>
      <c r="H695" s="1"/>
      <c r="I695" s="1"/>
      <c r="J695" s="1"/>
      <c r="K695" s="1"/>
      <c r="L695" s="1"/>
      <c r="M695" s="1"/>
      <c r="N695" s="1"/>
    </row>
    <row r="696" ht="15.75" customHeight="1">
      <c r="A696" s="58"/>
      <c r="B696" s="1"/>
      <c r="C696" s="1"/>
      <c r="D696" s="1"/>
      <c r="E696" s="1"/>
      <c r="F696" s="1"/>
      <c r="G696" s="1"/>
      <c r="H696" s="1"/>
      <c r="I696" s="1"/>
      <c r="J696" s="1"/>
      <c r="K696" s="1"/>
      <c r="L696" s="1"/>
      <c r="M696" s="1"/>
      <c r="N696" s="1"/>
    </row>
    <row r="697" ht="15.75" customHeight="1">
      <c r="A697" s="58"/>
      <c r="B697" s="1"/>
      <c r="C697" s="1"/>
      <c r="D697" s="1"/>
      <c r="E697" s="1"/>
      <c r="F697" s="1"/>
      <c r="G697" s="1"/>
      <c r="H697" s="1"/>
      <c r="I697" s="1"/>
      <c r="J697" s="1"/>
      <c r="K697" s="1"/>
      <c r="L697" s="1"/>
      <c r="M697" s="1"/>
      <c r="N697" s="1"/>
    </row>
    <row r="698" ht="15.75" customHeight="1">
      <c r="A698" s="58"/>
      <c r="B698" s="1"/>
      <c r="C698" s="1"/>
      <c r="D698" s="1"/>
      <c r="E698" s="1"/>
      <c r="F698" s="1"/>
      <c r="G698" s="1"/>
      <c r="H698" s="1"/>
      <c r="I698" s="1"/>
      <c r="J698" s="1"/>
      <c r="K698" s="1"/>
      <c r="L698" s="1"/>
      <c r="M698" s="1"/>
      <c r="N698" s="1"/>
    </row>
    <row r="699" ht="15.75" customHeight="1">
      <c r="A699" s="58"/>
      <c r="B699" s="1"/>
      <c r="C699" s="1"/>
      <c r="D699" s="1"/>
      <c r="E699" s="1"/>
      <c r="F699" s="1"/>
      <c r="G699" s="1"/>
      <c r="H699" s="1"/>
      <c r="I699" s="1"/>
      <c r="J699" s="1"/>
      <c r="K699" s="1"/>
      <c r="L699" s="1"/>
      <c r="M699" s="1"/>
      <c r="N699" s="1"/>
    </row>
    <row r="700" ht="15.75" customHeight="1">
      <c r="A700" s="58"/>
      <c r="B700" s="1"/>
      <c r="C700" s="1"/>
      <c r="D700" s="1"/>
      <c r="E700" s="1"/>
      <c r="F700" s="1"/>
      <c r="G700" s="1"/>
      <c r="H700" s="1"/>
      <c r="I700" s="1"/>
      <c r="J700" s="1"/>
      <c r="K700" s="1"/>
      <c r="L700" s="1"/>
      <c r="M700" s="1"/>
      <c r="N700" s="1"/>
    </row>
    <row r="701" ht="15.75" customHeight="1">
      <c r="A701" s="58"/>
      <c r="B701" s="1"/>
      <c r="C701" s="1"/>
      <c r="D701" s="1"/>
      <c r="E701" s="1"/>
      <c r="F701" s="1"/>
      <c r="G701" s="1"/>
      <c r="H701" s="1"/>
      <c r="I701" s="1"/>
      <c r="J701" s="1"/>
      <c r="K701" s="1"/>
      <c r="L701" s="1"/>
      <c r="M701" s="1"/>
      <c r="N701" s="1"/>
    </row>
    <row r="702" ht="15.75" customHeight="1">
      <c r="A702" s="58"/>
      <c r="B702" s="1"/>
      <c r="C702" s="1"/>
      <c r="D702" s="1"/>
      <c r="E702" s="1"/>
      <c r="F702" s="1"/>
      <c r="G702" s="1"/>
      <c r="H702" s="1"/>
      <c r="I702" s="1"/>
      <c r="J702" s="1"/>
      <c r="K702" s="1"/>
      <c r="L702" s="1"/>
      <c r="M702" s="1"/>
      <c r="N702" s="1"/>
    </row>
    <row r="703" ht="15.75" customHeight="1">
      <c r="A703" s="58"/>
      <c r="B703" s="1"/>
      <c r="C703" s="1"/>
      <c r="D703" s="1"/>
      <c r="E703" s="1"/>
      <c r="F703" s="1"/>
      <c r="G703" s="1"/>
      <c r="H703" s="1"/>
      <c r="I703" s="1"/>
      <c r="J703" s="1"/>
      <c r="K703" s="1"/>
      <c r="L703" s="1"/>
      <c r="M703" s="1"/>
      <c r="N703" s="1"/>
    </row>
    <row r="704" ht="15.75" customHeight="1">
      <c r="A704" s="58"/>
      <c r="B704" s="1"/>
      <c r="C704" s="1"/>
      <c r="D704" s="1"/>
      <c r="E704" s="1"/>
      <c r="F704" s="1"/>
      <c r="G704" s="1"/>
      <c r="H704" s="1"/>
      <c r="I704" s="1"/>
      <c r="J704" s="1"/>
      <c r="K704" s="1"/>
      <c r="L704" s="1"/>
      <c r="M704" s="1"/>
      <c r="N704" s="1"/>
    </row>
    <row r="705" ht="15.75" customHeight="1">
      <c r="A705" s="58"/>
      <c r="B705" s="1"/>
      <c r="C705" s="1"/>
      <c r="D705" s="1"/>
      <c r="E705" s="1"/>
      <c r="F705" s="1"/>
      <c r="G705" s="1"/>
      <c r="H705" s="1"/>
      <c r="I705" s="1"/>
      <c r="J705" s="1"/>
      <c r="K705" s="1"/>
      <c r="L705" s="1"/>
      <c r="M705" s="1"/>
      <c r="N705" s="1"/>
    </row>
    <row r="706" ht="15.75" customHeight="1">
      <c r="A706" s="58"/>
      <c r="B706" s="1"/>
      <c r="C706" s="1"/>
      <c r="D706" s="1"/>
      <c r="E706" s="1"/>
      <c r="F706" s="1"/>
      <c r="G706" s="1"/>
      <c r="H706" s="1"/>
      <c r="I706" s="1"/>
      <c r="J706" s="1"/>
      <c r="K706" s="1"/>
      <c r="L706" s="1"/>
      <c r="M706" s="1"/>
      <c r="N706" s="1"/>
    </row>
    <row r="707" ht="15.75" customHeight="1">
      <c r="A707" s="58"/>
      <c r="B707" s="1"/>
      <c r="C707" s="1"/>
      <c r="D707" s="1"/>
      <c r="E707" s="1"/>
      <c r="F707" s="1"/>
      <c r="G707" s="1"/>
      <c r="H707" s="1"/>
      <c r="I707" s="1"/>
      <c r="J707" s="1"/>
      <c r="K707" s="1"/>
      <c r="L707" s="1"/>
      <c r="M707" s="1"/>
      <c r="N707" s="1"/>
    </row>
    <row r="708" ht="15.75" customHeight="1">
      <c r="A708" s="58"/>
      <c r="B708" s="1"/>
      <c r="C708" s="1"/>
      <c r="D708" s="1"/>
      <c r="E708" s="1"/>
      <c r="F708" s="1"/>
      <c r="G708" s="1"/>
      <c r="H708" s="1"/>
      <c r="I708" s="1"/>
      <c r="J708" s="1"/>
      <c r="K708" s="1"/>
      <c r="L708" s="1"/>
      <c r="M708" s="1"/>
      <c r="N708" s="1"/>
    </row>
    <row r="709" ht="15.75" customHeight="1">
      <c r="A709" s="58"/>
      <c r="B709" s="1"/>
      <c r="C709" s="1"/>
      <c r="D709" s="1"/>
      <c r="E709" s="1"/>
      <c r="F709" s="1"/>
      <c r="G709" s="1"/>
      <c r="H709" s="1"/>
      <c r="I709" s="1"/>
      <c r="J709" s="1"/>
      <c r="K709" s="1"/>
      <c r="L709" s="1"/>
      <c r="M709" s="1"/>
      <c r="N709" s="1"/>
    </row>
    <row r="710" ht="15.75" customHeight="1">
      <c r="A710" s="58"/>
      <c r="B710" s="1"/>
      <c r="C710" s="1"/>
      <c r="D710" s="1"/>
      <c r="E710" s="1"/>
      <c r="F710" s="1"/>
      <c r="G710" s="1"/>
      <c r="H710" s="1"/>
      <c r="I710" s="1"/>
      <c r="J710" s="1"/>
      <c r="K710" s="1"/>
      <c r="L710" s="1"/>
      <c r="M710" s="1"/>
      <c r="N710" s="1"/>
    </row>
    <row r="711" ht="15.75" customHeight="1">
      <c r="A711" s="58"/>
      <c r="B711" s="1"/>
      <c r="C711" s="1"/>
      <c r="D711" s="1"/>
      <c r="E711" s="1"/>
      <c r="F711" s="1"/>
      <c r="G711" s="1"/>
      <c r="H711" s="1"/>
      <c r="I711" s="1"/>
      <c r="J711" s="1"/>
      <c r="K711" s="1"/>
      <c r="L711" s="1"/>
      <c r="M711" s="1"/>
      <c r="N711" s="1"/>
    </row>
    <row r="712" ht="15.75" customHeight="1">
      <c r="A712" s="58"/>
      <c r="B712" s="1"/>
      <c r="C712" s="1"/>
      <c r="D712" s="1"/>
      <c r="E712" s="1"/>
      <c r="F712" s="1"/>
      <c r="G712" s="1"/>
      <c r="H712" s="1"/>
      <c r="I712" s="1"/>
      <c r="J712" s="1"/>
      <c r="K712" s="1"/>
      <c r="L712" s="1"/>
      <c r="M712" s="1"/>
      <c r="N712" s="1"/>
    </row>
    <row r="713" ht="15.75" customHeight="1">
      <c r="A713" s="58"/>
      <c r="B713" s="1"/>
      <c r="C713" s="1"/>
      <c r="D713" s="1"/>
      <c r="E713" s="1"/>
      <c r="F713" s="1"/>
      <c r="G713" s="1"/>
      <c r="H713" s="1"/>
      <c r="I713" s="1"/>
      <c r="J713" s="1"/>
      <c r="K713" s="1"/>
      <c r="L713" s="1"/>
      <c r="M713" s="1"/>
      <c r="N713" s="1"/>
    </row>
    <row r="714" ht="15.75" customHeight="1">
      <c r="A714" s="58"/>
      <c r="B714" s="1"/>
      <c r="C714" s="1"/>
      <c r="D714" s="1"/>
      <c r="E714" s="1"/>
      <c r="F714" s="1"/>
      <c r="G714" s="1"/>
      <c r="H714" s="1"/>
      <c r="I714" s="1"/>
      <c r="J714" s="1"/>
      <c r="K714" s="1"/>
      <c r="L714" s="1"/>
      <c r="M714" s="1"/>
      <c r="N714" s="1"/>
    </row>
    <row r="715" ht="15.75" customHeight="1">
      <c r="A715" s="58"/>
      <c r="B715" s="1"/>
      <c r="C715" s="1"/>
      <c r="D715" s="1"/>
      <c r="E715" s="1"/>
      <c r="F715" s="1"/>
      <c r="G715" s="1"/>
      <c r="H715" s="1"/>
      <c r="I715" s="1"/>
      <c r="J715" s="1"/>
      <c r="K715" s="1"/>
      <c r="L715" s="1"/>
      <c r="M715" s="1"/>
      <c r="N715" s="1"/>
    </row>
    <row r="716" ht="15.75" customHeight="1">
      <c r="A716" s="58"/>
      <c r="B716" s="1"/>
      <c r="C716" s="1"/>
      <c r="D716" s="1"/>
      <c r="E716" s="1"/>
      <c r="F716" s="1"/>
      <c r="G716" s="1"/>
      <c r="H716" s="1"/>
      <c r="I716" s="1"/>
      <c r="J716" s="1"/>
      <c r="K716" s="1"/>
      <c r="L716" s="1"/>
      <c r="M716" s="1"/>
      <c r="N716" s="1"/>
    </row>
    <row r="717" ht="15.75" customHeight="1">
      <c r="A717" s="58"/>
      <c r="B717" s="1"/>
      <c r="C717" s="1"/>
      <c r="D717" s="1"/>
      <c r="E717" s="1"/>
      <c r="F717" s="1"/>
      <c r="G717" s="1"/>
      <c r="H717" s="1"/>
      <c r="I717" s="1"/>
      <c r="J717" s="1"/>
      <c r="K717" s="1"/>
      <c r="L717" s="1"/>
      <c r="M717" s="1"/>
      <c r="N717" s="1"/>
    </row>
    <row r="718" ht="15.75" customHeight="1">
      <c r="A718" s="58"/>
      <c r="B718" s="1"/>
      <c r="C718" s="1"/>
      <c r="D718" s="1"/>
      <c r="E718" s="1"/>
      <c r="F718" s="1"/>
      <c r="G718" s="1"/>
      <c r="H718" s="1"/>
      <c r="I718" s="1"/>
      <c r="J718" s="1"/>
      <c r="K718" s="1"/>
      <c r="L718" s="1"/>
      <c r="M718" s="1"/>
      <c r="N718" s="1"/>
    </row>
    <row r="719" ht="15.75" customHeight="1">
      <c r="A719" s="58"/>
      <c r="B719" s="1"/>
      <c r="C719" s="1"/>
      <c r="D719" s="1"/>
      <c r="E719" s="1"/>
      <c r="F719" s="1"/>
      <c r="G719" s="1"/>
      <c r="H719" s="1"/>
      <c r="I719" s="1"/>
      <c r="J719" s="1"/>
      <c r="K719" s="1"/>
      <c r="L719" s="1"/>
      <c r="M719" s="1"/>
      <c r="N719" s="1"/>
    </row>
    <row r="720" ht="15.75" customHeight="1">
      <c r="A720" s="58"/>
      <c r="B720" s="1"/>
      <c r="C720" s="1"/>
      <c r="D720" s="1"/>
      <c r="E720" s="1"/>
      <c r="F720" s="1"/>
      <c r="G720" s="1"/>
      <c r="H720" s="1"/>
      <c r="I720" s="1"/>
      <c r="J720" s="1"/>
      <c r="K720" s="1"/>
      <c r="L720" s="1"/>
      <c r="M720" s="1"/>
      <c r="N720" s="1"/>
    </row>
    <row r="721" ht="15.75" customHeight="1">
      <c r="A721" s="58"/>
      <c r="B721" s="1"/>
      <c r="C721" s="1"/>
      <c r="D721" s="1"/>
      <c r="E721" s="1"/>
      <c r="F721" s="1"/>
      <c r="G721" s="1"/>
      <c r="H721" s="1"/>
      <c r="I721" s="1"/>
      <c r="J721" s="1"/>
      <c r="K721" s="1"/>
      <c r="L721" s="1"/>
      <c r="M721" s="1"/>
      <c r="N721" s="1"/>
    </row>
    <row r="722" ht="15.75" customHeight="1">
      <c r="A722" s="58"/>
      <c r="B722" s="1"/>
      <c r="C722" s="1"/>
      <c r="D722" s="1"/>
      <c r="E722" s="1"/>
      <c r="F722" s="1"/>
      <c r="G722" s="1"/>
      <c r="H722" s="1"/>
      <c r="I722" s="1"/>
      <c r="J722" s="1"/>
      <c r="K722" s="1"/>
      <c r="L722" s="1"/>
      <c r="M722" s="1"/>
      <c r="N722" s="1"/>
    </row>
    <row r="723" ht="15.75" customHeight="1">
      <c r="A723" s="58"/>
      <c r="B723" s="1"/>
      <c r="C723" s="1"/>
      <c r="D723" s="1"/>
      <c r="E723" s="1"/>
      <c r="F723" s="1"/>
      <c r="G723" s="1"/>
      <c r="H723" s="1"/>
      <c r="I723" s="1"/>
      <c r="J723" s="1"/>
      <c r="K723" s="1"/>
      <c r="L723" s="1"/>
      <c r="M723" s="1"/>
      <c r="N723" s="1"/>
    </row>
    <row r="724" ht="15.75" customHeight="1">
      <c r="A724" s="58"/>
      <c r="B724" s="1"/>
      <c r="C724" s="1"/>
      <c r="D724" s="1"/>
      <c r="E724" s="1"/>
      <c r="F724" s="1"/>
      <c r="G724" s="1"/>
      <c r="H724" s="1"/>
      <c r="I724" s="1"/>
      <c r="J724" s="1"/>
      <c r="K724" s="1"/>
      <c r="L724" s="1"/>
      <c r="M724" s="1"/>
      <c r="N724" s="1"/>
    </row>
    <row r="725" ht="15.75" customHeight="1">
      <c r="A725" s="58"/>
      <c r="B725" s="1"/>
      <c r="C725" s="1"/>
      <c r="D725" s="1"/>
      <c r="E725" s="1"/>
      <c r="F725" s="1"/>
      <c r="G725" s="1"/>
      <c r="H725" s="1"/>
      <c r="I725" s="1"/>
      <c r="J725" s="1"/>
      <c r="K725" s="1"/>
      <c r="L725" s="1"/>
      <c r="M725" s="1"/>
      <c r="N725" s="1"/>
    </row>
    <row r="726" ht="15.75" customHeight="1">
      <c r="A726" s="58"/>
      <c r="B726" s="1"/>
      <c r="C726" s="1"/>
      <c r="D726" s="1"/>
      <c r="E726" s="1"/>
      <c r="F726" s="1"/>
      <c r="G726" s="1"/>
      <c r="H726" s="1"/>
      <c r="I726" s="1"/>
      <c r="J726" s="1"/>
      <c r="K726" s="1"/>
      <c r="L726" s="1"/>
      <c r="M726" s="1"/>
      <c r="N726" s="1"/>
    </row>
    <row r="727" ht="15.75" customHeight="1">
      <c r="A727" s="58"/>
      <c r="B727" s="1"/>
      <c r="C727" s="1"/>
      <c r="D727" s="1"/>
      <c r="E727" s="1"/>
      <c r="F727" s="1"/>
      <c r="G727" s="1"/>
      <c r="H727" s="1"/>
      <c r="I727" s="1"/>
      <c r="J727" s="1"/>
      <c r="K727" s="1"/>
      <c r="L727" s="1"/>
      <c r="M727" s="1"/>
      <c r="N727" s="1"/>
    </row>
    <row r="728" ht="15.75" customHeight="1">
      <c r="A728" s="58"/>
      <c r="B728" s="1"/>
      <c r="C728" s="1"/>
      <c r="D728" s="1"/>
      <c r="E728" s="1"/>
      <c r="F728" s="1"/>
      <c r="G728" s="1"/>
      <c r="H728" s="1"/>
      <c r="I728" s="1"/>
      <c r="J728" s="1"/>
      <c r="K728" s="1"/>
      <c r="L728" s="1"/>
      <c r="M728" s="1"/>
      <c r="N728" s="1"/>
    </row>
    <row r="729" ht="15.75" customHeight="1">
      <c r="A729" s="58"/>
      <c r="B729" s="1"/>
      <c r="C729" s="1"/>
      <c r="D729" s="1"/>
      <c r="E729" s="1"/>
      <c r="F729" s="1"/>
      <c r="G729" s="1"/>
      <c r="H729" s="1"/>
      <c r="I729" s="1"/>
      <c r="J729" s="1"/>
      <c r="K729" s="1"/>
      <c r="L729" s="1"/>
      <c r="M729" s="1"/>
      <c r="N729" s="1"/>
    </row>
    <row r="730" ht="15.75" customHeight="1">
      <c r="A730" s="58"/>
      <c r="B730" s="1"/>
      <c r="C730" s="1"/>
      <c r="D730" s="1"/>
      <c r="E730" s="1"/>
      <c r="F730" s="1"/>
      <c r="G730" s="1"/>
      <c r="H730" s="1"/>
      <c r="I730" s="1"/>
      <c r="J730" s="1"/>
      <c r="K730" s="1"/>
      <c r="L730" s="1"/>
      <c r="M730" s="1"/>
      <c r="N730" s="1"/>
    </row>
    <row r="731" ht="15.75" customHeight="1">
      <c r="A731" s="58"/>
      <c r="B731" s="1"/>
      <c r="C731" s="1"/>
      <c r="D731" s="1"/>
      <c r="E731" s="1"/>
      <c r="F731" s="1"/>
      <c r="G731" s="1"/>
      <c r="H731" s="1"/>
      <c r="I731" s="1"/>
      <c r="J731" s="1"/>
      <c r="K731" s="1"/>
      <c r="L731" s="1"/>
      <c r="M731" s="1"/>
      <c r="N731" s="1"/>
    </row>
    <row r="732" ht="15.75" customHeight="1">
      <c r="A732" s="58"/>
      <c r="B732" s="1"/>
      <c r="C732" s="1"/>
      <c r="D732" s="1"/>
      <c r="E732" s="1"/>
      <c r="F732" s="1"/>
      <c r="G732" s="1"/>
      <c r="H732" s="1"/>
      <c r="I732" s="1"/>
      <c r="J732" s="1"/>
      <c r="K732" s="1"/>
      <c r="L732" s="1"/>
      <c r="M732" s="1"/>
      <c r="N732" s="1"/>
    </row>
    <row r="733" ht="15.75" customHeight="1">
      <c r="A733" s="58"/>
      <c r="B733" s="1"/>
      <c r="C733" s="1"/>
      <c r="D733" s="1"/>
      <c r="E733" s="1"/>
      <c r="F733" s="1"/>
      <c r="G733" s="1"/>
      <c r="H733" s="1"/>
      <c r="I733" s="1"/>
      <c r="J733" s="1"/>
      <c r="K733" s="1"/>
      <c r="L733" s="1"/>
      <c r="M733" s="1"/>
      <c r="N733" s="1"/>
    </row>
    <row r="734" ht="15.75" customHeight="1">
      <c r="A734" s="58"/>
      <c r="B734" s="1"/>
      <c r="C734" s="1"/>
      <c r="D734" s="1"/>
      <c r="E734" s="1"/>
      <c r="F734" s="1"/>
      <c r="G734" s="1"/>
      <c r="H734" s="1"/>
      <c r="I734" s="1"/>
      <c r="J734" s="1"/>
      <c r="K734" s="1"/>
      <c r="L734" s="1"/>
      <c r="M734" s="1"/>
      <c r="N734" s="1"/>
    </row>
    <row r="735" ht="15.75" customHeight="1">
      <c r="A735" s="58"/>
      <c r="B735" s="1"/>
      <c r="C735" s="1"/>
      <c r="D735" s="1"/>
      <c r="E735" s="1"/>
      <c r="F735" s="1"/>
      <c r="G735" s="1"/>
      <c r="H735" s="1"/>
      <c r="I735" s="1"/>
      <c r="J735" s="1"/>
      <c r="K735" s="1"/>
      <c r="L735" s="1"/>
      <c r="M735" s="1"/>
      <c r="N735" s="1"/>
    </row>
    <row r="736" ht="15.75" customHeight="1">
      <c r="A736" s="58"/>
      <c r="B736" s="1"/>
      <c r="C736" s="1"/>
      <c r="D736" s="1"/>
      <c r="E736" s="1"/>
      <c r="F736" s="1"/>
      <c r="G736" s="1"/>
      <c r="H736" s="1"/>
      <c r="I736" s="1"/>
      <c r="J736" s="1"/>
      <c r="K736" s="1"/>
      <c r="L736" s="1"/>
      <c r="M736" s="1"/>
      <c r="N736" s="1"/>
    </row>
    <row r="737" ht="15.75" customHeight="1">
      <c r="A737" s="58"/>
      <c r="B737" s="1"/>
      <c r="C737" s="1"/>
      <c r="D737" s="1"/>
      <c r="E737" s="1"/>
      <c r="F737" s="1"/>
      <c r="G737" s="1"/>
      <c r="H737" s="1"/>
      <c r="I737" s="1"/>
      <c r="J737" s="1"/>
      <c r="K737" s="1"/>
      <c r="L737" s="1"/>
      <c r="M737" s="1"/>
      <c r="N737" s="1"/>
    </row>
    <row r="738" ht="15.75" customHeight="1">
      <c r="A738" s="58"/>
      <c r="B738" s="1"/>
      <c r="C738" s="1"/>
      <c r="D738" s="1"/>
      <c r="E738" s="1"/>
      <c r="F738" s="1"/>
      <c r="G738" s="1"/>
      <c r="H738" s="1"/>
      <c r="I738" s="1"/>
      <c r="J738" s="1"/>
      <c r="K738" s="1"/>
      <c r="L738" s="1"/>
      <c r="M738" s="1"/>
      <c r="N738" s="1"/>
    </row>
    <row r="739" ht="15.75" customHeight="1">
      <c r="A739" s="58"/>
      <c r="B739" s="1"/>
      <c r="C739" s="1"/>
      <c r="D739" s="1"/>
      <c r="E739" s="1"/>
      <c r="F739" s="1"/>
      <c r="G739" s="1"/>
      <c r="H739" s="1"/>
      <c r="I739" s="1"/>
      <c r="J739" s="1"/>
      <c r="K739" s="1"/>
      <c r="L739" s="1"/>
      <c r="M739" s="1"/>
      <c r="N739" s="1"/>
    </row>
    <row r="740" ht="15.75" customHeight="1">
      <c r="A740" s="58"/>
      <c r="B740" s="1"/>
      <c r="C740" s="1"/>
      <c r="D740" s="1"/>
      <c r="E740" s="1"/>
      <c r="F740" s="1"/>
      <c r="G740" s="1"/>
      <c r="H740" s="1"/>
      <c r="I740" s="1"/>
      <c r="J740" s="1"/>
      <c r="K740" s="1"/>
      <c r="L740" s="1"/>
      <c r="M740" s="1"/>
      <c r="N740" s="1"/>
    </row>
    <row r="741" ht="15.75" customHeight="1">
      <c r="A741" s="58"/>
      <c r="B741" s="1"/>
      <c r="C741" s="1"/>
      <c r="D741" s="1"/>
      <c r="E741" s="1"/>
      <c r="F741" s="1"/>
      <c r="G741" s="1"/>
      <c r="H741" s="1"/>
      <c r="I741" s="1"/>
      <c r="J741" s="1"/>
      <c r="K741" s="1"/>
      <c r="L741" s="1"/>
      <c r="M741" s="1"/>
      <c r="N741" s="1"/>
    </row>
    <row r="742" ht="15.75" customHeight="1">
      <c r="A742" s="58"/>
      <c r="B742" s="1"/>
      <c r="C742" s="1"/>
      <c r="D742" s="1"/>
      <c r="E742" s="1"/>
      <c r="F742" s="1"/>
      <c r="G742" s="1"/>
      <c r="H742" s="1"/>
      <c r="I742" s="1"/>
      <c r="J742" s="1"/>
      <c r="K742" s="1"/>
      <c r="L742" s="1"/>
      <c r="M742" s="1"/>
      <c r="N742" s="1"/>
    </row>
    <row r="743" ht="15.75" customHeight="1">
      <c r="A743" s="58"/>
      <c r="B743" s="1"/>
      <c r="C743" s="1"/>
      <c r="D743" s="1"/>
      <c r="E743" s="1"/>
      <c r="F743" s="1"/>
      <c r="G743" s="1"/>
      <c r="H743" s="1"/>
      <c r="I743" s="1"/>
      <c r="J743" s="1"/>
      <c r="K743" s="1"/>
      <c r="L743" s="1"/>
      <c r="M743" s="1"/>
      <c r="N743" s="1"/>
    </row>
    <row r="744" ht="15.75" customHeight="1">
      <c r="A744" s="58"/>
      <c r="B744" s="1"/>
      <c r="C744" s="1"/>
      <c r="D744" s="1"/>
      <c r="E744" s="1"/>
      <c r="F744" s="1"/>
      <c r="G744" s="1"/>
      <c r="H744" s="1"/>
      <c r="I744" s="1"/>
      <c r="J744" s="1"/>
      <c r="K744" s="1"/>
      <c r="L744" s="1"/>
      <c r="M744" s="1"/>
      <c r="N744" s="1"/>
    </row>
    <row r="745" ht="15.75" customHeight="1">
      <c r="A745" s="58"/>
      <c r="B745" s="1"/>
      <c r="C745" s="1"/>
      <c r="D745" s="1"/>
      <c r="E745" s="1"/>
      <c r="F745" s="1"/>
      <c r="G745" s="1"/>
      <c r="H745" s="1"/>
      <c r="I745" s="1"/>
      <c r="J745" s="1"/>
      <c r="K745" s="1"/>
      <c r="L745" s="1"/>
      <c r="M745" s="1"/>
      <c r="N745" s="1"/>
    </row>
    <row r="746" ht="15.75" customHeight="1">
      <c r="A746" s="58"/>
      <c r="B746" s="1"/>
      <c r="C746" s="1"/>
      <c r="D746" s="1"/>
      <c r="E746" s="1"/>
      <c r="F746" s="1"/>
      <c r="G746" s="1"/>
      <c r="H746" s="1"/>
      <c r="I746" s="1"/>
      <c r="J746" s="1"/>
      <c r="K746" s="1"/>
      <c r="L746" s="1"/>
      <c r="M746" s="1"/>
      <c r="N746" s="1"/>
    </row>
    <row r="747" ht="15.75" customHeight="1">
      <c r="A747" s="58"/>
      <c r="B747" s="1"/>
      <c r="C747" s="1"/>
      <c r="D747" s="1"/>
      <c r="E747" s="1"/>
      <c r="F747" s="1"/>
      <c r="G747" s="1"/>
      <c r="H747" s="1"/>
      <c r="I747" s="1"/>
      <c r="J747" s="1"/>
      <c r="K747" s="1"/>
      <c r="L747" s="1"/>
      <c r="M747" s="1"/>
      <c r="N747" s="1"/>
    </row>
    <row r="748" ht="15.75" customHeight="1">
      <c r="A748" s="58"/>
      <c r="B748" s="1"/>
      <c r="C748" s="1"/>
      <c r="D748" s="1"/>
      <c r="E748" s="1"/>
      <c r="F748" s="1"/>
      <c r="G748" s="1"/>
      <c r="H748" s="1"/>
      <c r="I748" s="1"/>
      <c r="J748" s="1"/>
      <c r="K748" s="1"/>
      <c r="L748" s="1"/>
      <c r="M748" s="1"/>
      <c r="N748" s="1"/>
    </row>
    <row r="749" ht="15.75" customHeight="1">
      <c r="A749" s="58"/>
      <c r="B749" s="1"/>
      <c r="C749" s="1"/>
      <c r="D749" s="1"/>
      <c r="E749" s="1"/>
      <c r="F749" s="1"/>
      <c r="G749" s="1"/>
      <c r="H749" s="1"/>
      <c r="I749" s="1"/>
      <c r="J749" s="1"/>
      <c r="K749" s="1"/>
      <c r="L749" s="1"/>
      <c r="M749" s="1"/>
      <c r="N749" s="1"/>
    </row>
    <row r="750" ht="15.75" customHeight="1">
      <c r="A750" s="58"/>
      <c r="B750" s="1"/>
      <c r="C750" s="1"/>
      <c r="D750" s="1"/>
      <c r="E750" s="1"/>
      <c r="F750" s="1"/>
      <c r="G750" s="1"/>
      <c r="H750" s="1"/>
      <c r="I750" s="1"/>
      <c r="J750" s="1"/>
      <c r="K750" s="1"/>
      <c r="L750" s="1"/>
      <c r="M750" s="1"/>
      <c r="N750" s="1"/>
    </row>
    <row r="751" ht="15.75" customHeight="1">
      <c r="A751" s="58"/>
      <c r="B751" s="1"/>
      <c r="C751" s="1"/>
      <c r="D751" s="1"/>
      <c r="E751" s="1"/>
      <c r="F751" s="1"/>
      <c r="G751" s="1"/>
      <c r="H751" s="1"/>
      <c r="I751" s="1"/>
      <c r="J751" s="1"/>
      <c r="K751" s="1"/>
      <c r="L751" s="1"/>
      <c r="M751" s="1"/>
      <c r="N751" s="1"/>
    </row>
    <row r="752" ht="15.75" customHeight="1">
      <c r="A752" s="58"/>
      <c r="B752" s="1"/>
      <c r="C752" s="1"/>
      <c r="D752" s="1"/>
      <c r="E752" s="1"/>
      <c r="F752" s="1"/>
      <c r="G752" s="1"/>
      <c r="H752" s="1"/>
      <c r="I752" s="1"/>
      <c r="J752" s="1"/>
      <c r="K752" s="1"/>
      <c r="L752" s="1"/>
      <c r="M752" s="1"/>
      <c r="N752" s="1"/>
    </row>
    <row r="753" ht="15.75" customHeight="1">
      <c r="A753" s="58"/>
      <c r="B753" s="1"/>
      <c r="C753" s="1"/>
      <c r="D753" s="1"/>
      <c r="E753" s="1"/>
      <c r="F753" s="1"/>
      <c r="G753" s="1"/>
      <c r="H753" s="1"/>
      <c r="I753" s="1"/>
      <c r="J753" s="1"/>
      <c r="K753" s="1"/>
      <c r="L753" s="1"/>
      <c r="M753" s="1"/>
      <c r="N753" s="1"/>
    </row>
    <row r="754" ht="15.75" customHeight="1">
      <c r="A754" s="58"/>
      <c r="B754" s="1"/>
      <c r="C754" s="1"/>
      <c r="D754" s="1"/>
      <c r="E754" s="1"/>
      <c r="F754" s="1"/>
      <c r="G754" s="1"/>
      <c r="H754" s="1"/>
      <c r="I754" s="1"/>
      <c r="J754" s="1"/>
      <c r="K754" s="1"/>
      <c r="L754" s="1"/>
      <c r="M754" s="1"/>
      <c r="N754" s="1"/>
    </row>
    <row r="755" ht="15.75" customHeight="1">
      <c r="A755" s="58"/>
      <c r="B755" s="1"/>
      <c r="C755" s="1"/>
      <c r="D755" s="1"/>
      <c r="E755" s="1"/>
      <c r="F755" s="1"/>
      <c r="G755" s="1"/>
      <c r="H755" s="1"/>
      <c r="I755" s="1"/>
      <c r="J755" s="1"/>
      <c r="K755" s="1"/>
      <c r="L755" s="1"/>
      <c r="M755" s="1"/>
      <c r="N755" s="1"/>
    </row>
    <row r="756" ht="15.75" customHeight="1">
      <c r="A756" s="58"/>
      <c r="B756" s="1"/>
      <c r="C756" s="1"/>
      <c r="D756" s="1"/>
      <c r="E756" s="1"/>
      <c r="F756" s="1"/>
      <c r="G756" s="1"/>
      <c r="H756" s="1"/>
      <c r="I756" s="1"/>
      <c r="J756" s="1"/>
      <c r="K756" s="1"/>
      <c r="L756" s="1"/>
      <c r="M756" s="1"/>
      <c r="N756" s="1"/>
    </row>
    <row r="757" ht="15.75" customHeight="1">
      <c r="A757" s="58"/>
      <c r="B757" s="1"/>
      <c r="C757" s="1"/>
      <c r="D757" s="1"/>
      <c r="E757" s="1"/>
      <c r="F757" s="1"/>
      <c r="G757" s="1"/>
      <c r="H757" s="1"/>
      <c r="I757" s="1"/>
      <c r="J757" s="1"/>
      <c r="K757" s="1"/>
      <c r="L757" s="1"/>
      <c r="M757" s="1"/>
      <c r="N757" s="1"/>
    </row>
    <row r="758" ht="15.75" customHeight="1">
      <c r="A758" s="58"/>
      <c r="B758" s="1"/>
      <c r="C758" s="1"/>
      <c r="D758" s="1"/>
      <c r="E758" s="1"/>
      <c r="F758" s="1"/>
      <c r="G758" s="1"/>
      <c r="H758" s="1"/>
      <c r="I758" s="1"/>
      <c r="J758" s="1"/>
      <c r="K758" s="1"/>
      <c r="L758" s="1"/>
      <c r="M758" s="1"/>
      <c r="N758" s="1"/>
    </row>
    <row r="759" ht="15.75" customHeight="1">
      <c r="A759" s="58"/>
      <c r="B759" s="1"/>
      <c r="C759" s="1"/>
      <c r="D759" s="1"/>
      <c r="E759" s="1"/>
      <c r="F759" s="1"/>
      <c r="G759" s="1"/>
      <c r="H759" s="1"/>
      <c r="I759" s="1"/>
      <c r="J759" s="1"/>
      <c r="K759" s="1"/>
      <c r="L759" s="1"/>
      <c r="M759" s="1"/>
      <c r="N759" s="1"/>
    </row>
    <row r="760" ht="15.75" customHeight="1">
      <c r="A760" s="58"/>
      <c r="B760" s="1"/>
      <c r="C760" s="1"/>
      <c r="D760" s="1"/>
      <c r="E760" s="1"/>
      <c r="F760" s="1"/>
      <c r="G760" s="1"/>
      <c r="H760" s="1"/>
      <c r="I760" s="1"/>
      <c r="J760" s="1"/>
      <c r="K760" s="1"/>
      <c r="L760" s="1"/>
      <c r="M760" s="1"/>
      <c r="N760" s="1"/>
    </row>
    <row r="761" ht="15.75" customHeight="1">
      <c r="A761" s="58"/>
      <c r="B761" s="1"/>
      <c r="C761" s="1"/>
      <c r="D761" s="1"/>
      <c r="E761" s="1"/>
      <c r="F761" s="1"/>
      <c r="G761" s="1"/>
      <c r="H761" s="1"/>
      <c r="I761" s="1"/>
      <c r="J761" s="1"/>
      <c r="K761" s="1"/>
      <c r="L761" s="1"/>
      <c r="M761" s="1"/>
      <c r="N761" s="1"/>
    </row>
    <row r="762" ht="15.75" customHeight="1">
      <c r="A762" s="58"/>
      <c r="B762" s="1"/>
      <c r="C762" s="1"/>
      <c r="D762" s="1"/>
      <c r="E762" s="1"/>
      <c r="F762" s="1"/>
      <c r="G762" s="1"/>
      <c r="H762" s="1"/>
      <c r="I762" s="1"/>
      <c r="J762" s="1"/>
      <c r="K762" s="1"/>
      <c r="L762" s="1"/>
      <c r="M762" s="1"/>
      <c r="N762" s="1"/>
    </row>
    <row r="763" ht="15.75" customHeight="1">
      <c r="A763" s="58"/>
      <c r="B763" s="1"/>
      <c r="C763" s="1"/>
      <c r="D763" s="1"/>
      <c r="E763" s="1"/>
      <c r="F763" s="1"/>
      <c r="G763" s="1"/>
      <c r="H763" s="1"/>
      <c r="I763" s="1"/>
      <c r="J763" s="1"/>
      <c r="K763" s="1"/>
      <c r="L763" s="1"/>
      <c r="M763" s="1"/>
      <c r="N763" s="1"/>
    </row>
    <row r="764" ht="15.75" customHeight="1">
      <c r="A764" s="58"/>
      <c r="B764" s="1"/>
      <c r="C764" s="1"/>
      <c r="D764" s="1"/>
      <c r="E764" s="1"/>
      <c r="F764" s="1"/>
      <c r="G764" s="1"/>
      <c r="H764" s="1"/>
      <c r="I764" s="1"/>
      <c r="J764" s="1"/>
      <c r="K764" s="1"/>
      <c r="L764" s="1"/>
      <c r="M764" s="1"/>
      <c r="N764" s="1"/>
    </row>
    <row r="765" ht="15.75" customHeight="1">
      <c r="A765" s="58"/>
      <c r="B765" s="1"/>
      <c r="C765" s="1"/>
      <c r="D765" s="1"/>
      <c r="E765" s="1"/>
      <c r="F765" s="1"/>
      <c r="G765" s="1"/>
      <c r="H765" s="1"/>
      <c r="I765" s="1"/>
      <c r="J765" s="1"/>
      <c r="K765" s="1"/>
      <c r="L765" s="1"/>
      <c r="M765" s="1"/>
      <c r="N765" s="1"/>
    </row>
    <row r="766" ht="15.75" customHeight="1">
      <c r="A766" s="58"/>
      <c r="B766" s="1"/>
      <c r="C766" s="1"/>
      <c r="D766" s="1"/>
      <c r="E766" s="1"/>
      <c r="F766" s="1"/>
      <c r="G766" s="1"/>
      <c r="H766" s="1"/>
      <c r="I766" s="1"/>
      <c r="J766" s="1"/>
      <c r="K766" s="1"/>
      <c r="L766" s="1"/>
      <c r="M766" s="1"/>
      <c r="N766" s="1"/>
    </row>
    <row r="767" ht="15.75" customHeight="1">
      <c r="A767" s="58"/>
      <c r="B767" s="1"/>
      <c r="C767" s="1"/>
      <c r="D767" s="1"/>
      <c r="E767" s="1"/>
      <c r="F767" s="1"/>
      <c r="G767" s="1"/>
      <c r="H767" s="1"/>
      <c r="I767" s="1"/>
      <c r="J767" s="1"/>
      <c r="K767" s="1"/>
      <c r="L767" s="1"/>
      <c r="M767" s="1"/>
      <c r="N767" s="1"/>
    </row>
    <row r="768" ht="15.75" customHeight="1">
      <c r="A768" s="58"/>
      <c r="B768" s="1"/>
      <c r="C768" s="1"/>
      <c r="D768" s="1"/>
      <c r="E768" s="1"/>
      <c r="F768" s="1"/>
      <c r="G768" s="1"/>
      <c r="H768" s="1"/>
      <c r="I768" s="1"/>
      <c r="J768" s="1"/>
      <c r="K768" s="1"/>
      <c r="L768" s="1"/>
      <c r="M768" s="1"/>
      <c r="N768" s="1"/>
    </row>
    <row r="769" ht="15.75" customHeight="1">
      <c r="A769" s="58"/>
      <c r="B769" s="1"/>
      <c r="C769" s="1"/>
      <c r="D769" s="1"/>
      <c r="E769" s="1"/>
      <c r="F769" s="1"/>
      <c r="G769" s="1"/>
      <c r="H769" s="1"/>
      <c r="I769" s="1"/>
      <c r="J769" s="1"/>
      <c r="K769" s="1"/>
      <c r="L769" s="1"/>
      <c r="M769" s="1"/>
      <c r="N769" s="1"/>
    </row>
    <row r="770" ht="15.75" customHeight="1">
      <c r="A770" s="58"/>
      <c r="B770" s="1"/>
      <c r="C770" s="1"/>
      <c r="D770" s="1"/>
      <c r="E770" s="1"/>
      <c r="F770" s="1"/>
      <c r="G770" s="1"/>
      <c r="H770" s="1"/>
      <c r="I770" s="1"/>
      <c r="J770" s="1"/>
      <c r="K770" s="1"/>
      <c r="L770" s="1"/>
      <c r="M770" s="1"/>
      <c r="N770" s="1"/>
    </row>
    <row r="771" ht="15.75" customHeight="1">
      <c r="A771" s="58"/>
      <c r="B771" s="1"/>
      <c r="C771" s="1"/>
      <c r="D771" s="1"/>
      <c r="E771" s="1"/>
      <c r="F771" s="1"/>
      <c r="G771" s="1"/>
      <c r="H771" s="1"/>
      <c r="I771" s="1"/>
      <c r="J771" s="1"/>
      <c r="K771" s="1"/>
      <c r="L771" s="1"/>
      <c r="M771" s="1"/>
      <c r="N771" s="1"/>
    </row>
    <row r="772" ht="15.75" customHeight="1">
      <c r="A772" s="58"/>
      <c r="B772" s="1"/>
      <c r="C772" s="1"/>
      <c r="D772" s="1"/>
      <c r="E772" s="1"/>
      <c r="F772" s="1"/>
      <c r="G772" s="1"/>
      <c r="H772" s="1"/>
      <c r="I772" s="1"/>
      <c r="J772" s="1"/>
      <c r="K772" s="1"/>
      <c r="L772" s="1"/>
      <c r="M772" s="1"/>
      <c r="N772" s="1"/>
    </row>
    <row r="773" ht="15.75" customHeight="1">
      <c r="A773" s="58"/>
      <c r="B773" s="1"/>
      <c r="C773" s="1"/>
      <c r="D773" s="1"/>
      <c r="E773" s="1"/>
      <c r="F773" s="1"/>
      <c r="G773" s="1"/>
      <c r="H773" s="1"/>
      <c r="I773" s="1"/>
      <c r="J773" s="1"/>
      <c r="K773" s="1"/>
      <c r="L773" s="1"/>
      <c r="M773" s="1"/>
      <c r="N773" s="1"/>
    </row>
    <row r="774" ht="15.75" customHeight="1">
      <c r="A774" s="58"/>
      <c r="B774" s="1"/>
      <c r="C774" s="1"/>
      <c r="D774" s="1"/>
      <c r="E774" s="1"/>
      <c r="F774" s="1"/>
      <c r="G774" s="1"/>
      <c r="H774" s="1"/>
      <c r="I774" s="1"/>
      <c r="J774" s="1"/>
      <c r="K774" s="1"/>
      <c r="L774" s="1"/>
      <c r="M774" s="1"/>
      <c r="N774" s="1"/>
    </row>
    <row r="775" ht="15.75" customHeight="1">
      <c r="A775" s="58"/>
      <c r="B775" s="1"/>
      <c r="C775" s="1"/>
      <c r="D775" s="1"/>
      <c r="E775" s="1"/>
      <c r="F775" s="1"/>
      <c r="G775" s="1"/>
      <c r="H775" s="1"/>
      <c r="I775" s="1"/>
      <c r="J775" s="1"/>
      <c r="K775" s="1"/>
      <c r="L775" s="1"/>
      <c r="M775" s="1"/>
      <c r="N775" s="1"/>
    </row>
    <row r="776" ht="15.75" customHeight="1">
      <c r="A776" s="58"/>
      <c r="B776" s="1"/>
      <c r="C776" s="1"/>
      <c r="D776" s="1"/>
      <c r="E776" s="1"/>
      <c r="F776" s="1"/>
      <c r="G776" s="1"/>
      <c r="H776" s="1"/>
      <c r="I776" s="1"/>
      <c r="J776" s="1"/>
      <c r="K776" s="1"/>
      <c r="L776" s="1"/>
      <c r="M776" s="1"/>
      <c r="N776" s="1"/>
    </row>
    <row r="777" ht="15.75" customHeight="1">
      <c r="A777" s="58"/>
      <c r="B777" s="1"/>
      <c r="C777" s="1"/>
      <c r="D777" s="1"/>
      <c r="E777" s="1"/>
      <c r="F777" s="1"/>
      <c r="G777" s="1"/>
      <c r="H777" s="1"/>
      <c r="I777" s="1"/>
      <c r="J777" s="1"/>
      <c r="K777" s="1"/>
      <c r="L777" s="1"/>
      <c r="M777" s="1"/>
      <c r="N777" s="1"/>
    </row>
    <row r="778" ht="15.75" customHeight="1">
      <c r="A778" s="58"/>
      <c r="B778" s="1"/>
      <c r="C778" s="1"/>
      <c r="D778" s="1"/>
      <c r="E778" s="1"/>
      <c r="F778" s="1"/>
      <c r="G778" s="1"/>
      <c r="H778" s="1"/>
      <c r="I778" s="1"/>
      <c r="J778" s="1"/>
      <c r="K778" s="1"/>
      <c r="L778" s="1"/>
      <c r="M778" s="1"/>
      <c r="N778" s="1"/>
    </row>
    <row r="779" ht="15.75" customHeight="1">
      <c r="A779" s="58"/>
      <c r="B779" s="1"/>
      <c r="C779" s="1"/>
      <c r="D779" s="1"/>
      <c r="E779" s="1"/>
      <c r="F779" s="1"/>
      <c r="G779" s="1"/>
      <c r="H779" s="1"/>
      <c r="I779" s="1"/>
      <c r="J779" s="1"/>
      <c r="K779" s="1"/>
      <c r="L779" s="1"/>
      <c r="M779" s="1"/>
      <c r="N779" s="1"/>
    </row>
    <row r="780" ht="15.75" customHeight="1">
      <c r="A780" s="58"/>
      <c r="B780" s="1"/>
      <c r="C780" s="1"/>
      <c r="D780" s="1"/>
      <c r="E780" s="1"/>
      <c r="F780" s="1"/>
      <c r="G780" s="1"/>
      <c r="H780" s="1"/>
      <c r="I780" s="1"/>
      <c r="J780" s="1"/>
      <c r="K780" s="1"/>
      <c r="L780" s="1"/>
      <c r="M780" s="1"/>
      <c r="N780" s="1"/>
    </row>
    <row r="781" ht="15.75" customHeight="1">
      <c r="A781" s="58"/>
      <c r="B781" s="1"/>
      <c r="C781" s="1"/>
      <c r="D781" s="1"/>
      <c r="E781" s="1"/>
      <c r="F781" s="1"/>
      <c r="G781" s="1"/>
      <c r="H781" s="1"/>
      <c r="I781" s="1"/>
      <c r="J781" s="1"/>
      <c r="K781" s="1"/>
      <c r="L781" s="1"/>
      <c r="M781" s="1"/>
      <c r="N781" s="1"/>
    </row>
    <row r="782" ht="15.75" customHeight="1">
      <c r="A782" s="58"/>
      <c r="B782" s="1"/>
      <c r="C782" s="1"/>
      <c r="D782" s="1"/>
      <c r="E782" s="1"/>
      <c r="F782" s="1"/>
      <c r="G782" s="1"/>
      <c r="H782" s="1"/>
      <c r="I782" s="1"/>
      <c r="J782" s="1"/>
      <c r="K782" s="1"/>
      <c r="L782" s="1"/>
      <c r="M782" s="1"/>
      <c r="N782" s="1"/>
    </row>
    <row r="783" ht="15.75" customHeight="1">
      <c r="A783" s="58"/>
      <c r="B783" s="1"/>
      <c r="C783" s="1"/>
      <c r="D783" s="1"/>
      <c r="E783" s="1"/>
      <c r="F783" s="1"/>
      <c r="G783" s="1"/>
      <c r="H783" s="1"/>
      <c r="I783" s="1"/>
      <c r="J783" s="1"/>
      <c r="K783" s="1"/>
      <c r="L783" s="1"/>
      <c r="M783" s="1"/>
      <c r="N783" s="1"/>
    </row>
    <row r="784" ht="15.75" customHeight="1">
      <c r="A784" s="58"/>
      <c r="B784" s="1"/>
      <c r="C784" s="1"/>
      <c r="D784" s="1"/>
      <c r="E784" s="1"/>
      <c r="F784" s="1"/>
      <c r="G784" s="1"/>
      <c r="H784" s="1"/>
      <c r="I784" s="1"/>
      <c r="J784" s="1"/>
      <c r="K784" s="1"/>
      <c r="L784" s="1"/>
      <c r="M784" s="1"/>
      <c r="N784" s="1"/>
    </row>
    <row r="785" ht="15.75" customHeight="1">
      <c r="A785" s="58"/>
      <c r="B785" s="1"/>
      <c r="C785" s="1"/>
      <c r="D785" s="1"/>
      <c r="E785" s="1"/>
      <c r="F785" s="1"/>
      <c r="G785" s="1"/>
      <c r="H785" s="1"/>
      <c r="I785" s="1"/>
      <c r="J785" s="1"/>
      <c r="K785" s="1"/>
      <c r="L785" s="1"/>
      <c r="M785" s="1"/>
      <c r="N785" s="1"/>
    </row>
    <row r="786" ht="15.75" customHeight="1">
      <c r="A786" s="58"/>
      <c r="B786" s="1"/>
      <c r="C786" s="1"/>
      <c r="D786" s="1"/>
      <c r="E786" s="1"/>
      <c r="F786" s="1"/>
      <c r="G786" s="1"/>
      <c r="H786" s="1"/>
      <c r="I786" s="1"/>
      <c r="J786" s="1"/>
      <c r="K786" s="1"/>
      <c r="L786" s="1"/>
      <c r="M786" s="1"/>
      <c r="N786" s="1"/>
    </row>
    <row r="787" ht="15.75" customHeight="1">
      <c r="A787" s="58"/>
      <c r="B787" s="1"/>
      <c r="C787" s="1"/>
      <c r="D787" s="1"/>
      <c r="E787" s="1"/>
      <c r="F787" s="1"/>
      <c r="G787" s="1"/>
      <c r="H787" s="1"/>
      <c r="I787" s="1"/>
      <c r="J787" s="1"/>
      <c r="K787" s="1"/>
      <c r="L787" s="1"/>
      <c r="M787" s="1"/>
      <c r="N787" s="1"/>
    </row>
    <row r="788" ht="15.75" customHeight="1">
      <c r="A788" s="58"/>
      <c r="B788" s="1"/>
      <c r="C788" s="1"/>
      <c r="D788" s="1"/>
      <c r="E788" s="1"/>
      <c r="F788" s="1"/>
      <c r="G788" s="1"/>
      <c r="H788" s="1"/>
      <c r="I788" s="1"/>
      <c r="J788" s="1"/>
      <c r="K788" s="1"/>
      <c r="L788" s="1"/>
      <c r="M788" s="1"/>
      <c r="N788" s="1"/>
    </row>
    <row r="789" ht="15.75" customHeight="1">
      <c r="A789" s="58"/>
      <c r="B789" s="1"/>
      <c r="C789" s="1"/>
      <c r="D789" s="1"/>
      <c r="E789" s="1"/>
      <c r="F789" s="1"/>
      <c r="G789" s="1"/>
      <c r="H789" s="1"/>
      <c r="I789" s="1"/>
      <c r="J789" s="1"/>
      <c r="K789" s="1"/>
      <c r="L789" s="1"/>
      <c r="M789" s="1"/>
      <c r="N789" s="1"/>
    </row>
    <row r="790" ht="15.75" customHeight="1">
      <c r="A790" s="58"/>
      <c r="B790" s="1"/>
      <c r="C790" s="1"/>
      <c r="D790" s="1"/>
      <c r="E790" s="1"/>
      <c r="F790" s="1"/>
      <c r="G790" s="1"/>
      <c r="H790" s="1"/>
      <c r="I790" s="1"/>
      <c r="J790" s="1"/>
      <c r="K790" s="1"/>
      <c r="L790" s="1"/>
      <c r="M790" s="1"/>
      <c r="N790" s="1"/>
    </row>
    <row r="791" ht="15.75" customHeight="1">
      <c r="A791" s="58"/>
      <c r="B791" s="1"/>
      <c r="C791" s="1"/>
      <c r="D791" s="1"/>
      <c r="E791" s="1"/>
      <c r="F791" s="1"/>
      <c r="G791" s="1"/>
      <c r="H791" s="1"/>
      <c r="I791" s="1"/>
      <c r="J791" s="1"/>
      <c r="K791" s="1"/>
      <c r="L791" s="1"/>
      <c r="M791" s="1"/>
      <c r="N791" s="1"/>
    </row>
    <row r="792" ht="15.75" customHeight="1">
      <c r="A792" s="58"/>
      <c r="B792" s="1"/>
      <c r="C792" s="1"/>
      <c r="D792" s="1"/>
      <c r="E792" s="1"/>
      <c r="F792" s="1"/>
      <c r="G792" s="1"/>
      <c r="H792" s="1"/>
      <c r="I792" s="1"/>
      <c r="J792" s="1"/>
      <c r="K792" s="1"/>
      <c r="L792" s="1"/>
      <c r="M792" s="1"/>
      <c r="N792" s="1"/>
    </row>
    <row r="793" ht="15.75" customHeight="1">
      <c r="A793" s="58"/>
      <c r="B793" s="1"/>
      <c r="C793" s="1"/>
      <c r="D793" s="1"/>
      <c r="E793" s="1"/>
      <c r="F793" s="1"/>
      <c r="G793" s="1"/>
      <c r="H793" s="1"/>
      <c r="I793" s="1"/>
      <c r="J793" s="1"/>
      <c r="K793" s="1"/>
      <c r="L793" s="1"/>
      <c r="M793" s="1"/>
      <c r="N793" s="1"/>
    </row>
    <row r="794" ht="15.75" customHeight="1">
      <c r="A794" s="58"/>
      <c r="B794" s="1"/>
      <c r="C794" s="1"/>
      <c r="D794" s="1"/>
      <c r="E794" s="1"/>
      <c r="F794" s="1"/>
      <c r="G794" s="1"/>
      <c r="H794" s="1"/>
      <c r="I794" s="1"/>
      <c r="J794" s="1"/>
      <c r="K794" s="1"/>
      <c r="L794" s="1"/>
      <c r="M794" s="1"/>
      <c r="N794" s="1"/>
    </row>
    <row r="795" ht="15.75" customHeight="1">
      <c r="A795" s="58"/>
      <c r="B795" s="1"/>
      <c r="C795" s="1"/>
      <c r="D795" s="1"/>
      <c r="E795" s="1"/>
      <c r="F795" s="1"/>
      <c r="G795" s="1"/>
      <c r="H795" s="1"/>
      <c r="I795" s="1"/>
      <c r="J795" s="1"/>
      <c r="K795" s="1"/>
      <c r="L795" s="1"/>
      <c r="M795" s="1"/>
      <c r="N795" s="1"/>
    </row>
    <row r="796" ht="15.75" customHeight="1">
      <c r="A796" s="58"/>
      <c r="B796" s="1"/>
      <c r="C796" s="1"/>
      <c r="D796" s="1"/>
      <c r="E796" s="1"/>
      <c r="F796" s="1"/>
      <c r="G796" s="1"/>
      <c r="H796" s="1"/>
      <c r="I796" s="1"/>
      <c r="J796" s="1"/>
      <c r="K796" s="1"/>
      <c r="L796" s="1"/>
      <c r="M796" s="1"/>
      <c r="N796" s="1"/>
    </row>
    <row r="797" ht="15.75" customHeight="1">
      <c r="A797" s="58"/>
      <c r="B797" s="1"/>
      <c r="C797" s="1"/>
      <c r="D797" s="1"/>
      <c r="E797" s="1"/>
      <c r="F797" s="1"/>
      <c r="G797" s="1"/>
      <c r="H797" s="1"/>
      <c r="I797" s="1"/>
      <c r="J797" s="1"/>
      <c r="K797" s="1"/>
      <c r="L797" s="1"/>
      <c r="M797" s="1"/>
      <c r="N797" s="1"/>
    </row>
    <row r="798" ht="15.75" customHeight="1">
      <c r="A798" s="58"/>
      <c r="B798" s="1"/>
      <c r="C798" s="1"/>
      <c r="D798" s="1"/>
      <c r="E798" s="1"/>
      <c r="F798" s="1"/>
      <c r="G798" s="1"/>
      <c r="H798" s="1"/>
      <c r="I798" s="1"/>
      <c r="J798" s="1"/>
      <c r="K798" s="1"/>
      <c r="L798" s="1"/>
      <c r="M798" s="1"/>
      <c r="N798" s="1"/>
    </row>
    <row r="799" ht="15.75" customHeight="1">
      <c r="A799" s="58"/>
      <c r="B799" s="1"/>
      <c r="C799" s="1"/>
      <c r="D799" s="1"/>
      <c r="E799" s="1"/>
      <c r="F799" s="1"/>
      <c r="G799" s="1"/>
      <c r="H799" s="1"/>
      <c r="I799" s="1"/>
      <c r="J799" s="1"/>
      <c r="K799" s="1"/>
      <c r="L799" s="1"/>
      <c r="M799" s="1"/>
      <c r="N799" s="1"/>
    </row>
    <row r="800" ht="15.75" customHeight="1">
      <c r="A800" s="58"/>
      <c r="B800" s="1"/>
      <c r="C800" s="1"/>
      <c r="D800" s="1"/>
      <c r="E800" s="1"/>
      <c r="F800" s="1"/>
      <c r="G800" s="1"/>
      <c r="H800" s="1"/>
      <c r="I800" s="1"/>
      <c r="J800" s="1"/>
      <c r="K800" s="1"/>
      <c r="L800" s="1"/>
      <c r="M800" s="1"/>
      <c r="N800" s="1"/>
    </row>
    <row r="801" ht="15.75" customHeight="1">
      <c r="A801" s="58"/>
      <c r="B801" s="1"/>
      <c r="C801" s="1"/>
      <c r="D801" s="1"/>
      <c r="E801" s="1"/>
      <c r="F801" s="1"/>
      <c r="G801" s="1"/>
      <c r="H801" s="1"/>
      <c r="I801" s="1"/>
      <c r="J801" s="1"/>
      <c r="K801" s="1"/>
      <c r="L801" s="1"/>
      <c r="M801" s="1"/>
      <c r="N801" s="1"/>
    </row>
    <row r="802" ht="15.75" customHeight="1">
      <c r="A802" s="58"/>
      <c r="B802" s="1"/>
      <c r="C802" s="1"/>
      <c r="D802" s="1"/>
      <c r="E802" s="1"/>
      <c r="F802" s="1"/>
      <c r="G802" s="1"/>
      <c r="H802" s="1"/>
      <c r="I802" s="1"/>
      <c r="J802" s="1"/>
      <c r="K802" s="1"/>
      <c r="L802" s="1"/>
      <c r="M802" s="1"/>
      <c r="N802" s="1"/>
    </row>
    <row r="803" ht="15.75" customHeight="1">
      <c r="A803" s="58"/>
      <c r="B803" s="1"/>
      <c r="C803" s="1"/>
      <c r="D803" s="1"/>
      <c r="E803" s="1"/>
      <c r="F803" s="1"/>
      <c r="G803" s="1"/>
      <c r="H803" s="1"/>
      <c r="I803" s="1"/>
      <c r="J803" s="1"/>
      <c r="K803" s="1"/>
      <c r="L803" s="1"/>
      <c r="M803" s="1"/>
      <c r="N803" s="1"/>
    </row>
    <row r="804" ht="15.75" customHeight="1">
      <c r="A804" s="58"/>
      <c r="B804" s="1"/>
      <c r="C804" s="1"/>
      <c r="D804" s="1"/>
      <c r="E804" s="1"/>
      <c r="F804" s="1"/>
      <c r="G804" s="1"/>
      <c r="H804" s="1"/>
      <c r="I804" s="1"/>
      <c r="J804" s="1"/>
      <c r="K804" s="1"/>
      <c r="L804" s="1"/>
      <c r="M804" s="1"/>
      <c r="N804" s="1"/>
    </row>
    <row r="805" ht="15.75" customHeight="1">
      <c r="A805" s="58"/>
      <c r="B805" s="1"/>
      <c r="C805" s="1"/>
      <c r="D805" s="1"/>
      <c r="E805" s="1"/>
      <c r="F805" s="1"/>
      <c r="G805" s="1"/>
      <c r="H805" s="1"/>
      <c r="I805" s="1"/>
      <c r="J805" s="1"/>
      <c r="K805" s="1"/>
      <c r="L805" s="1"/>
      <c r="M805" s="1"/>
      <c r="N805" s="1"/>
    </row>
    <row r="806" ht="15.75" customHeight="1">
      <c r="A806" s="58"/>
      <c r="B806" s="1"/>
      <c r="C806" s="1"/>
      <c r="D806" s="1"/>
      <c r="E806" s="1"/>
      <c r="F806" s="1"/>
      <c r="G806" s="1"/>
      <c r="H806" s="1"/>
      <c r="I806" s="1"/>
      <c r="J806" s="1"/>
      <c r="K806" s="1"/>
      <c r="L806" s="1"/>
      <c r="M806" s="1"/>
      <c r="N806" s="1"/>
    </row>
    <row r="807" ht="15.75" customHeight="1">
      <c r="A807" s="58"/>
      <c r="B807" s="1"/>
      <c r="C807" s="1"/>
      <c r="D807" s="1"/>
      <c r="E807" s="1"/>
      <c r="F807" s="1"/>
      <c r="G807" s="1"/>
      <c r="H807" s="1"/>
      <c r="I807" s="1"/>
      <c r="J807" s="1"/>
      <c r="K807" s="1"/>
      <c r="L807" s="1"/>
      <c r="M807" s="1"/>
      <c r="N807" s="1"/>
    </row>
    <row r="808" ht="15.75" customHeight="1">
      <c r="A808" s="58"/>
      <c r="B808" s="1"/>
      <c r="C808" s="1"/>
      <c r="D808" s="1"/>
      <c r="E808" s="1"/>
      <c r="F808" s="1"/>
      <c r="G808" s="1"/>
      <c r="H808" s="1"/>
      <c r="I808" s="1"/>
      <c r="J808" s="1"/>
      <c r="K808" s="1"/>
      <c r="L808" s="1"/>
      <c r="M808" s="1"/>
      <c r="N808" s="1"/>
    </row>
    <row r="809" ht="15.75" customHeight="1">
      <c r="A809" s="58"/>
      <c r="B809" s="1"/>
      <c r="C809" s="1"/>
      <c r="D809" s="1"/>
      <c r="E809" s="1"/>
      <c r="F809" s="1"/>
      <c r="G809" s="1"/>
      <c r="H809" s="1"/>
      <c r="I809" s="1"/>
      <c r="J809" s="1"/>
      <c r="K809" s="1"/>
      <c r="L809" s="1"/>
      <c r="M809" s="1"/>
      <c r="N809" s="1"/>
    </row>
    <row r="810" ht="15.75" customHeight="1">
      <c r="A810" s="58"/>
      <c r="B810" s="1"/>
      <c r="C810" s="1"/>
      <c r="D810" s="1"/>
      <c r="E810" s="1"/>
      <c r="F810" s="1"/>
      <c r="G810" s="1"/>
      <c r="H810" s="1"/>
      <c r="I810" s="1"/>
      <c r="J810" s="1"/>
      <c r="K810" s="1"/>
      <c r="L810" s="1"/>
      <c r="M810" s="1"/>
      <c r="N810" s="1"/>
    </row>
    <row r="811" ht="15.75" customHeight="1">
      <c r="A811" s="58"/>
      <c r="B811" s="1"/>
      <c r="C811" s="1"/>
      <c r="D811" s="1"/>
      <c r="E811" s="1"/>
      <c r="F811" s="1"/>
      <c r="G811" s="1"/>
      <c r="H811" s="1"/>
      <c r="I811" s="1"/>
      <c r="J811" s="1"/>
      <c r="K811" s="1"/>
      <c r="L811" s="1"/>
      <c r="M811" s="1"/>
      <c r="N811" s="1"/>
    </row>
    <row r="812" ht="15.75" customHeight="1">
      <c r="A812" s="58"/>
      <c r="B812" s="1"/>
      <c r="C812" s="1"/>
      <c r="D812" s="1"/>
      <c r="E812" s="1"/>
      <c r="F812" s="1"/>
      <c r="G812" s="1"/>
      <c r="H812" s="1"/>
      <c r="I812" s="1"/>
      <c r="J812" s="1"/>
      <c r="K812" s="1"/>
      <c r="L812" s="1"/>
      <c r="M812" s="1"/>
      <c r="N812" s="1"/>
    </row>
    <row r="813" ht="15.75" customHeight="1">
      <c r="A813" s="58"/>
      <c r="B813" s="1"/>
      <c r="C813" s="1"/>
      <c r="D813" s="1"/>
      <c r="E813" s="1"/>
      <c r="F813" s="1"/>
      <c r="G813" s="1"/>
      <c r="H813" s="1"/>
      <c r="I813" s="1"/>
      <c r="J813" s="1"/>
      <c r="K813" s="1"/>
      <c r="L813" s="1"/>
      <c r="M813" s="1"/>
      <c r="N813" s="1"/>
    </row>
    <row r="814" ht="15.75" customHeight="1">
      <c r="A814" s="58"/>
      <c r="B814" s="1"/>
      <c r="C814" s="1"/>
      <c r="D814" s="1"/>
      <c r="E814" s="1"/>
      <c r="F814" s="1"/>
      <c r="G814" s="1"/>
      <c r="H814" s="1"/>
      <c r="I814" s="1"/>
      <c r="J814" s="1"/>
      <c r="K814" s="1"/>
      <c r="L814" s="1"/>
      <c r="M814" s="1"/>
      <c r="N814" s="1"/>
    </row>
    <row r="815" ht="15.75" customHeight="1">
      <c r="A815" s="58"/>
      <c r="B815" s="1"/>
      <c r="C815" s="1"/>
      <c r="D815" s="1"/>
      <c r="E815" s="1"/>
      <c r="F815" s="1"/>
      <c r="G815" s="1"/>
      <c r="H815" s="1"/>
      <c r="I815" s="1"/>
      <c r="J815" s="1"/>
      <c r="K815" s="1"/>
      <c r="L815" s="1"/>
      <c r="M815" s="1"/>
      <c r="N815" s="1"/>
    </row>
    <row r="816" ht="15.75" customHeight="1">
      <c r="A816" s="58"/>
      <c r="B816" s="1"/>
      <c r="C816" s="1"/>
      <c r="D816" s="1"/>
      <c r="E816" s="1"/>
      <c r="F816" s="1"/>
      <c r="G816" s="1"/>
      <c r="H816" s="1"/>
      <c r="I816" s="1"/>
      <c r="J816" s="1"/>
      <c r="K816" s="1"/>
      <c r="L816" s="1"/>
      <c r="M816" s="1"/>
      <c r="N816" s="1"/>
    </row>
    <row r="817" ht="15.75" customHeight="1">
      <c r="A817" s="58"/>
      <c r="B817" s="1"/>
      <c r="C817" s="1"/>
      <c r="D817" s="1"/>
      <c r="E817" s="1"/>
      <c r="F817" s="1"/>
      <c r="G817" s="1"/>
      <c r="H817" s="1"/>
      <c r="I817" s="1"/>
      <c r="J817" s="1"/>
      <c r="K817" s="1"/>
      <c r="L817" s="1"/>
      <c r="M817" s="1"/>
      <c r="N817" s="1"/>
    </row>
    <row r="818" ht="15.75" customHeight="1">
      <c r="A818" s="58"/>
      <c r="B818" s="1"/>
      <c r="C818" s="1"/>
      <c r="D818" s="1"/>
      <c r="E818" s="1"/>
      <c r="F818" s="1"/>
      <c r="G818" s="1"/>
      <c r="H818" s="1"/>
      <c r="I818" s="1"/>
      <c r="J818" s="1"/>
      <c r="K818" s="1"/>
      <c r="L818" s="1"/>
      <c r="M818" s="1"/>
      <c r="N818" s="1"/>
    </row>
    <row r="819" ht="15.75" customHeight="1">
      <c r="A819" s="58"/>
      <c r="B819" s="1"/>
      <c r="C819" s="1"/>
      <c r="D819" s="1"/>
      <c r="E819" s="1"/>
      <c r="F819" s="1"/>
      <c r="G819" s="1"/>
      <c r="H819" s="1"/>
      <c r="I819" s="1"/>
      <c r="J819" s="1"/>
      <c r="K819" s="1"/>
      <c r="L819" s="1"/>
      <c r="M819" s="1"/>
      <c r="N819" s="1"/>
    </row>
    <row r="820" ht="15.75" customHeight="1">
      <c r="A820" s="58"/>
      <c r="B820" s="1"/>
      <c r="C820" s="1"/>
      <c r="D820" s="1"/>
      <c r="E820" s="1"/>
      <c r="F820" s="1"/>
      <c r="G820" s="1"/>
      <c r="H820" s="1"/>
      <c r="I820" s="1"/>
      <c r="J820" s="1"/>
      <c r="K820" s="1"/>
      <c r="L820" s="1"/>
      <c r="M820" s="1"/>
      <c r="N820" s="1"/>
    </row>
    <row r="821" ht="15.75" customHeight="1">
      <c r="A821" s="58"/>
      <c r="B821" s="1"/>
      <c r="C821" s="1"/>
      <c r="D821" s="1"/>
      <c r="E821" s="1"/>
      <c r="F821" s="1"/>
      <c r="G821" s="1"/>
      <c r="H821" s="1"/>
      <c r="I821" s="1"/>
      <c r="J821" s="1"/>
      <c r="K821" s="1"/>
      <c r="L821" s="1"/>
      <c r="M821" s="1"/>
      <c r="N821" s="1"/>
    </row>
    <row r="822" ht="15.75" customHeight="1">
      <c r="A822" s="58"/>
      <c r="B822" s="1"/>
      <c r="C822" s="1"/>
      <c r="D822" s="1"/>
      <c r="E822" s="1"/>
      <c r="F822" s="1"/>
      <c r="G822" s="1"/>
      <c r="H822" s="1"/>
      <c r="I822" s="1"/>
      <c r="J822" s="1"/>
      <c r="K822" s="1"/>
      <c r="L822" s="1"/>
      <c r="M822" s="1"/>
      <c r="N822" s="1"/>
    </row>
    <row r="823" ht="15.75" customHeight="1">
      <c r="A823" s="58"/>
      <c r="B823" s="1"/>
      <c r="C823" s="1"/>
      <c r="D823" s="1"/>
      <c r="E823" s="1"/>
      <c r="F823" s="1"/>
      <c r="G823" s="1"/>
      <c r="H823" s="1"/>
      <c r="I823" s="1"/>
      <c r="J823" s="1"/>
      <c r="K823" s="1"/>
      <c r="L823" s="1"/>
      <c r="M823" s="1"/>
      <c r="N823" s="1"/>
    </row>
    <row r="824" ht="15.75" customHeight="1">
      <c r="A824" s="58"/>
      <c r="B824" s="1"/>
      <c r="C824" s="1"/>
      <c r="D824" s="1"/>
      <c r="E824" s="1"/>
      <c r="F824" s="1"/>
      <c r="G824" s="1"/>
      <c r="H824" s="1"/>
      <c r="I824" s="1"/>
      <c r="J824" s="1"/>
      <c r="K824" s="1"/>
      <c r="L824" s="1"/>
      <c r="M824" s="1"/>
      <c r="N824" s="1"/>
    </row>
    <row r="825" ht="15.75" customHeight="1">
      <c r="A825" s="58"/>
      <c r="B825" s="1"/>
      <c r="C825" s="1"/>
      <c r="D825" s="1"/>
      <c r="E825" s="1"/>
      <c r="F825" s="1"/>
      <c r="G825" s="1"/>
      <c r="H825" s="1"/>
      <c r="I825" s="1"/>
      <c r="J825" s="1"/>
      <c r="K825" s="1"/>
      <c r="L825" s="1"/>
      <c r="M825" s="1"/>
      <c r="N825" s="1"/>
    </row>
    <row r="826" ht="15.75" customHeight="1">
      <c r="A826" s="58"/>
      <c r="B826" s="1"/>
      <c r="C826" s="1"/>
      <c r="D826" s="1"/>
      <c r="E826" s="1"/>
      <c r="F826" s="1"/>
      <c r="G826" s="1"/>
      <c r="H826" s="1"/>
      <c r="I826" s="1"/>
      <c r="J826" s="1"/>
      <c r="K826" s="1"/>
      <c r="L826" s="1"/>
      <c r="M826" s="1"/>
      <c r="N826" s="1"/>
    </row>
    <row r="827" ht="15.75" customHeight="1">
      <c r="A827" s="58"/>
      <c r="B827" s="1"/>
      <c r="C827" s="1"/>
      <c r="D827" s="1"/>
      <c r="E827" s="1"/>
      <c r="F827" s="1"/>
      <c r="G827" s="1"/>
      <c r="H827" s="1"/>
      <c r="I827" s="1"/>
      <c r="J827" s="1"/>
      <c r="K827" s="1"/>
      <c r="L827" s="1"/>
      <c r="M827" s="1"/>
      <c r="N827" s="1"/>
    </row>
    <row r="828" ht="15.75" customHeight="1">
      <c r="A828" s="58"/>
      <c r="B828" s="1"/>
      <c r="C828" s="1"/>
      <c r="D828" s="1"/>
      <c r="E828" s="1"/>
      <c r="F828" s="1"/>
      <c r="G828" s="1"/>
      <c r="H828" s="1"/>
      <c r="I828" s="1"/>
      <c r="J828" s="1"/>
      <c r="K828" s="1"/>
      <c r="L828" s="1"/>
      <c r="M828" s="1"/>
      <c r="N828" s="1"/>
    </row>
    <row r="829" ht="15.75" customHeight="1">
      <c r="A829" s="58"/>
      <c r="B829" s="1"/>
      <c r="C829" s="1"/>
      <c r="D829" s="1"/>
      <c r="E829" s="1"/>
      <c r="F829" s="1"/>
      <c r="G829" s="1"/>
      <c r="H829" s="1"/>
      <c r="I829" s="1"/>
      <c r="J829" s="1"/>
      <c r="K829" s="1"/>
      <c r="L829" s="1"/>
      <c r="M829" s="1"/>
      <c r="N829" s="1"/>
    </row>
    <row r="830" ht="15.75" customHeight="1">
      <c r="A830" s="58"/>
      <c r="B830" s="1"/>
      <c r="C830" s="1"/>
      <c r="D830" s="1"/>
      <c r="E830" s="1"/>
      <c r="F830" s="1"/>
      <c r="G830" s="1"/>
      <c r="H830" s="1"/>
      <c r="I830" s="1"/>
      <c r="J830" s="1"/>
      <c r="K830" s="1"/>
      <c r="L830" s="1"/>
      <c r="M830" s="1"/>
      <c r="N830" s="1"/>
    </row>
    <row r="831" ht="15.75" customHeight="1">
      <c r="A831" s="58"/>
      <c r="B831" s="1"/>
      <c r="C831" s="1"/>
      <c r="D831" s="1"/>
      <c r="E831" s="1"/>
      <c r="F831" s="1"/>
      <c r="G831" s="1"/>
      <c r="H831" s="1"/>
      <c r="I831" s="1"/>
      <c r="J831" s="1"/>
      <c r="K831" s="1"/>
      <c r="L831" s="1"/>
      <c r="M831" s="1"/>
      <c r="N831" s="1"/>
    </row>
    <row r="832" ht="15.75" customHeight="1">
      <c r="A832" s="58"/>
      <c r="B832" s="1"/>
      <c r="C832" s="1"/>
      <c r="D832" s="1"/>
      <c r="E832" s="1"/>
      <c r="F832" s="1"/>
      <c r="G832" s="1"/>
      <c r="H832" s="1"/>
      <c r="I832" s="1"/>
      <c r="J832" s="1"/>
      <c r="K832" s="1"/>
      <c r="L832" s="1"/>
      <c r="M832" s="1"/>
      <c r="N832" s="1"/>
    </row>
    <row r="833" ht="15.75" customHeight="1">
      <c r="A833" s="58"/>
      <c r="B833" s="1"/>
      <c r="C833" s="1"/>
      <c r="D833" s="1"/>
      <c r="E833" s="1"/>
      <c r="F833" s="1"/>
      <c r="G833" s="1"/>
      <c r="H833" s="1"/>
      <c r="I833" s="1"/>
      <c r="J833" s="1"/>
      <c r="K833" s="1"/>
      <c r="L833" s="1"/>
      <c r="M833" s="1"/>
      <c r="N833" s="1"/>
    </row>
    <row r="834" ht="15.75" customHeight="1">
      <c r="A834" s="58"/>
      <c r="B834" s="1"/>
      <c r="C834" s="1"/>
      <c r="D834" s="1"/>
      <c r="E834" s="1"/>
      <c r="F834" s="1"/>
      <c r="G834" s="1"/>
      <c r="H834" s="1"/>
      <c r="I834" s="1"/>
      <c r="J834" s="1"/>
      <c r="K834" s="1"/>
      <c r="L834" s="1"/>
      <c r="M834" s="1"/>
      <c r="N834" s="1"/>
    </row>
    <row r="835" ht="15.75" customHeight="1">
      <c r="A835" s="58"/>
      <c r="B835" s="1"/>
      <c r="C835" s="1"/>
      <c r="D835" s="1"/>
      <c r="E835" s="1"/>
      <c r="F835" s="1"/>
      <c r="G835" s="1"/>
      <c r="H835" s="1"/>
      <c r="I835" s="1"/>
      <c r="J835" s="1"/>
      <c r="K835" s="1"/>
      <c r="L835" s="1"/>
      <c r="M835" s="1"/>
      <c r="N835" s="1"/>
    </row>
    <row r="836" ht="15.75" customHeight="1">
      <c r="A836" s="58"/>
      <c r="B836" s="1"/>
      <c r="C836" s="1"/>
      <c r="D836" s="1"/>
      <c r="E836" s="1"/>
      <c r="F836" s="1"/>
      <c r="G836" s="1"/>
      <c r="H836" s="1"/>
      <c r="I836" s="1"/>
      <c r="J836" s="1"/>
      <c r="K836" s="1"/>
      <c r="L836" s="1"/>
      <c r="M836" s="1"/>
      <c r="N836" s="1"/>
    </row>
    <row r="837" ht="15.75" customHeight="1">
      <c r="A837" s="58"/>
      <c r="B837" s="1"/>
      <c r="C837" s="1"/>
      <c r="D837" s="1"/>
      <c r="E837" s="1"/>
      <c r="F837" s="1"/>
      <c r="G837" s="1"/>
      <c r="H837" s="1"/>
      <c r="I837" s="1"/>
      <c r="J837" s="1"/>
      <c r="K837" s="1"/>
      <c r="L837" s="1"/>
      <c r="M837" s="1"/>
      <c r="N837" s="1"/>
    </row>
    <row r="838" ht="15.75" customHeight="1">
      <c r="A838" s="58"/>
      <c r="B838" s="1"/>
      <c r="C838" s="1"/>
      <c r="D838" s="1"/>
      <c r="E838" s="1"/>
      <c r="F838" s="1"/>
      <c r="G838" s="1"/>
      <c r="H838" s="1"/>
      <c r="I838" s="1"/>
      <c r="J838" s="1"/>
      <c r="K838" s="1"/>
      <c r="L838" s="1"/>
      <c r="M838" s="1"/>
      <c r="N838" s="1"/>
    </row>
    <row r="839" ht="15.75" customHeight="1">
      <c r="A839" s="58"/>
      <c r="B839" s="1"/>
      <c r="C839" s="1"/>
      <c r="D839" s="1"/>
      <c r="E839" s="1"/>
      <c r="F839" s="1"/>
      <c r="G839" s="1"/>
      <c r="H839" s="1"/>
      <c r="I839" s="1"/>
      <c r="J839" s="1"/>
      <c r="K839" s="1"/>
      <c r="L839" s="1"/>
      <c r="M839" s="1"/>
      <c r="N839" s="1"/>
    </row>
    <row r="840" ht="15.75" customHeight="1">
      <c r="A840" s="58"/>
      <c r="B840" s="1"/>
      <c r="C840" s="1"/>
      <c r="D840" s="1"/>
      <c r="E840" s="1"/>
      <c r="F840" s="1"/>
      <c r="G840" s="1"/>
      <c r="H840" s="1"/>
      <c r="I840" s="1"/>
      <c r="J840" s="1"/>
      <c r="K840" s="1"/>
      <c r="L840" s="1"/>
      <c r="M840" s="1"/>
      <c r="N840" s="1"/>
    </row>
    <row r="841" ht="15.75" customHeight="1">
      <c r="A841" s="58"/>
      <c r="B841" s="1"/>
      <c r="C841" s="1"/>
      <c r="D841" s="1"/>
      <c r="E841" s="1"/>
      <c r="F841" s="1"/>
      <c r="G841" s="1"/>
      <c r="H841" s="1"/>
      <c r="I841" s="1"/>
      <c r="J841" s="1"/>
      <c r="K841" s="1"/>
      <c r="L841" s="1"/>
      <c r="M841" s="1"/>
      <c r="N841" s="1"/>
    </row>
    <row r="842" ht="15.75" customHeight="1">
      <c r="A842" s="58"/>
      <c r="B842" s="1"/>
      <c r="C842" s="1"/>
      <c r="D842" s="1"/>
      <c r="E842" s="1"/>
      <c r="F842" s="1"/>
      <c r="G842" s="1"/>
      <c r="H842" s="1"/>
      <c r="I842" s="1"/>
      <c r="J842" s="1"/>
      <c r="K842" s="1"/>
      <c r="L842" s="1"/>
      <c r="M842" s="1"/>
      <c r="N842" s="1"/>
    </row>
    <row r="843" ht="15.75" customHeight="1">
      <c r="A843" s="58"/>
      <c r="B843" s="1"/>
      <c r="C843" s="1"/>
      <c r="D843" s="1"/>
      <c r="E843" s="1"/>
      <c r="F843" s="1"/>
      <c r="G843" s="1"/>
      <c r="H843" s="1"/>
      <c r="I843" s="1"/>
      <c r="J843" s="1"/>
      <c r="K843" s="1"/>
      <c r="L843" s="1"/>
      <c r="M843" s="1"/>
      <c r="N843" s="1"/>
    </row>
    <row r="844" ht="15.75" customHeight="1">
      <c r="A844" s="58"/>
      <c r="B844" s="1"/>
      <c r="C844" s="1"/>
      <c r="D844" s="1"/>
      <c r="E844" s="1"/>
      <c r="F844" s="1"/>
      <c r="G844" s="1"/>
      <c r="H844" s="1"/>
      <c r="I844" s="1"/>
      <c r="J844" s="1"/>
      <c r="K844" s="1"/>
      <c r="L844" s="1"/>
      <c r="M844" s="1"/>
      <c r="N844" s="1"/>
    </row>
    <row r="845" ht="15.75" customHeight="1">
      <c r="A845" s="58"/>
      <c r="B845" s="1"/>
      <c r="C845" s="1"/>
      <c r="D845" s="1"/>
      <c r="E845" s="1"/>
      <c r="F845" s="1"/>
      <c r="G845" s="1"/>
      <c r="H845" s="1"/>
      <c r="I845" s="1"/>
      <c r="J845" s="1"/>
      <c r="K845" s="1"/>
      <c r="L845" s="1"/>
      <c r="M845" s="1"/>
      <c r="N845" s="1"/>
    </row>
    <row r="846" ht="15.75" customHeight="1">
      <c r="A846" s="58"/>
      <c r="B846" s="1"/>
      <c r="C846" s="1"/>
      <c r="D846" s="1"/>
      <c r="E846" s="1"/>
      <c r="F846" s="1"/>
      <c r="G846" s="1"/>
      <c r="H846" s="1"/>
      <c r="I846" s="1"/>
      <c r="J846" s="1"/>
      <c r="K846" s="1"/>
      <c r="L846" s="1"/>
      <c r="M846" s="1"/>
      <c r="N846" s="1"/>
    </row>
    <row r="847" ht="15.75" customHeight="1">
      <c r="A847" s="58"/>
      <c r="B847" s="1"/>
      <c r="C847" s="1"/>
      <c r="D847" s="1"/>
      <c r="E847" s="1"/>
      <c r="F847" s="1"/>
      <c r="G847" s="1"/>
      <c r="H847" s="1"/>
      <c r="I847" s="1"/>
      <c r="J847" s="1"/>
      <c r="K847" s="1"/>
      <c r="L847" s="1"/>
      <c r="M847" s="1"/>
      <c r="N847" s="1"/>
    </row>
    <row r="848" ht="15.75" customHeight="1">
      <c r="A848" s="58"/>
      <c r="B848" s="1"/>
      <c r="C848" s="1"/>
      <c r="D848" s="1"/>
      <c r="E848" s="1"/>
      <c r="F848" s="1"/>
      <c r="G848" s="1"/>
      <c r="H848" s="1"/>
      <c r="I848" s="1"/>
      <c r="J848" s="1"/>
      <c r="K848" s="1"/>
      <c r="L848" s="1"/>
      <c r="M848" s="1"/>
      <c r="N848" s="1"/>
    </row>
    <row r="849" ht="15.75" customHeight="1">
      <c r="A849" s="58"/>
      <c r="B849" s="1"/>
      <c r="C849" s="1"/>
      <c r="D849" s="1"/>
      <c r="E849" s="1"/>
      <c r="F849" s="1"/>
      <c r="G849" s="1"/>
      <c r="H849" s="1"/>
      <c r="I849" s="1"/>
      <c r="J849" s="1"/>
      <c r="K849" s="1"/>
      <c r="L849" s="1"/>
      <c r="M849" s="1"/>
      <c r="N849" s="1"/>
    </row>
    <row r="850" ht="15.75" customHeight="1">
      <c r="A850" s="58"/>
      <c r="B850" s="1"/>
      <c r="C850" s="1"/>
      <c r="D850" s="1"/>
      <c r="E850" s="1"/>
      <c r="F850" s="1"/>
      <c r="G850" s="1"/>
      <c r="H850" s="1"/>
      <c r="I850" s="1"/>
      <c r="J850" s="1"/>
      <c r="K850" s="1"/>
      <c r="L850" s="1"/>
      <c r="M850" s="1"/>
      <c r="N850" s="1"/>
    </row>
    <row r="851" ht="15.75" customHeight="1">
      <c r="A851" s="58"/>
      <c r="B851" s="1"/>
      <c r="C851" s="1"/>
      <c r="D851" s="1"/>
      <c r="E851" s="1"/>
      <c r="F851" s="1"/>
      <c r="G851" s="1"/>
      <c r="H851" s="1"/>
      <c r="I851" s="1"/>
      <c r="J851" s="1"/>
      <c r="K851" s="1"/>
      <c r="L851" s="1"/>
      <c r="M851" s="1"/>
      <c r="N851" s="1"/>
    </row>
    <row r="852" ht="15.75" customHeight="1">
      <c r="A852" s="58"/>
      <c r="B852" s="1"/>
      <c r="C852" s="1"/>
      <c r="D852" s="1"/>
      <c r="E852" s="1"/>
      <c r="F852" s="1"/>
      <c r="G852" s="1"/>
      <c r="H852" s="1"/>
      <c r="I852" s="1"/>
      <c r="J852" s="1"/>
      <c r="K852" s="1"/>
      <c r="L852" s="1"/>
      <c r="M852" s="1"/>
      <c r="N852" s="1"/>
    </row>
    <row r="853" ht="15.75" customHeight="1">
      <c r="A853" s="58"/>
      <c r="B853" s="1"/>
      <c r="C853" s="1"/>
      <c r="D853" s="1"/>
      <c r="E853" s="1"/>
      <c r="F853" s="1"/>
      <c r="G853" s="1"/>
      <c r="H853" s="1"/>
      <c r="I853" s="1"/>
      <c r="J853" s="1"/>
      <c r="K853" s="1"/>
      <c r="L853" s="1"/>
      <c r="M853" s="1"/>
      <c r="N853" s="1"/>
    </row>
    <row r="854" ht="15.75" customHeight="1">
      <c r="A854" s="58"/>
      <c r="B854" s="1"/>
      <c r="C854" s="1"/>
      <c r="D854" s="1"/>
      <c r="E854" s="1"/>
      <c r="F854" s="1"/>
      <c r="G854" s="1"/>
      <c r="H854" s="1"/>
      <c r="I854" s="1"/>
      <c r="J854" s="1"/>
      <c r="K854" s="1"/>
      <c r="L854" s="1"/>
      <c r="M854" s="1"/>
      <c r="N854" s="1"/>
    </row>
    <row r="855" ht="15.75" customHeight="1">
      <c r="A855" s="58"/>
      <c r="B855" s="1"/>
      <c r="C855" s="1"/>
      <c r="D855" s="1"/>
      <c r="E855" s="1"/>
      <c r="F855" s="1"/>
      <c r="G855" s="1"/>
      <c r="H855" s="1"/>
      <c r="I855" s="1"/>
      <c r="J855" s="1"/>
      <c r="K855" s="1"/>
      <c r="L855" s="1"/>
      <c r="M855" s="1"/>
      <c r="N855" s="1"/>
    </row>
    <row r="856" ht="15.75" customHeight="1">
      <c r="A856" s="58"/>
      <c r="B856" s="1"/>
      <c r="C856" s="1"/>
      <c r="D856" s="1"/>
      <c r="E856" s="1"/>
      <c r="F856" s="1"/>
      <c r="G856" s="1"/>
      <c r="H856" s="1"/>
      <c r="I856" s="1"/>
      <c r="J856" s="1"/>
      <c r="K856" s="1"/>
      <c r="L856" s="1"/>
      <c r="M856" s="1"/>
      <c r="N856" s="1"/>
    </row>
    <row r="857" ht="15.75" customHeight="1">
      <c r="A857" s="58"/>
      <c r="B857" s="1"/>
      <c r="C857" s="1"/>
      <c r="D857" s="1"/>
      <c r="E857" s="1"/>
      <c r="F857" s="1"/>
      <c r="G857" s="1"/>
      <c r="H857" s="1"/>
      <c r="I857" s="1"/>
      <c r="J857" s="1"/>
      <c r="K857" s="1"/>
      <c r="L857" s="1"/>
      <c r="M857" s="1"/>
      <c r="N857" s="1"/>
    </row>
    <row r="858" ht="15.75" customHeight="1">
      <c r="A858" s="58"/>
      <c r="B858" s="1"/>
      <c r="C858" s="1"/>
      <c r="D858" s="1"/>
      <c r="E858" s="1"/>
      <c r="F858" s="1"/>
      <c r="G858" s="1"/>
      <c r="H858" s="1"/>
      <c r="I858" s="1"/>
      <c r="J858" s="1"/>
      <c r="K858" s="1"/>
      <c r="L858" s="1"/>
      <c r="M858" s="1"/>
      <c r="N858" s="1"/>
    </row>
    <row r="859" ht="15.75" customHeight="1">
      <c r="A859" s="58"/>
      <c r="B859" s="1"/>
      <c r="C859" s="1"/>
      <c r="D859" s="1"/>
      <c r="E859" s="1"/>
      <c r="F859" s="1"/>
      <c r="G859" s="1"/>
      <c r="H859" s="1"/>
      <c r="I859" s="1"/>
      <c r="J859" s="1"/>
      <c r="K859" s="1"/>
      <c r="L859" s="1"/>
      <c r="M859" s="1"/>
      <c r="N859" s="1"/>
    </row>
    <row r="860" ht="15.75" customHeight="1">
      <c r="A860" s="58"/>
      <c r="B860" s="1"/>
      <c r="C860" s="1"/>
      <c r="D860" s="1"/>
      <c r="E860" s="1"/>
      <c r="F860" s="1"/>
      <c r="G860" s="1"/>
      <c r="H860" s="1"/>
      <c r="I860" s="1"/>
      <c r="J860" s="1"/>
      <c r="K860" s="1"/>
      <c r="L860" s="1"/>
      <c r="M860" s="1"/>
      <c r="N860" s="1"/>
    </row>
    <row r="861" ht="15.75" customHeight="1">
      <c r="A861" s="58"/>
      <c r="B861" s="1"/>
      <c r="C861" s="1"/>
      <c r="D861" s="1"/>
      <c r="E861" s="1"/>
      <c r="F861" s="1"/>
      <c r="G861" s="1"/>
      <c r="H861" s="1"/>
      <c r="I861" s="1"/>
      <c r="J861" s="1"/>
      <c r="K861" s="1"/>
      <c r="L861" s="1"/>
      <c r="M861" s="1"/>
      <c r="N861" s="1"/>
    </row>
    <row r="862" ht="15.75" customHeight="1">
      <c r="A862" s="58"/>
      <c r="B862" s="1"/>
      <c r="C862" s="1"/>
      <c r="D862" s="1"/>
      <c r="E862" s="1"/>
      <c r="F862" s="1"/>
      <c r="G862" s="1"/>
      <c r="H862" s="1"/>
      <c r="I862" s="1"/>
      <c r="J862" s="1"/>
      <c r="K862" s="1"/>
      <c r="L862" s="1"/>
      <c r="M862" s="1"/>
      <c r="N862" s="1"/>
    </row>
    <row r="863" ht="15.75" customHeight="1">
      <c r="A863" s="58"/>
      <c r="B863" s="1"/>
      <c r="C863" s="1"/>
      <c r="D863" s="1"/>
      <c r="E863" s="1"/>
      <c r="F863" s="1"/>
      <c r="G863" s="1"/>
      <c r="H863" s="1"/>
      <c r="I863" s="1"/>
      <c r="J863" s="1"/>
      <c r="K863" s="1"/>
      <c r="L863" s="1"/>
      <c r="M863" s="1"/>
      <c r="N863" s="1"/>
    </row>
    <row r="864" ht="15.75" customHeight="1">
      <c r="A864" s="58"/>
      <c r="B864" s="1"/>
      <c r="C864" s="1"/>
      <c r="D864" s="1"/>
      <c r="E864" s="1"/>
      <c r="F864" s="1"/>
      <c r="G864" s="1"/>
      <c r="H864" s="1"/>
      <c r="I864" s="1"/>
      <c r="J864" s="1"/>
      <c r="K864" s="1"/>
      <c r="L864" s="1"/>
      <c r="M864" s="1"/>
      <c r="N864" s="1"/>
    </row>
    <row r="865" ht="15.75" customHeight="1">
      <c r="A865" s="58"/>
      <c r="B865" s="1"/>
      <c r="C865" s="1"/>
      <c r="D865" s="1"/>
      <c r="E865" s="1"/>
      <c r="F865" s="1"/>
      <c r="G865" s="1"/>
      <c r="H865" s="1"/>
      <c r="I865" s="1"/>
      <c r="J865" s="1"/>
      <c r="K865" s="1"/>
      <c r="L865" s="1"/>
      <c r="M865" s="1"/>
      <c r="N865" s="1"/>
    </row>
    <row r="866" ht="15.75" customHeight="1">
      <c r="A866" s="58"/>
      <c r="B866" s="1"/>
      <c r="C866" s="1"/>
      <c r="D866" s="1"/>
      <c r="E866" s="1"/>
      <c r="F866" s="1"/>
      <c r="G866" s="1"/>
      <c r="H866" s="1"/>
      <c r="I866" s="1"/>
      <c r="J866" s="1"/>
      <c r="K866" s="1"/>
      <c r="L866" s="1"/>
      <c r="M866" s="1"/>
      <c r="N866" s="1"/>
    </row>
    <row r="867" ht="15.75" customHeight="1">
      <c r="A867" s="58"/>
      <c r="B867" s="1"/>
      <c r="C867" s="1"/>
      <c r="D867" s="1"/>
      <c r="E867" s="1"/>
      <c r="F867" s="1"/>
      <c r="G867" s="1"/>
      <c r="H867" s="1"/>
      <c r="I867" s="1"/>
      <c r="J867" s="1"/>
      <c r="K867" s="1"/>
      <c r="L867" s="1"/>
      <c r="M867" s="1"/>
      <c r="N867" s="1"/>
    </row>
    <row r="868" ht="15.75" customHeight="1">
      <c r="A868" s="58"/>
      <c r="B868" s="1"/>
      <c r="C868" s="1"/>
      <c r="D868" s="1"/>
      <c r="E868" s="1"/>
      <c r="F868" s="1"/>
      <c r="G868" s="1"/>
      <c r="H868" s="1"/>
      <c r="I868" s="1"/>
      <c r="J868" s="1"/>
      <c r="K868" s="1"/>
      <c r="L868" s="1"/>
      <c r="M868" s="1"/>
      <c r="N868" s="1"/>
    </row>
    <row r="869" ht="15.75" customHeight="1">
      <c r="A869" s="58"/>
      <c r="B869" s="1"/>
      <c r="C869" s="1"/>
      <c r="D869" s="1"/>
      <c r="E869" s="1"/>
      <c r="F869" s="1"/>
      <c r="G869" s="1"/>
      <c r="H869" s="1"/>
      <c r="I869" s="1"/>
      <c r="J869" s="1"/>
      <c r="K869" s="1"/>
      <c r="L869" s="1"/>
      <c r="M869" s="1"/>
      <c r="N869" s="1"/>
    </row>
    <row r="870" ht="15.75" customHeight="1">
      <c r="A870" s="58"/>
      <c r="B870" s="1"/>
      <c r="C870" s="1"/>
      <c r="D870" s="1"/>
      <c r="E870" s="1"/>
      <c r="F870" s="1"/>
      <c r="G870" s="1"/>
      <c r="H870" s="1"/>
      <c r="I870" s="1"/>
      <c r="J870" s="1"/>
      <c r="K870" s="1"/>
      <c r="L870" s="1"/>
      <c r="M870" s="1"/>
      <c r="N870" s="1"/>
    </row>
    <row r="871" ht="15.75" customHeight="1">
      <c r="A871" s="58"/>
      <c r="B871" s="1"/>
      <c r="C871" s="1"/>
      <c r="D871" s="1"/>
      <c r="E871" s="1"/>
      <c r="F871" s="1"/>
      <c r="G871" s="1"/>
      <c r="H871" s="1"/>
      <c r="I871" s="1"/>
      <c r="J871" s="1"/>
      <c r="K871" s="1"/>
      <c r="L871" s="1"/>
      <c r="M871" s="1"/>
      <c r="N871" s="1"/>
    </row>
    <row r="872" ht="15.75" customHeight="1">
      <c r="A872" s="58"/>
      <c r="B872" s="1"/>
      <c r="C872" s="1"/>
      <c r="D872" s="1"/>
      <c r="E872" s="1"/>
      <c r="F872" s="1"/>
      <c r="G872" s="1"/>
      <c r="H872" s="1"/>
      <c r="I872" s="1"/>
      <c r="J872" s="1"/>
      <c r="K872" s="1"/>
      <c r="L872" s="1"/>
      <c r="M872" s="1"/>
      <c r="N872" s="1"/>
    </row>
    <row r="873" ht="15.75" customHeight="1">
      <c r="A873" s="58"/>
      <c r="B873" s="1"/>
      <c r="C873" s="1"/>
      <c r="D873" s="1"/>
      <c r="E873" s="1"/>
      <c r="F873" s="1"/>
      <c r="G873" s="1"/>
      <c r="H873" s="1"/>
      <c r="I873" s="1"/>
      <c r="J873" s="1"/>
      <c r="K873" s="1"/>
      <c r="L873" s="1"/>
      <c r="M873" s="1"/>
      <c r="N873" s="1"/>
    </row>
    <row r="874" ht="15.75" customHeight="1">
      <c r="A874" s="58"/>
      <c r="B874" s="1"/>
      <c r="C874" s="1"/>
      <c r="D874" s="1"/>
      <c r="E874" s="1"/>
      <c r="F874" s="1"/>
      <c r="G874" s="1"/>
      <c r="H874" s="1"/>
      <c r="I874" s="1"/>
      <c r="J874" s="1"/>
      <c r="K874" s="1"/>
      <c r="L874" s="1"/>
      <c r="M874" s="1"/>
      <c r="N874" s="1"/>
    </row>
    <row r="875" ht="15.75" customHeight="1">
      <c r="A875" s="58"/>
      <c r="B875" s="1"/>
      <c r="C875" s="1"/>
      <c r="D875" s="1"/>
      <c r="E875" s="1"/>
      <c r="F875" s="1"/>
      <c r="G875" s="1"/>
      <c r="H875" s="1"/>
      <c r="I875" s="1"/>
      <c r="J875" s="1"/>
      <c r="K875" s="1"/>
      <c r="L875" s="1"/>
      <c r="M875" s="1"/>
      <c r="N875" s="1"/>
    </row>
    <row r="876" ht="15.75" customHeight="1">
      <c r="A876" s="58"/>
      <c r="B876" s="1"/>
      <c r="C876" s="1"/>
      <c r="D876" s="1"/>
      <c r="E876" s="1"/>
      <c r="F876" s="1"/>
      <c r="G876" s="1"/>
      <c r="H876" s="1"/>
      <c r="I876" s="1"/>
      <c r="J876" s="1"/>
      <c r="K876" s="1"/>
      <c r="L876" s="1"/>
      <c r="M876" s="1"/>
      <c r="N876" s="1"/>
    </row>
    <row r="877" ht="15.75" customHeight="1">
      <c r="A877" s="58"/>
      <c r="B877" s="1"/>
      <c r="C877" s="1"/>
      <c r="D877" s="1"/>
      <c r="E877" s="1"/>
      <c r="F877" s="1"/>
      <c r="G877" s="1"/>
      <c r="H877" s="1"/>
      <c r="I877" s="1"/>
      <c r="J877" s="1"/>
      <c r="K877" s="1"/>
      <c r="L877" s="1"/>
      <c r="M877" s="1"/>
      <c r="N877" s="1"/>
    </row>
    <row r="878" ht="15.75" customHeight="1">
      <c r="A878" s="58"/>
      <c r="B878" s="1"/>
      <c r="C878" s="1"/>
      <c r="D878" s="1"/>
      <c r="E878" s="1"/>
      <c r="F878" s="1"/>
      <c r="G878" s="1"/>
      <c r="H878" s="1"/>
      <c r="I878" s="1"/>
      <c r="J878" s="1"/>
      <c r="K878" s="1"/>
      <c r="L878" s="1"/>
      <c r="M878" s="1"/>
      <c r="N878" s="1"/>
    </row>
    <row r="879" ht="15.75" customHeight="1">
      <c r="A879" s="58"/>
      <c r="B879" s="1"/>
      <c r="C879" s="1"/>
      <c r="D879" s="1"/>
      <c r="E879" s="1"/>
      <c r="F879" s="1"/>
      <c r="G879" s="1"/>
      <c r="H879" s="1"/>
      <c r="I879" s="1"/>
      <c r="J879" s="1"/>
      <c r="K879" s="1"/>
      <c r="L879" s="1"/>
      <c r="M879" s="1"/>
      <c r="N879" s="1"/>
    </row>
    <row r="880" ht="15.75" customHeight="1">
      <c r="A880" s="58"/>
      <c r="B880" s="1"/>
      <c r="C880" s="1"/>
      <c r="D880" s="1"/>
      <c r="E880" s="1"/>
      <c r="F880" s="1"/>
      <c r="G880" s="1"/>
      <c r="H880" s="1"/>
      <c r="I880" s="1"/>
      <c r="J880" s="1"/>
      <c r="K880" s="1"/>
      <c r="L880" s="1"/>
      <c r="M880" s="1"/>
      <c r="N880" s="1"/>
    </row>
    <row r="881" ht="15.75" customHeight="1">
      <c r="A881" s="58"/>
      <c r="B881" s="1"/>
      <c r="C881" s="1"/>
      <c r="D881" s="1"/>
      <c r="E881" s="1"/>
      <c r="F881" s="1"/>
      <c r="G881" s="1"/>
      <c r="H881" s="1"/>
      <c r="I881" s="1"/>
      <c r="J881" s="1"/>
      <c r="K881" s="1"/>
      <c r="L881" s="1"/>
      <c r="M881" s="1"/>
      <c r="N881" s="1"/>
    </row>
    <row r="882" ht="15.75" customHeight="1">
      <c r="A882" s="58"/>
      <c r="B882" s="1"/>
      <c r="C882" s="1"/>
      <c r="D882" s="1"/>
      <c r="E882" s="1"/>
      <c r="F882" s="1"/>
      <c r="G882" s="1"/>
      <c r="H882" s="1"/>
      <c r="I882" s="1"/>
      <c r="J882" s="1"/>
      <c r="K882" s="1"/>
      <c r="L882" s="1"/>
      <c r="M882" s="1"/>
      <c r="N882" s="1"/>
    </row>
    <row r="883" ht="15.75" customHeight="1">
      <c r="A883" s="58"/>
      <c r="B883" s="1"/>
      <c r="C883" s="1"/>
      <c r="D883" s="1"/>
      <c r="E883" s="1"/>
      <c r="F883" s="1"/>
      <c r="G883" s="1"/>
      <c r="H883" s="1"/>
      <c r="I883" s="1"/>
      <c r="J883" s="1"/>
      <c r="K883" s="1"/>
      <c r="L883" s="1"/>
      <c r="M883" s="1"/>
      <c r="N883" s="1"/>
    </row>
    <row r="884" ht="15.75" customHeight="1">
      <c r="A884" s="58"/>
      <c r="B884" s="1"/>
      <c r="C884" s="1"/>
      <c r="D884" s="1"/>
      <c r="E884" s="1"/>
      <c r="F884" s="1"/>
      <c r="G884" s="1"/>
      <c r="H884" s="1"/>
      <c r="I884" s="1"/>
      <c r="J884" s="1"/>
      <c r="K884" s="1"/>
      <c r="L884" s="1"/>
      <c r="M884" s="1"/>
      <c r="N884" s="1"/>
    </row>
    <row r="885" ht="15.75" customHeight="1">
      <c r="A885" s="58"/>
      <c r="B885" s="1"/>
      <c r="C885" s="1"/>
      <c r="D885" s="1"/>
      <c r="E885" s="1"/>
      <c r="F885" s="1"/>
      <c r="G885" s="1"/>
      <c r="H885" s="1"/>
      <c r="I885" s="1"/>
      <c r="J885" s="1"/>
      <c r="K885" s="1"/>
      <c r="L885" s="1"/>
      <c r="M885" s="1"/>
      <c r="N885" s="1"/>
    </row>
    <row r="886" ht="15.75" customHeight="1">
      <c r="A886" s="58"/>
      <c r="B886" s="1"/>
      <c r="C886" s="1"/>
      <c r="D886" s="1"/>
      <c r="E886" s="1"/>
      <c r="F886" s="1"/>
      <c r="G886" s="1"/>
      <c r="H886" s="1"/>
      <c r="I886" s="1"/>
      <c r="J886" s="1"/>
      <c r="K886" s="1"/>
      <c r="L886" s="1"/>
      <c r="M886" s="1"/>
      <c r="N886" s="1"/>
    </row>
    <row r="887" ht="15.75" customHeight="1">
      <c r="A887" s="58"/>
      <c r="B887" s="1"/>
      <c r="C887" s="1"/>
      <c r="D887" s="1"/>
      <c r="E887" s="1"/>
      <c r="F887" s="1"/>
      <c r="G887" s="1"/>
      <c r="H887" s="1"/>
      <c r="I887" s="1"/>
      <c r="J887" s="1"/>
      <c r="K887" s="1"/>
      <c r="L887" s="1"/>
      <c r="M887" s="1"/>
      <c r="N887" s="1"/>
    </row>
    <row r="888" ht="15.75" customHeight="1">
      <c r="A888" s="58"/>
      <c r="B888" s="1"/>
      <c r="C888" s="1"/>
      <c r="D888" s="1"/>
      <c r="E888" s="1"/>
      <c r="F888" s="1"/>
      <c r="G888" s="1"/>
      <c r="H888" s="1"/>
      <c r="I888" s="1"/>
      <c r="J888" s="1"/>
      <c r="K888" s="1"/>
      <c r="L888" s="1"/>
      <c r="M888" s="1"/>
      <c r="N888" s="1"/>
    </row>
    <row r="889" ht="15.75" customHeight="1">
      <c r="A889" s="58"/>
      <c r="B889" s="1"/>
      <c r="C889" s="1"/>
      <c r="D889" s="1"/>
      <c r="E889" s="1"/>
      <c r="F889" s="1"/>
      <c r="G889" s="1"/>
      <c r="H889" s="1"/>
      <c r="I889" s="1"/>
      <c r="J889" s="1"/>
      <c r="K889" s="1"/>
      <c r="L889" s="1"/>
      <c r="M889" s="1"/>
      <c r="N889" s="1"/>
    </row>
    <row r="890" ht="15.75" customHeight="1">
      <c r="A890" s="58"/>
      <c r="B890" s="1"/>
      <c r="C890" s="1"/>
      <c r="D890" s="1"/>
      <c r="E890" s="1"/>
      <c r="F890" s="1"/>
      <c r="G890" s="1"/>
      <c r="H890" s="1"/>
      <c r="I890" s="1"/>
      <c r="J890" s="1"/>
      <c r="K890" s="1"/>
      <c r="L890" s="1"/>
      <c r="M890" s="1"/>
      <c r="N890" s="1"/>
    </row>
    <row r="891" ht="15.75" customHeight="1">
      <c r="A891" s="58"/>
      <c r="B891" s="1"/>
      <c r="C891" s="1"/>
      <c r="D891" s="1"/>
      <c r="E891" s="1"/>
      <c r="F891" s="1"/>
      <c r="G891" s="1"/>
      <c r="H891" s="1"/>
      <c r="I891" s="1"/>
      <c r="J891" s="1"/>
      <c r="K891" s="1"/>
      <c r="L891" s="1"/>
      <c r="M891" s="1"/>
      <c r="N891" s="1"/>
    </row>
    <row r="892" ht="15.75" customHeight="1">
      <c r="A892" s="58"/>
      <c r="B892" s="1"/>
      <c r="C892" s="1"/>
      <c r="D892" s="1"/>
      <c r="E892" s="1"/>
      <c r="F892" s="1"/>
      <c r="G892" s="1"/>
      <c r="H892" s="1"/>
      <c r="I892" s="1"/>
      <c r="J892" s="1"/>
      <c r="K892" s="1"/>
      <c r="L892" s="1"/>
      <c r="M892" s="1"/>
      <c r="N892" s="1"/>
    </row>
    <row r="893" ht="15.75" customHeight="1">
      <c r="A893" s="58"/>
      <c r="B893" s="1"/>
      <c r="C893" s="1"/>
      <c r="D893" s="1"/>
      <c r="E893" s="1"/>
      <c r="F893" s="1"/>
      <c r="G893" s="1"/>
      <c r="H893" s="1"/>
      <c r="I893" s="1"/>
      <c r="J893" s="1"/>
      <c r="K893" s="1"/>
      <c r="L893" s="1"/>
      <c r="M893" s="1"/>
      <c r="N893" s="1"/>
    </row>
    <row r="894" ht="15.75" customHeight="1">
      <c r="A894" s="58"/>
      <c r="B894" s="1"/>
      <c r="C894" s="1"/>
      <c r="D894" s="1"/>
      <c r="E894" s="1"/>
      <c r="F894" s="1"/>
      <c r="G894" s="1"/>
      <c r="H894" s="1"/>
      <c r="I894" s="1"/>
      <c r="J894" s="1"/>
      <c r="K894" s="1"/>
      <c r="L894" s="1"/>
      <c r="M894" s="1"/>
      <c r="N894" s="1"/>
    </row>
    <row r="895" ht="15.75" customHeight="1">
      <c r="A895" s="58"/>
      <c r="B895" s="1"/>
      <c r="C895" s="1"/>
      <c r="D895" s="1"/>
      <c r="E895" s="1"/>
      <c r="F895" s="1"/>
      <c r="G895" s="1"/>
      <c r="H895" s="1"/>
      <c r="I895" s="1"/>
      <c r="J895" s="1"/>
      <c r="K895" s="1"/>
      <c r="L895" s="1"/>
      <c r="M895" s="1"/>
      <c r="N895" s="1"/>
    </row>
    <row r="896" ht="15.75" customHeight="1">
      <c r="A896" s="58"/>
      <c r="B896" s="1"/>
      <c r="C896" s="1"/>
      <c r="D896" s="1"/>
      <c r="E896" s="1"/>
      <c r="F896" s="1"/>
      <c r="G896" s="1"/>
      <c r="H896" s="1"/>
      <c r="I896" s="1"/>
      <c r="J896" s="1"/>
      <c r="K896" s="1"/>
      <c r="L896" s="1"/>
      <c r="M896" s="1"/>
      <c r="N896" s="1"/>
    </row>
    <row r="897" ht="15.75" customHeight="1">
      <c r="A897" s="58"/>
      <c r="B897" s="1"/>
      <c r="C897" s="1"/>
      <c r="D897" s="1"/>
      <c r="E897" s="1"/>
      <c r="F897" s="1"/>
      <c r="G897" s="1"/>
      <c r="H897" s="1"/>
      <c r="I897" s="1"/>
      <c r="J897" s="1"/>
      <c r="K897" s="1"/>
      <c r="L897" s="1"/>
      <c r="M897" s="1"/>
      <c r="N897" s="1"/>
    </row>
    <row r="898" ht="15.75" customHeight="1">
      <c r="A898" s="58"/>
      <c r="B898" s="1"/>
      <c r="C898" s="1"/>
      <c r="D898" s="1"/>
      <c r="E898" s="1"/>
      <c r="F898" s="1"/>
      <c r="G898" s="1"/>
      <c r="H898" s="1"/>
      <c r="I898" s="1"/>
      <c r="J898" s="1"/>
      <c r="K898" s="1"/>
      <c r="L898" s="1"/>
      <c r="M898" s="1"/>
      <c r="N898" s="1"/>
    </row>
    <row r="899" ht="15.75" customHeight="1">
      <c r="A899" s="58"/>
      <c r="B899" s="1"/>
      <c r="C899" s="1"/>
      <c r="D899" s="1"/>
      <c r="E899" s="1"/>
      <c r="F899" s="1"/>
      <c r="G899" s="1"/>
      <c r="H899" s="1"/>
      <c r="I899" s="1"/>
      <c r="J899" s="1"/>
      <c r="K899" s="1"/>
      <c r="L899" s="1"/>
      <c r="M899" s="1"/>
      <c r="N899" s="1"/>
    </row>
    <row r="900" ht="15.75" customHeight="1">
      <c r="A900" s="58"/>
      <c r="B900" s="1"/>
      <c r="C900" s="1"/>
      <c r="D900" s="1"/>
      <c r="E900" s="1"/>
      <c r="F900" s="1"/>
      <c r="G900" s="1"/>
      <c r="H900" s="1"/>
      <c r="I900" s="1"/>
      <c r="J900" s="1"/>
      <c r="K900" s="1"/>
      <c r="L900" s="1"/>
      <c r="M900" s="1"/>
      <c r="N900" s="1"/>
    </row>
    <row r="901" ht="15.75" customHeight="1">
      <c r="A901" s="58"/>
      <c r="B901" s="1"/>
      <c r="C901" s="1"/>
      <c r="D901" s="1"/>
      <c r="E901" s="1"/>
      <c r="F901" s="1"/>
      <c r="G901" s="1"/>
      <c r="H901" s="1"/>
      <c r="I901" s="1"/>
      <c r="J901" s="1"/>
      <c r="K901" s="1"/>
      <c r="L901" s="1"/>
      <c r="M901" s="1"/>
      <c r="N901" s="1"/>
    </row>
    <row r="902" ht="15.75" customHeight="1">
      <c r="A902" s="58"/>
      <c r="B902" s="1"/>
      <c r="C902" s="1"/>
      <c r="D902" s="1"/>
      <c r="E902" s="1"/>
      <c r="F902" s="1"/>
      <c r="G902" s="1"/>
      <c r="H902" s="1"/>
      <c r="I902" s="1"/>
      <c r="J902" s="1"/>
      <c r="K902" s="1"/>
      <c r="L902" s="1"/>
      <c r="M902" s="1"/>
      <c r="N902" s="1"/>
    </row>
    <row r="903" ht="15.75" customHeight="1">
      <c r="A903" s="58"/>
      <c r="B903" s="1"/>
      <c r="C903" s="1"/>
      <c r="D903" s="1"/>
      <c r="E903" s="1"/>
      <c r="F903" s="1"/>
      <c r="G903" s="1"/>
      <c r="H903" s="1"/>
      <c r="I903" s="1"/>
      <c r="J903" s="1"/>
      <c r="K903" s="1"/>
      <c r="L903" s="1"/>
      <c r="M903" s="1"/>
      <c r="N903" s="1"/>
    </row>
    <row r="904" ht="15.75" customHeight="1">
      <c r="A904" s="58"/>
      <c r="B904" s="1"/>
      <c r="C904" s="1"/>
      <c r="D904" s="1"/>
      <c r="E904" s="1"/>
      <c r="F904" s="1"/>
      <c r="G904" s="1"/>
      <c r="H904" s="1"/>
      <c r="I904" s="1"/>
      <c r="J904" s="1"/>
      <c r="K904" s="1"/>
      <c r="L904" s="1"/>
      <c r="M904" s="1"/>
      <c r="N904" s="1"/>
    </row>
    <row r="905" ht="15.75" customHeight="1">
      <c r="A905" s="58"/>
      <c r="B905" s="1"/>
      <c r="C905" s="1"/>
      <c r="D905" s="1"/>
      <c r="E905" s="1"/>
      <c r="F905" s="1"/>
      <c r="G905" s="1"/>
      <c r="H905" s="1"/>
      <c r="I905" s="1"/>
      <c r="J905" s="1"/>
      <c r="K905" s="1"/>
      <c r="L905" s="1"/>
      <c r="M905" s="1"/>
      <c r="N905" s="1"/>
    </row>
    <row r="906" ht="15.75" customHeight="1">
      <c r="A906" s="58"/>
      <c r="B906" s="1"/>
      <c r="C906" s="1"/>
      <c r="D906" s="1"/>
      <c r="E906" s="1"/>
      <c r="F906" s="1"/>
      <c r="G906" s="1"/>
      <c r="H906" s="1"/>
      <c r="I906" s="1"/>
      <c r="J906" s="1"/>
      <c r="K906" s="1"/>
      <c r="L906" s="1"/>
      <c r="M906" s="1"/>
      <c r="N906" s="1"/>
    </row>
    <row r="907" ht="15.75" customHeight="1">
      <c r="A907" s="58"/>
      <c r="B907" s="1"/>
      <c r="C907" s="1"/>
      <c r="D907" s="1"/>
      <c r="E907" s="1"/>
      <c r="F907" s="1"/>
      <c r="G907" s="1"/>
      <c r="H907" s="1"/>
      <c r="I907" s="1"/>
      <c r="J907" s="1"/>
      <c r="K907" s="1"/>
      <c r="L907" s="1"/>
      <c r="M907" s="1"/>
      <c r="N907" s="1"/>
    </row>
    <row r="908" ht="15.75" customHeight="1">
      <c r="A908" s="58"/>
      <c r="B908" s="1"/>
      <c r="C908" s="1"/>
      <c r="D908" s="1"/>
      <c r="E908" s="1"/>
      <c r="F908" s="1"/>
      <c r="G908" s="1"/>
      <c r="H908" s="1"/>
      <c r="I908" s="1"/>
      <c r="J908" s="1"/>
      <c r="K908" s="1"/>
      <c r="L908" s="1"/>
      <c r="M908" s="1"/>
      <c r="N908" s="1"/>
    </row>
    <row r="909" ht="15.75" customHeight="1">
      <c r="A909" s="58"/>
      <c r="B909" s="1"/>
      <c r="C909" s="1"/>
      <c r="D909" s="1"/>
      <c r="E909" s="1"/>
      <c r="F909" s="1"/>
      <c r="G909" s="1"/>
      <c r="H909" s="1"/>
      <c r="I909" s="1"/>
      <c r="J909" s="1"/>
      <c r="K909" s="1"/>
      <c r="L909" s="1"/>
      <c r="M909" s="1"/>
      <c r="N909" s="1"/>
    </row>
    <row r="910" ht="15.75" customHeight="1">
      <c r="A910" s="58"/>
      <c r="B910" s="1"/>
      <c r="C910" s="1"/>
      <c r="D910" s="1"/>
      <c r="E910" s="1"/>
      <c r="F910" s="1"/>
      <c r="G910" s="1"/>
      <c r="H910" s="1"/>
      <c r="I910" s="1"/>
      <c r="J910" s="1"/>
      <c r="K910" s="1"/>
      <c r="L910" s="1"/>
      <c r="M910" s="1"/>
      <c r="N910" s="1"/>
    </row>
    <row r="911" ht="15.75" customHeight="1">
      <c r="A911" s="58"/>
      <c r="B911" s="1"/>
      <c r="C911" s="1"/>
      <c r="D911" s="1"/>
      <c r="E911" s="1"/>
      <c r="F911" s="1"/>
      <c r="G911" s="1"/>
      <c r="H911" s="1"/>
      <c r="I911" s="1"/>
      <c r="J911" s="1"/>
      <c r="K911" s="1"/>
      <c r="L911" s="1"/>
      <c r="M911" s="1"/>
      <c r="N911" s="1"/>
    </row>
    <row r="912" ht="15.75" customHeight="1">
      <c r="A912" s="58"/>
      <c r="B912" s="1"/>
      <c r="C912" s="1"/>
      <c r="D912" s="1"/>
      <c r="E912" s="1"/>
      <c r="F912" s="1"/>
      <c r="G912" s="1"/>
      <c r="H912" s="1"/>
      <c r="I912" s="1"/>
      <c r="J912" s="1"/>
      <c r="K912" s="1"/>
      <c r="L912" s="1"/>
      <c r="M912" s="1"/>
      <c r="N912" s="1"/>
    </row>
    <row r="913" ht="15.75" customHeight="1">
      <c r="A913" s="58"/>
      <c r="B913" s="1"/>
      <c r="C913" s="1"/>
      <c r="D913" s="1"/>
      <c r="E913" s="1"/>
      <c r="F913" s="1"/>
      <c r="G913" s="1"/>
      <c r="H913" s="1"/>
      <c r="I913" s="1"/>
      <c r="J913" s="1"/>
      <c r="K913" s="1"/>
      <c r="L913" s="1"/>
      <c r="M913" s="1"/>
      <c r="N913" s="1"/>
    </row>
    <row r="914" ht="15.75" customHeight="1">
      <c r="A914" s="58"/>
      <c r="B914" s="1"/>
      <c r="C914" s="1"/>
      <c r="D914" s="1"/>
      <c r="E914" s="1"/>
      <c r="F914" s="1"/>
      <c r="G914" s="1"/>
      <c r="H914" s="1"/>
      <c r="I914" s="1"/>
      <c r="J914" s="1"/>
      <c r="K914" s="1"/>
      <c r="L914" s="1"/>
      <c r="M914" s="1"/>
      <c r="N914" s="1"/>
    </row>
    <row r="915" ht="15.75" customHeight="1">
      <c r="A915" s="58"/>
      <c r="B915" s="1"/>
      <c r="C915" s="1"/>
      <c r="D915" s="1"/>
      <c r="E915" s="1"/>
      <c r="F915" s="1"/>
      <c r="G915" s="1"/>
      <c r="H915" s="1"/>
      <c r="I915" s="1"/>
      <c r="J915" s="1"/>
      <c r="K915" s="1"/>
      <c r="L915" s="1"/>
      <c r="M915" s="1"/>
      <c r="N915" s="1"/>
    </row>
    <row r="916" ht="15.75" customHeight="1">
      <c r="A916" s="58"/>
      <c r="B916" s="1"/>
      <c r="C916" s="1"/>
      <c r="D916" s="1"/>
      <c r="E916" s="1"/>
      <c r="F916" s="1"/>
      <c r="G916" s="1"/>
      <c r="H916" s="1"/>
      <c r="I916" s="1"/>
      <c r="J916" s="1"/>
      <c r="K916" s="1"/>
      <c r="L916" s="1"/>
      <c r="M916" s="1"/>
      <c r="N916" s="1"/>
    </row>
    <row r="917" ht="15.75" customHeight="1">
      <c r="A917" s="58"/>
      <c r="B917" s="1"/>
      <c r="C917" s="1"/>
      <c r="D917" s="1"/>
      <c r="E917" s="1"/>
      <c r="F917" s="1"/>
      <c r="G917" s="1"/>
      <c r="H917" s="1"/>
      <c r="I917" s="1"/>
      <c r="J917" s="1"/>
      <c r="K917" s="1"/>
      <c r="L917" s="1"/>
      <c r="M917" s="1"/>
      <c r="N917" s="1"/>
    </row>
    <row r="918" ht="15.75" customHeight="1">
      <c r="A918" s="58"/>
      <c r="B918" s="1"/>
      <c r="C918" s="1"/>
      <c r="D918" s="1"/>
      <c r="E918" s="1"/>
      <c r="F918" s="1"/>
      <c r="G918" s="1"/>
      <c r="H918" s="1"/>
      <c r="I918" s="1"/>
      <c r="J918" s="1"/>
      <c r="K918" s="1"/>
      <c r="L918" s="1"/>
      <c r="M918" s="1"/>
      <c r="N918" s="1"/>
    </row>
    <row r="919" ht="15.75" customHeight="1">
      <c r="A919" s="58"/>
      <c r="B919" s="1"/>
      <c r="C919" s="1"/>
      <c r="D919" s="1"/>
      <c r="E919" s="1"/>
      <c r="F919" s="1"/>
      <c r="G919" s="1"/>
      <c r="H919" s="1"/>
      <c r="I919" s="1"/>
      <c r="J919" s="1"/>
      <c r="K919" s="1"/>
      <c r="L919" s="1"/>
      <c r="M919" s="1"/>
      <c r="N919" s="1"/>
    </row>
    <row r="920" ht="15.75" customHeight="1">
      <c r="A920" s="58"/>
      <c r="B920" s="1"/>
      <c r="C920" s="1"/>
      <c r="D920" s="1"/>
      <c r="E920" s="1"/>
      <c r="F920" s="1"/>
      <c r="G920" s="1"/>
      <c r="H920" s="1"/>
      <c r="I920" s="1"/>
      <c r="J920" s="1"/>
      <c r="K920" s="1"/>
      <c r="L920" s="1"/>
      <c r="M920" s="1"/>
      <c r="N920" s="1"/>
    </row>
    <row r="921" ht="15.75" customHeight="1">
      <c r="A921" s="58"/>
      <c r="B921" s="1"/>
      <c r="C921" s="1"/>
      <c r="D921" s="1"/>
      <c r="E921" s="1"/>
      <c r="F921" s="1"/>
      <c r="G921" s="1"/>
      <c r="H921" s="1"/>
      <c r="I921" s="1"/>
      <c r="J921" s="1"/>
      <c r="K921" s="1"/>
      <c r="L921" s="1"/>
      <c r="M921" s="1"/>
      <c r="N921" s="1"/>
    </row>
    <row r="922" ht="15.75" customHeight="1">
      <c r="A922" s="58"/>
      <c r="B922" s="1"/>
      <c r="C922" s="1"/>
      <c r="D922" s="1"/>
      <c r="E922" s="1"/>
      <c r="F922" s="1"/>
      <c r="G922" s="1"/>
      <c r="H922" s="1"/>
      <c r="I922" s="1"/>
      <c r="J922" s="1"/>
      <c r="K922" s="1"/>
      <c r="L922" s="1"/>
      <c r="M922" s="1"/>
      <c r="N922" s="1"/>
    </row>
    <row r="923" ht="15.75" customHeight="1">
      <c r="A923" s="58"/>
      <c r="B923" s="1"/>
      <c r="C923" s="1"/>
      <c r="D923" s="1"/>
      <c r="E923" s="1"/>
      <c r="F923" s="1"/>
      <c r="G923" s="1"/>
      <c r="H923" s="1"/>
      <c r="I923" s="1"/>
      <c r="J923" s="1"/>
      <c r="K923" s="1"/>
      <c r="L923" s="1"/>
      <c r="M923" s="1"/>
      <c r="N923" s="1"/>
    </row>
    <row r="924" ht="15.75" customHeight="1">
      <c r="A924" s="58"/>
      <c r="B924" s="1"/>
      <c r="C924" s="1"/>
      <c r="D924" s="1"/>
      <c r="E924" s="1"/>
      <c r="F924" s="1"/>
      <c r="G924" s="1"/>
      <c r="H924" s="1"/>
      <c r="I924" s="1"/>
      <c r="J924" s="1"/>
      <c r="K924" s="1"/>
      <c r="L924" s="1"/>
      <c r="M924" s="1"/>
      <c r="N924" s="1"/>
    </row>
    <row r="925" ht="15.75" customHeight="1">
      <c r="A925" s="58"/>
      <c r="B925" s="1"/>
      <c r="C925" s="1"/>
      <c r="D925" s="1"/>
      <c r="E925" s="1"/>
      <c r="F925" s="1"/>
      <c r="G925" s="1"/>
      <c r="H925" s="1"/>
      <c r="I925" s="1"/>
      <c r="J925" s="1"/>
      <c r="K925" s="1"/>
      <c r="L925" s="1"/>
      <c r="M925" s="1"/>
      <c r="N925" s="1"/>
    </row>
    <row r="926" ht="15.75" customHeight="1">
      <c r="A926" s="58"/>
      <c r="B926" s="1"/>
      <c r="C926" s="1"/>
      <c r="D926" s="1"/>
      <c r="E926" s="1"/>
      <c r="F926" s="1"/>
      <c r="G926" s="1"/>
      <c r="H926" s="1"/>
      <c r="I926" s="1"/>
      <c r="J926" s="1"/>
      <c r="K926" s="1"/>
      <c r="L926" s="1"/>
      <c r="M926" s="1"/>
      <c r="N926" s="1"/>
    </row>
    <row r="927" ht="15.75" customHeight="1">
      <c r="A927" s="58"/>
      <c r="B927" s="1"/>
      <c r="C927" s="1"/>
      <c r="D927" s="1"/>
      <c r="E927" s="1"/>
      <c r="F927" s="1"/>
      <c r="G927" s="1"/>
      <c r="H927" s="1"/>
      <c r="I927" s="1"/>
      <c r="J927" s="1"/>
      <c r="K927" s="1"/>
      <c r="L927" s="1"/>
      <c r="M927" s="1"/>
      <c r="N927" s="1"/>
    </row>
    <row r="928" ht="15.75" customHeight="1">
      <c r="A928" s="58"/>
      <c r="B928" s="1"/>
      <c r="C928" s="1"/>
      <c r="D928" s="1"/>
      <c r="E928" s="1"/>
      <c r="F928" s="1"/>
      <c r="G928" s="1"/>
      <c r="H928" s="1"/>
      <c r="I928" s="1"/>
      <c r="J928" s="1"/>
      <c r="K928" s="1"/>
      <c r="L928" s="1"/>
      <c r="M928" s="1"/>
      <c r="N928" s="1"/>
    </row>
    <row r="929" ht="15.75" customHeight="1">
      <c r="A929" s="58"/>
      <c r="B929" s="1"/>
      <c r="C929" s="1"/>
      <c r="D929" s="1"/>
      <c r="E929" s="1"/>
      <c r="F929" s="1"/>
      <c r="G929" s="1"/>
      <c r="H929" s="1"/>
      <c r="I929" s="1"/>
      <c r="J929" s="1"/>
      <c r="K929" s="1"/>
      <c r="L929" s="1"/>
      <c r="M929" s="1"/>
      <c r="N929" s="1"/>
    </row>
    <row r="930" ht="15.75" customHeight="1">
      <c r="A930" s="58"/>
      <c r="B930" s="1"/>
      <c r="C930" s="1"/>
      <c r="D930" s="1"/>
      <c r="E930" s="1"/>
      <c r="F930" s="1"/>
      <c r="G930" s="1"/>
      <c r="H930" s="1"/>
      <c r="I930" s="1"/>
      <c r="J930" s="1"/>
      <c r="K930" s="1"/>
      <c r="L930" s="1"/>
      <c r="M930" s="1"/>
      <c r="N930" s="1"/>
    </row>
    <row r="931" ht="15.75" customHeight="1">
      <c r="A931" s="58"/>
      <c r="B931" s="1"/>
      <c r="C931" s="1"/>
      <c r="D931" s="1"/>
      <c r="E931" s="1"/>
      <c r="F931" s="1"/>
      <c r="G931" s="1"/>
      <c r="H931" s="1"/>
      <c r="I931" s="1"/>
      <c r="J931" s="1"/>
      <c r="K931" s="1"/>
      <c r="L931" s="1"/>
      <c r="M931" s="1"/>
      <c r="N931" s="1"/>
    </row>
    <row r="932" ht="15.75" customHeight="1">
      <c r="A932" s="58"/>
      <c r="B932" s="1"/>
      <c r="C932" s="1"/>
      <c r="D932" s="1"/>
      <c r="E932" s="1"/>
      <c r="F932" s="1"/>
      <c r="G932" s="1"/>
      <c r="H932" s="1"/>
      <c r="I932" s="1"/>
      <c r="J932" s="1"/>
      <c r="K932" s="1"/>
      <c r="L932" s="1"/>
      <c r="M932" s="1"/>
      <c r="N932" s="1"/>
    </row>
    <row r="933" ht="15.75" customHeight="1">
      <c r="A933" s="58"/>
      <c r="B933" s="1"/>
      <c r="C933" s="1"/>
      <c r="D933" s="1"/>
      <c r="E933" s="1"/>
      <c r="F933" s="1"/>
      <c r="G933" s="1"/>
      <c r="H933" s="1"/>
      <c r="I933" s="1"/>
      <c r="J933" s="1"/>
      <c r="K933" s="1"/>
      <c r="L933" s="1"/>
      <c r="M933" s="1"/>
      <c r="N933" s="1"/>
    </row>
    <row r="934" ht="15.75" customHeight="1">
      <c r="A934" s="58"/>
      <c r="B934" s="1"/>
      <c r="C934" s="1"/>
      <c r="D934" s="1"/>
      <c r="E934" s="1"/>
      <c r="F934" s="1"/>
      <c r="G934" s="1"/>
      <c r="H934" s="1"/>
      <c r="I934" s="1"/>
      <c r="J934" s="1"/>
      <c r="K934" s="1"/>
      <c r="L934" s="1"/>
      <c r="M934" s="1"/>
      <c r="N934" s="1"/>
    </row>
    <row r="935" ht="15.75" customHeight="1">
      <c r="A935" s="58"/>
      <c r="B935" s="1"/>
      <c r="C935" s="1"/>
      <c r="D935" s="1"/>
      <c r="E935" s="1"/>
      <c r="F935" s="1"/>
      <c r="G935" s="1"/>
      <c r="H935" s="1"/>
      <c r="I935" s="1"/>
      <c r="J935" s="1"/>
      <c r="K935" s="1"/>
      <c r="L935" s="1"/>
      <c r="M935" s="1"/>
      <c r="N935" s="1"/>
    </row>
    <row r="936" ht="15.75" customHeight="1">
      <c r="A936" s="58"/>
      <c r="B936" s="1"/>
      <c r="C936" s="1"/>
      <c r="D936" s="1"/>
      <c r="E936" s="1"/>
      <c r="F936" s="1"/>
      <c r="G936" s="1"/>
      <c r="H936" s="1"/>
      <c r="I936" s="1"/>
      <c r="J936" s="1"/>
      <c r="K936" s="1"/>
      <c r="L936" s="1"/>
      <c r="M936" s="1"/>
      <c r="N936" s="1"/>
    </row>
    <row r="937" ht="15.75" customHeight="1">
      <c r="A937" s="58"/>
      <c r="B937" s="1"/>
      <c r="C937" s="1"/>
      <c r="D937" s="1"/>
      <c r="E937" s="1"/>
      <c r="F937" s="1"/>
      <c r="G937" s="1"/>
      <c r="H937" s="1"/>
      <c r="I937" s="1"/>
      <c r="J937" s="1"/>
      <c r="K937" s="1"/>
      <c r="L937" s="1"/>
      <c r="M937" s="1"/>
      <c r="N937" s="1"/>
    </row>
    <row r="938" ht="15.75" customHeight="1">
      <c r="A938" s="58"/>
      <c r="B938" s="1"/>
      <c r="C938" s="1"/>
      <c r="D938" s="1"/>
      <c r="E938" s="1"/>
      <c r="F938" s="1"/>
      <c r="G938" s="1"/>
      <c r="H938" s="1"/>
      <c r="I938" s="1"/>
      <c r="J938" s="1"/>
      <c r="K938" s="1"/>
      <c r="L938" s="1"/>
      <c r="M938" s="1"/>
      <c r="N938" s="1"/>
    </row>
    <row r="939" ht="15.75" customHeight="1">
      <c r="A939" s="58"/>
      <c r="B939" s="1"/>
      <c r="C939" s="1"/>
      <c r="D939" s="1"/>
      <c r="E939" s="1"/>
      <c r="F939" s="1"/>
      <c r="G939" s="1"/>
      <c r="H939" s="1"/>
      <c r="I939" s="1"/>
      <c r="J939" s="1"/>
      <c r="K939" s="1"/>
      <c r="L939" s="1"/>
      <c r="M939" s="1"/>
      <c r="N939" s="1"/>
    </row>
    <row r="940" ht="15.75" customHeight="1">
      <c r="A940" s="58"/>
      <c r="B940" s="1"/>
      <c r="C940" s="1"/>
      <c r="D940" s="1"/>
      <c r="E940" s="1"/>
      <c r="F940" s="1"/>
      <c r="G940" s="1"/>
      <c r="H940" s="1"/>
      <c r="I940" s="1"/>
      <c r="J940" s="1"/>
      <c r="K940" s="1"/>
      <c r="L940" s="1"/>
      <c r="M940" s="1"/>
      <c r="N940" s="1"/>
    </row>
    <row r="941" ht="15.75" customHeight="1">
      <c r="A941" s="58"/>
      <c r="B941" s="1"/>
      <c r="C941" s="1"/>
      <c r="D941" s="1"/>
      <c r="E941" s="1"/>
      <c r="F941" s="1"/>
      <c r="G941" s="1"/>
      <c r="H941" s="1"/>
      <c r="I941" s="1"/>
      <c r="J941" s="1"/>
      <c r="K941" s="1"/>
      <c r="L941" s="1"/>
      <c r="M941" s="1"/>
      <c r="N941" s="1"/>
    </row>
    <row r="942" ht="15.75" customHeight="1">
      <c r="A942" s="58"/>
      <c r="B942" s="1"/>
      <c r="C942" s="1"/>
      <c r="D942" s="1"/>
      <c r="E942" s="1"/>
      <c r="F942" s="1"/>
      <c r="G942" s="1"/>
      <c r="H942" s="1"/>
      <c r="I942" s="1"/>
      <c r="J942" s="1"/>
      <c r="K942" s="1"/>
      <c r="L942" s="1"/>
      <c r="M942" s="1"/>
      <c r="N942" s="1"/>
    </row>
    <row r="943" ht="15.75" customHeight="1">
      <c r="A943" s="58"/>
      <c r="B943" s="1"/>
      <c r="C943" s="1"/>
      <c r="D943" s="1"/>
      <c r="E943" s="1"/>
      <c r="F943" s="1"/>
      <c r="G943" s="1"/>
      <c r="H943" s="1"/>
      <c r="I943" s="1"/>
      <c r="J943" s="1"/>
      <c r="K943" s="1"/>
      <c r="L943" s="1"/>
      <c r="M943" s="1"/>
      <c r="N943" s="1"/>
    </row>
    <row r="944" ht="15.75" customHeight="1">
      <c r="A944" s="58"/>
      <c r="B944" s="1"/>
      <c r="C944" s="1"/>
      <c r="D944" s="1"/>
      <c r="E944" s="1"/>
      <c r="F944" s="1"/>
      <c r="G944" s="1"/>
      <c r="H944" s="1"/>
      <c r="I944" s="1"/>
      <c r="J944" s="1"/>
      <c r="K944" s="1"/>
      <c r="L944" s="1"/>
      <c r="M944" s="1"/>
      <c r="N944" s="1"/>
    </row>
    <row r="945" ht="15.75" customHeight="1">
      <c r="A945" s="58"/>
      <c r="B945" s="1"/>
      <c r="C945" s="1"/>
      <c r="D945" s="1"/>
      <c r="E945" s="1"/>
      <c r="F945" s="1"/>
      <c r="G945" s="1"/>
      <c r="H945" s="1"/>
      <c r="I945" s="1"/>
      <c r="J945" s="1"/>
      <c r="K945" s="1"/>
      <c r="L945" s="1"/>
      <c r="M945" s="1"/>
      <c r="N945" s="1"/>
    </row>
    <row r="946" ht="15.75" customHeight="1">
      <c r="A946" s="58"/>
      <c r="B946" s="1"/>
      <c r="C946" s="1"/>
      <c r="D946" s="1"/>
      <c r="E946" s="1"/>
      <c r="F946" s="1"/>
      <c r="G946" s="1"/>
      <c r="H946" s="1"/>
      <c r="I946" s="1"/>
      <c r="J946" s="1"/>
      <c r="K946" s="1"/>
      <c r="L946" s="1"/>
      <c r="M946" s="1"/>
      <c r="N946" s="1"/>
    </row>
    <row r="947" ht="15.75" customHeight="1">
      <c r="A947" s="58"/>
      <c r="B947" s="1"/>
      <c r="C947" s="1"/>
      <c r="D947" s="1"/>
      <c r="E947" s="1"/>
      <c r="F947" s="1"/>
      <c r="G947" s="1"/>
      <c r="H947" s="1"/>
      <c r="I947" s="1"/>
      <c r="J947" s="1"/>
      <c r="K947" s="1"/>
      <c r="L947" s="1"/>
      <c r="M947" s="1"/>
      <c r="N947" s="1"/>
    </row>
    <row r="948" ht="15.75" customHeight="1">
      <c r="A948" s="58"/>
      <c r="B948" s="1"/>
      <c r="C948" s="1"/>
      <c r="D948" s="1"/>
      <c r="E948" s="1"/>
      <c r="F948" s="1"/>
      <c r="G948" s="1"/>
      <c r="H948" s="1"/>
      <c r="I948" s="1"/>
      <c r="J948" s="1"/>
      <c r="K948" s="1"/>
      <c r="L948" s="1"/>
      <c r="M948" s="1"/>
      <c r="N948" s="1"/>
    </row>
    <row r="949" ht="15.75" customHeight="1">
      <c r="A949" s="58"/>
      <c r="B949" s="1"/>
      <c r="C949" s="1"/>
      <c r="D949" s="1"/>
      <c r="E949" s="1"/>
      <c r="F949" s="1"/>
      <c r="G949" s="1"/>
      <c r="H949" s="1"/>
      <c r="I949" s="1"/>
      <c r="J949" s="1"/>
      <c r="K949" s="1"/>
      <c r="L949" s="1"/>
      <c r="M949" s="1"/>
      <c r="N949" s="1"/>
    </row>
    <row r="950" ht="15.75" customHeight="1">
      <c r="A950" s="58"/>
      <c r="B950" s="1"/>
      <c r="C950" s="1"/>
      <c r="D950" s="1"/>
      <c r="E950" s="1"/>
      <c r="F950" s="1"/>
      <c r="G950" s="1"/>
      <c r="H950" s="1"/>
      <c r="I950" s="1"/>
      <c r="J950" s="1"/>
      <c r="K950" s="1"/>
      <c r="L950" s="1"/>
      <c r="M950" s="1"/>
      <c r="N950" s="1"/>
    </row>
    <row r="951" ht="15.75" customHeight="1">
      <c r="A951" s="58"/>
      <c r="B951" s="1"/>
      <c r="C951" s="1"/>
      <c r="D951" s="1"/>
      <c r="E951" s="1"/>
      <c r="F951" s="1"/>
      <c r="G951" s="1"/>
      <c r="H951" s="1"/>
      <c r="I951" s="1"/>
      <c r="J951" s="1"/>
      <c r="K951" s="1"/>
      <c r="L951" s="1"/>
      <c r="M951" s="1"/>
      <c r="N951" s="1"/>
    </row>
    <row r="952" ht="15.75" customHeight="1">
      <c r="A952" s="58"/>
      <c r="B952" s="1"/>
      <c r="C952" s="1"/>
      <c r="D952" s="1"/>
      <c r="E952" s="1"/>
      <c r="F952" s="1"/>
      <c r="G952" s="1"/>
      <c r="H952" s="1"/>
      <c r="I952" s="1"/>
      <c r="J952" s="1"/>
      <c r="K952" s="1"/>
      <c r="L952" s="1"/>
      <c r="M952" s="1"/>
      <c r="N952" s="1"/>
    </row>
    <row r="953" ht="15.75" customHeight="1">
      <c r="A953" s="58"/>
      <c r="B953" s="1"/>
      <c r="C953" s="1"/>
      <c r="D953" s="1"/>
      <c r="E953" s="1"/>
      <c r="F953" s="1"/>
      <c r="G953" s="1"/>
      <c r="H953" s="1"/>
      <c r="I953" s="1"/>
      <c r="J953" s="1"/>
      <c r="K953" s="1"/>
      <c r="L953" s="1"/>
      <c r="M953" s="1"/>
      <c r="N953" s="1"/>
    </row>
    <row r="954" ht="15.75" customHeight="1">
      <c r="A954" s="58"/>
      <c r="B954" s="1"/>
      <c r="C954" s="1"/>
      <c r="D954" s="1"/>
      <c r="E954" s="1"/>
      <c r="F954" s="1"/>
      <c r="G954" s="1"/>
      <c r="H954" s="1"/>
      <c r="I954" s="1"/>
      <c r="J954" s="1"/>
      <c r="K954" s="1"/>
      <c r="L954" s="1"/>
      <c r="M954" s="1"/>
      <c r="N954" s="1"/>
    </row>
    <row r="955" ht="15.75" customHeight="1">
      <c r="A955" s="58"/>
      <c r="B955" s="1"/>
      <c r="C955" s="1"/>
      <c r="D955" s="1"/>
      <c r="E955" s="1"/>
      <c r="F955" s="1"/>
      <c r="G955" s="1"/>
      <c r="H955" s="1"/>
      <c r="I955" s="1"/>
      <c r="J955" s="1"/>
      <c r="K955" s="1"/>
      <c r="L955" s="1"/>
      <c r="M955" s="1"/>
      <c r="N955" s="1"/>
    </row>
    <row r="956" ht="15.75" customHeight="1">
      <c r="A956" s="58"/>
      <c r="B956" s="1"/>
      <c r="C956" s="1"/>
      <c r="D956" s="1"/>
      <c r="E956" s="1"/>
      <c r="F956" s="1"/>
      <c r="G956" s="1"/>
      <c r="H956" s="1"/>
      <c r="I956" s="1"/>
      <c r="J956" s="1"/>
      <c r="K956" s="1"/>
      <c r="L956" s="1"/>
      <c r="M956" s="1"/>
      <c r="N956" s="1"/>
    </row>
    <row r="957" ht="15.75" customHeight="1">
      <c r="A957" s="58"/>
      <c r="B957" s="1"/>
      <c r="C957" s="1"/>
      <c r="D957" s="1"/>
      <c r="E957" s="1"/>
      <c r="F957" s="1"/>
      <c r="G957" s="1"/>
      <c r="H957" s="1"/>
      <c r="I957" s="1"/>
      <c r="J957" s="1"/>
      <c r="K957" s="1"/>
      <c r="L957" s="1"/>
      <c r="M957" s="1"/>
      <c r="N957" s="1"/>
    </row>
    <row r="958" ht="15.75" customHeight="1">
      <c r="A958" s="58"/>
      <c r="B958" s="1"/>
      <c r="C958" s="1"/>
      <c r="D958" s="1"/>
      <c r="E958" s="1"/>
      <c r="F958" s="1"/>
      <c r="G958" s="1"/>
      <c r="H958" s="1"/>
      <c r="I958" s="1"/>
      <c r="J958" s="1"/>
      <c r="K958" s="1"/>
      <c r="L958" s="1"/>
      <c r="M958" s="1"/>
      <c r="N958" s="1"/>
    </row>
    <row r="959" ht="15.75" customHeight="1">
      <c r="A959" s="58"/>
      <c r="B959" s="1"/>
      <c r="C959" s="1"/>
      <c r="D959" s="1"/>
      <c r="E959" s="1"/>
      <c r="F959" s="1"/>
      <c r="G959" s="1"/>
      <c r="H959" s="1"/>
      <c r="I959" s="1"/>
      <c r="J959" s="1"/>
      <c r="K959" s="1"/>
      <c r="L959" s="1"/>
      <c r="M959" s="1"/>
      <c r="N959" s="1"/>
    </row>
    <row r="960" ht="15.75" customHeight="1">
      <c r="A960" s="58"/>
      <c r="B960" s="1"/>
      <c r="C960" s="1"/>
      <c r="D960" s="1"/>
      <c r="E960" s="1"/>
      <c r="F960" s="1"/>
      <c r="G960" s="1"/>
      <c r="H960" s="1"/>
      <c r="I960" s="1"/>
      <c r="J960" s="1"/>
      <c r="K960" s="1"/>
      <c r="L960" s="1"/>
      <c r="M960" s="1"/>
      <c r="N960" s="1"/>
    </row>
    <row r="961" ht="15.75" customHeight="1">
      <c r="A961" s="58"/>
      <c r="B961" s="1"/>
      <c r="C961" s="1"/>
      <c r="D961" s="1"/>
      <c r="E961" s="1"/>
      <c r="F961" s="1"/>
      <c r="G961" s="1"/>
      <c r="H961" s="1"/>
      <c r="I961" s="1"/>
      <c r="J961" s="1"/>
      <c r="K961" s="1"/>
      <c r="L961" s="1"/>
      <c r="M961" s="1"/>
      <c r="N961" s="1"/>
    </row>
    <row r="962" ht="15.75" customHeight="1">
      <c r="A962" s="58"/>
      <c r="B962" s="1"/>
      <c r="C962" s="1"/>
      <c r="D962" s="1"/>
      <c r="E962" s="1"/>
      <c r="F962" s="1"/>
      <c r="G962" s="1"/>
      <c r="H962" s="1"/>
      <c r="I962" s="1"/>
      <c r="J962" s="1"/>
      <c r="K962" s="1"/>
      <c r="L962" s="1"/>
      <c r="M962" s="1"/>
      <c r="N962" s="1"/>
    </row>
    <row r="963" ht="15.75" customHeight="1">
      <c r="A963" s="58"/>
      <c r="B963" s="1"/>
      <c r="C963" s="1"/>
      <c r="D963" s="1"/>
      <c r="E963" s="1"/>
      <c r="F963" s="1"/>
      <c r="G963" s="1"/>
      <c r="H963" s="1"/>
      <c r="I963" s="1"/>
      <c r="J963" s="1"/>
      <c r="K963" s="1"/>
      <c r="L963" s="1"/>
      <c r="M963" s="1"/>
      <c r="N963" s="1"/>
    </row>
    <row r="964" ht="15.75" customHeight="1">
      <c r="A964" s="58"/>
      <c r="B964" s="1"/>
      <c r="C964" s="1"/>
      <c r="D964" s="1"/>
      <c r="E964" s="1"/>
      <c r="F964" s="1"/>
      <c r="G964" s="1"/>
      <c r="H964" s="1"/>
      <c r="I964" s="1"/>
      <c r="J964" s="1"/>
      <c r="K964" s="1"/>
      <c r="L964" s="1"/>
      <c r="M964" s="1"/>
      <c r="N964" s="1"/>
    </row>
    <row r="965" ht="15.75" customHeight="1">
      <c r="A965" s="58"/>
      <c r="B965" s="1"/>
      <c r="C965" s="1"/>
      <c r="D965" s="1"/>
      <c r="E965" s="1"/>
      <c r="F965" s="1"/>
      <c r="G965" s="1"/>
      <c r="H965" s="1"/>
      <c r="I965" s="1"/>
      <c r="J965" s="1"/>
      <c r="K965" s="1"/>
      <c r="L965" s="1"/>
      <c r="M965" s="1"/>
      <c r="N965" s="1"/>
    </row>
    <row r="966" ht="15.75" customHeight="1">
      <c r="A966" s="58"/>
      <c r="B966" s="1"/>
      <c r="C966" s="1"/>
      <c r="D966" s="1"/>
      <c r="E966" s="1"/>
      <c r="F966" s="1"/>
      <c r="G966" s="1"/>
      <c r="H966" s="1"/>
      <c r="I966" s="1"/>
      <c r="J966" s="1"/>
      <c r="K966" s="1"/>
      <c r="L966" s="1"/>
      <c r="M966" s="1"/>
      <c r="N966" s="1"/>
    </row>
    <row r="967" ht="15.75" customHeight="1">
      <c r="A967" s="58"/>
      <c r="B967" s="1"/>
      <c r="C967" s="1"/>
      <c r="D967" s="1"/>
      <c r="E967" s="1"/>
      <c r="F967" s="1"/>
      <c r="G967" s="1"/>
      <c r="H967" s="1"/>
      <c r="I967" s="1"/>
      <c r="J967" s="1"/>
      <c r="K967" s="1"/>
      <c r="L967" s="1"/>
      <c r="M967" s="1"/>
      <c r="N967" s="1"/>
    </row>
    <row r="968" ht="15.75" customHeight="1">
      <c r="A968" s="58"/>
      <c r="B968" s="1"/>
      <c r="C968" s="1"/>
      <c r="D968" s="1"/>
      <c r="E968" s="1"/>
      <c r="F968" s="1"/>
      <c r="G968" s="1"/>
      <c r="H968" s="1"/>
      <c r="I968" s="1"/>
      <c r="J968" s="1"/>
      <c r="K968" s="1"/>
      <c r="L968" s="1"/>
      <c r="M968" s="1"/>
      <c r="N968" s="1"/>
    </row>
    <row r="969" ht="15.75" customHeight="1">
      <c r="A969" s="58"/>
      <c r="B969" s="1"/>
      <c r="C969" s="1"/>
      <c r="D969" s="1"/>
      <c r="E969" s="1"/>
      <c r="F969" s="1"/>
      <c r="G969" s="1"/>
      <c r="H969" s="1"/>
      <c r="I969" s="1"/>
      <c r="J969" s="1"/>
      <c r="K969" s="1"/>
      <c r="L969" s="1"/>
      <c r="M969" s="1"/>
      <c r="N969" s="1"/>
    </row>
    <row r="970" ht="15.75" customHeight="1">
      <c r="A970" s="58"/>
      <c r="B970" s="1"/>
      <c r="C970" s="1"/>
      <c r="D970" s="1"/>
      <c r="E970" s="1"/>
      <c r="F970" s="1"/>
      <c r="G970" s="1"/>
      <c r="H970" s="1"/>
      <c r="I970" s="1"/>
      <c r="J970" s="1"/>
      <c r="K970" s="1"/>
      <c r="L970" s="1"/>
      <c r="M970" s="1"/>
      <c r="N970" s="1"/>
    </row>
    <row r="971" ht="15.75" customHeight="1">
      <c r="A971" s="58"/>
      <c r="B971" s="1"/>
      <c r="C971" s="1"/>
      <c r="D971" s="1"/>
      <c r="E971" s="1"/>
      <c r="F971" s="1"/>
      <c r="G971" s="1"/>
      <c r="H971" s="1"/>
      <c r="I971" s="1"/>
      <c r="J971" s="1"/>
      <c r="K971" s="1"/>
      <c r="L971" s="1"/>
      <c r="M971" s="1"/>
      <c r="N971" s="1"/>
    </row>
    <row r="972" ht="15.75" customHeight="1">
      <c r="A972" s="58"/>
      <c r="B972" s="1"/>
      <c r="C972" s="1"/>
      <c r="D972" s="1"/>
      <c r="E972" s="1"/>
      <c r="F972" s="1"/>
      <c r="G972" s="1"/>
      <c r="H972" s="1"/>
      <c r="I972" s="1"/>
      <c r="J972" s="1"/>
      <c r="K972" s="1"/>
      <c r="L972" s="1"/>
      <c r="M972" s="1"/>
      <c r="N972" s="1"/>
    </row>
    <row r="973" ht="15.75" customHeight="1">
      <c r="A973" s="58"/>
      <c r="B973" s="1"/>
      <c r="C973" s="1"/>
      <c r="D973" s="1"/>
      <c r="E973" s="1"/>
      <c r="F973" s="1"/>
      <c r="G973" s="1"/>
      <c r="H973" s="1"/>
      <c r="I973" s="1"/>
      <c r="J973" s="1"/>
      <c r="K973" s="1"/>
      <c r="L973" s="1"/>
      <c r="M973" s="1"/>
      <c r="N973" s="1"/>
    </row>
    <row r="974" ht="15.75" customHeight="1">
      <c r="A974" s="58"/>
      <c r="B974" s="1"/>
      <c r="C974" s="1"/>
      <c r="D974" s="1"/>
      <c r="E974" s="1"/>
      <c r="F974" s="1"/>
      <c r="G974" s="1"/>
      <c r="H974" s="1"/>
      <c r="I974" s="1"/>
      <c r="J974" s="1"/>
      <c r="K974" s="1"/>
      <c r="L974" s="1"/>
      <c r="M974" s="1"/>
      <c r="N974" s="1"/>
    </row>
    <row r="975" ht="15.75" customHeight="1">
      <c r="A975" s="58"/>
      <c r="B975" s="1"/>
      <c r="C975" s="1"/>
      <c r="D975" s="1"/>
      <c r="E975" s="1"/>
      <c r="F975" s="1"/>
      <c r="G975" s="1"/>
      <c r="H975" s="1"/>
      <c r="I975" s="1"/>
      <c r="J975" s="1"/>
      <c r="K975" s="1"/>
      <c r="L975" s="1"/>
      <c r="M975" s="1"/>
      <c r="N975" s="1"/>
    </row>
    <row r="976" ht="15.75" customHeight="1">
      <c r="A976" s="58"/>
      <c r="B976" s="1"/>
      <c r="C976" s="1"/>
      <c r="D976" s="1"/>
      <c r="E976" s="1"/>
      <c r="F976" s="1"/>
      <c r="G976" s="1"/>
      <c r="H976" s="1"/>
      <c r="I976" s="1"/>
      <c r="J976" s="1"/>
      <c r="K976" s="1"/>
      <c r="L976" s="1"/>
      <c r="M976" s="1"/>
      <c r="N976" s="1"/>
    </row>
    <row r="977" ht="15.75" customHeight="1">
      <c r="A977" s="58"/>
      <c r="B977" s="1"/>
      <c r="C977" s="1"/>
      <c r="D977" s="1"/>
      <c r="E977" s="1"/>
      <c r="F977" s="1"/>
      <c r="G977" s="1"/>
      <c r="H977" s="1"/>
      <c r="I977" s="1"/>
      <c r="J977" s="1"/>
      <c r="K977" s="1"/>
      <c r="L977" s="1"/>
      <c r="M977" s="1"/>
      <c r="N977" s="1"/>
    </row>
    <row r="978" ht="15.75" customHeight="1">
      <c r="A978" s="58"/>
      <c r="B978" s="1"/>
      <c r="C978" s="1"/>
      <c r="D978" s="1"/>
      <c r="E978" s="1"/>
      <c r="F978" s="1"/>
      <c r="G978" s="1"/>
      <c r="H978" s="1"/>
      <c r="I978" s="1"/>
      <c r="J978" s="1"/>
      <c r="K978" s="1"/>
      <c r="L978" s="1"/>
      <c r="M978" s="1"/>
      <c r="N978" s="1"/>
    </row>
    <row r="979" ht="15.75" customHeight="1">
      <c r="A979" s="58"/>
      <c r="B979" s="1"/>
      <c r="C979" s="1"/>
      <c r="D979" s="1"/>
      <c r="E979" s="1"/>
      <c r="F979" s="1"/>
      <c r="G979" s="1"/>
      <c r="H979" s="1"/>
      <c r="I979" s="1"/>
      <c r="J979" s="1"/>
      <c r="K979" s="1"/>
      <c r="L979" s="1"/>
      <c r="M979" s="1"/>
      <c r="N979" s="1"/>
    </row>
    <row r="980" ht="15.75" customHeight="1">
      <c r="A980" s="58"/>
      <c r="B980" s="1"/>
      <c r="C980" s="1"/>
      <c r="D980" s="1"/>
      <c r="E980" s="1"/>
      <c r="F980" s="1"/>
      <c r="G980" s="1"/>
      <c r="H980" s="1"/>
      <c r="I980" s="1"/>
      <c r="J980" s="1"/>
      <c r="K980" s="1"/>
      <c r="L980" s="1"/>
      <c r="M980" s="1"/>
      <c r="N980" s="1"/>
    </row>
    <row r="981" ht="15.75" customHeight="1">
      <c r="A981" s="58"/>
      <c r="B981" s="1"/>
      <c r="C981" s="1"/>
      <c r="D981" s="1"/>
      <c r="E981" s="1"/>
      <c r="F981" s="1"/>
      <c r="G981" s="1"/>
      <c r="H981" s="1"/>
      <c r="I981" s="1"/>
      <c r="J981" s="1"/>
      <c r="K981" s="1"/>
      <c r="L981" s="1"/>
      <c r="M981" s="1"/>
      <c r="N981" s="1"/>
    </row>
    <row r="982" ht="15.75" customHeight="1">
      <c r="A982" s="58"/>
      <c r="B982" s="1"/>
      <c r="C982" s="1"/>
      <c r="D982" s="1"/>
      <c r="E982" s="1"/>
      <c r="F982" s="1"/>
      <c r="G982" s="1"/>
      <c r="H982" s="1"/>
      <c r="I982" s="1"/>
      <c r="J982" s="1"/>
      <c r="K982" s="1"/>
      <c r="L982" s="1"/>
      <c r="M982" s="1"/>
      <c r="N982" s="1"/>
    </row>
    <row r="983" ht="15.75" customHeight="1">
      <c r="A983" s="58"/>
      <c r="B983" s="1"/>
      <c r="C983" s="1"/>
      <c r="D983" s="1"/>
      <c r="E983" s="1"/>
      <c r="F983" s="1"/>
      <c r="G983" s="1"/>
      <c r="H983" s="1"/>
      <c r="I983" s="1"/>
      <c r="J983" s="1"/>
      <c r="K983" s="1"/>
      <c r="L983" s="1"/>
      <c r="M983" s="1"/>
      <c r="N983" s="1"/>
    </row>
    <row r="984" ht="15.75" customHeight="1">
      <c r="A984" s="58"/>
      <c r="B984" s="1"/>
      <c r="C984" s="1"/>
      <c r="D984" s="1"/>
      <c r="E984" s="1"/>
      <c r="F984" s="1"/>
      <c r="G984" s="1"/>
      <c r="H984" s="1"/>
      <c r="I984" s="1"/>
      <c r="J984" s="1"/>
      <c r="K984" s="1"/>
      <c r="L984" s="1"/>
      <c r="M984" s="1"/>
      <c r="N984" s="1"/>
    </row>
    <row r="985" ht="15.75" customHeight="1">
      <c r="A985" s="58"/>
      <c r="B985" s="1"/>
      <c r="C985" s="1"/>
      <c r="D985" s="1"/>
      <c r="E985" s="1"/>
      <c r="F985" s="1"/>
      <c r="G985" s="1"/>
      <c r="H985" s="1"/>
      <c r="I985" s="1"/>
      <c r="J985" s="1"/>
      <c r="K985" s="1"/>
      <c r="L985" s="1"/>
      <c r="M985" s="1"/>
      <c r="N985" s="1"/>
    </row>
    <row r="986" ht="15.75" customHeight="1">
      <c r="A986" s="58"/>
      <c r="B986" s="1"/>
      <c r="C986" s="1"/>
      <c r="D986" s="1"/>
      <c r="E986" s="1"/>
      <c r="F986" s="1"/>
      <c r="G986" s="1"/>
      <c r="H986" s="1"/>
      <c r="I986" s="1"/>
      <c r="J986" s="1"/>
      <c r="K986" s="1"/>
      <c r="L986" s="1"/>
      <c r="M986" s="1"/>
      <c r="N986" s="1"/>
    </row>
    <row r="987" ht="15.75" customHeight="1">
      <c r="A987" s="58"/>
      <c r="B987" s="1"/>
      <c r="C987" s="1"/>
      <c r="D987" s="1"/>
      <c r="E987" s="1"/>
      <c r="F987" s="1"/>
      <c r="G987" s="1"/>
      <c r="H987" s="1"/>
      <c r="I987" s="1"/>
      <c r="J987" s="1"/>
      <c r="K987" s="1"/>
      <c r="L987" s="1"/>
      <c r="M987" s="1"/>
      <c r="N987" s="1"/>
    </row>
    <row r="988" ht="15.75" customHeight="1">
      <c r="A988" s="58"/>
      <c r="B988" s="1"/>
      <c r="C988" s="1"/>
      <c r="D988" s="1"/>
      <c r="E988" s="1"/>
      <c r="F988" s="1"/>
      <c r="G988" s="1"/>
      <c r="H988" s="1"/>
      <c r="I988" s="1"/>
      <c r="J988" s="1"/>
      <c r="K988" s="1"/>
      <c r="L988" s="1"/>
      <c r="M988" s="1"/>
      <c r="N988" s="1"/>
    </row>
    <row r="989" ht="15.75" customHeight="1">
      <c r="A989" s="58"/>
      <c r="B989" s="1"/>
      <c r="C989" s="1"/>
      <c r="D989" s="1"/>
      <c r="E989" s="1"/>
      <c r="F989" s="1"/>
      <c r="G989" s="1"/>
      <c r="H989" s="1"/>
      <c r="I989" s="1"/>
      <c r="J989" s="1"/>
      <c r="K989" s="1"/>
      <c r="L989" s="1"/>
      <c r="M989" s="1"/>
      <c r="N989" s="1"/>
    </row>
    <row r="990" ht="15.75" customHeight="1">
      <c r="A990" s="58"/>
      <c r="B990" s="1"/>
      <c r="C990" s="1"/>
      <c r="D990" s="1"/>
      <c r="E990" s="1"/>
      <c r="F990" s="1"/>
      <c r="G990" s="1"/>
      <c r="H990" s="1"/>
      <c r="I990" s="1"/>
      <c r="J990" s="1"/>
      <c r="K990" s="1"/>
      <c r="L990" s="1"/>
      <c r="M990" s="1"/>
      <c r="N990" s="1"/>
    </row>
    <row r="991" ht="15.75" customHeight="1">
      <c r="A991" s="58"/>
      <c r="B991" s="1"/>
      <c r="C991" s="1"/>
      <c r="D991" s="1"/>
      <c r="E991" s="1"/>
      <c r="F991" s="1"/>
      <c r="G991" s="1"/>
      <c r="H991" s="1"/>
      <c r="I991" s="1"/>
      <c r="J991" s="1"/>
      <c r="K991" s="1"/>
      <c r="L991" s="1"/>
      <c r="M991" s="1"/>
      <c r="N991" s="1"/>
    </row>
    <row r="992" ht="15.75" customHeight="1">
      <c r="A992" s="58"/>
      <c r="B992" s="1"/>
      <c r="C992" s="1"/>
      <c r="D992" s="1"/>
      <c r="E992" s="1"/>
      <c r="F992" s="1"/>
      <c r="G992" s="1"/>
      <c r="H992" s="1"/>
      <c r="I992" s="1"/>
      <c r="J992" s="1"/>
      <c r="K992" s="1"/>
      <c r="L992" s="1"/>
      <c r="M992" s="1"/>
      <c r="N992" s="1"/>
    </row>
    <row r="993" ht="15.75" customHeight="1">
      <c r="A993" s="58"/>
      <c r="B993" s="1"/>
      <c r="C993" s="1"/>
      <c r="D993" s="1"/>
      <c r="E993" s="1"/>
      <c r="F993" s="1"/>
      <c r="G993" s="1"/>
      <c r="H993" s="1"/>
      <c r="I993" s="1"/>
      <c r="J993" s="1"/>
      <c r="K993" s="1"/>
      <c r="L993" s="1"/>
      <c r="M993" s="1"/>
      <c r="N993" s="1"/>
    </row>
    <row r="994" ht="15.75" customHeight="1">
      <c r="A994" s="58"/>
      <c r="B994" s="1"/>
      <c r="C994" s="1"/>
      <c r="D994" s="1"/>
      <c r="E994" s="1"/>
      <c r="F994" s="1"/>
      <c r="G994" s="1"/>
      <c r="H994" s="1"/>
      <c r="I994" s="1"/>
      <c r="J994" s="1"/>
      <c r="K994" s="1"/>
      <c r="L994" s="1"/>
      <c r="M994" s="1"/>
      <c r="N994" s="1"/>
    </row>
    <row r="995" ht="15.75" customHeight="1">
      <c r="A995" s="58"/>
      <c r="B995" s="1"/>
      <c r="C995" s="1"/>
      <c r="D995" s="1"/>
      <c r="E995" s="1"/>
      <c r="F995" s="1"/>
      <c r="G995" s="1"/>
      <c r="H995" s="1"/>
      <c r="I995" s="1"/>
      <c r="J995" s="1"/>
      <c r="K995" s="1"/>
      <c r="L995" s="1"/>
      <c r="M995" s="1"/>
      <c r="N995" s="1"/>
    </row>
    <row r="996" ht="15.75" customHeight="1">
      <c r="A996" s="58"/>
      <c r="B996" s="1"/>
      <c r="C996" s="1"/>
      <c r="D996" s="1"/>
      <c r="E996" s="1"/>
      <c r="F996" s="1"/>
      <c r="G996" s="1"/>
      <c r="H996" s="1"/>
      <c r="I996" s="1"/>
      <c r="J996" s="1"/>
      <c r="K996" s="1"/>
      <c r="L996" s="1"/>
      <c r="M996" s="1"/>
      <c r="N996" s="1"/>
    </row>
    <row r="997" ht="15.75" customHeight="1">
      <c r="A997" s="58"/>
      <c r="B997" s="1"/>
      <c r="C997" s="1"/>
      <c r="D997" s="1"/>
      <c r="E997" s="1"/>
      <c r="F997" s="1"/>
      <c r="G997" s="1"/>
      <c r="H997" s="1"/>
      <c r="I997" s="1"/>
      <c r="J997" s="1"/>
      <c r="K997" s="1"/>
      <c r="L997" s="1"/>
      <c r="M997" s="1"/>
      <c r="N997" s="1"/>
    </row>
    <row r="998" ht="15.75" customHeight="1">
      <c r="A998" s="58"/>
      <c r="B998" s="1"/>
      <c r="C998" s="1"/>
      <c r="D998" s="1"/>
      <c r="E998" s="1"/>
      <c r="F998" s="1"/>
      <c r="G998" s="1"/>
      <c r="H998" s="1"/>
      <c r="I998" s="1"/>
      <c r="J998" s="1"/>
      <c r="K998" s="1"/>
      <c r="L998" s="1"/>
      <c r="M998" s="1"/>
      <c r="N998" s="1"/>
    </row>
    <row r="999" ht="15.75" customHeight="1">
      <c r="A999" s="58"/>
      <c r="B999" s="1"/>
      <c r="C999" s="1"/>
      <c r="D999" s="1"/>
      <c r="E999" s="1"/>
      <c r="F999" s="1"/>
      <c r="G999" s="1"/>
      <c r="H999" s="1"/>
      <c r="I999" s="1"/>
      <c r="J999" s="1"/>
      <c r="K999" s="1"/>
      <c r="L999" s="1"/>
      <c r="M999" s="1"/>
      <c r="N999" s="1"/>
    </row>
    <row r="1000" ht="15.75" customHeight="1">
      <c r="A1000" s="58"/>
      <c r="B1000" s="1"/>
      <c r="C1000" s="1"/>
      <c r="D1000" s="1"/>
      <c r="E1000" s="1"/>
      <c r="F1000" s="1"/>
      <c r="G1000" s="1"/>
      <c r="H1000" s="1"/>
      <c r="I1000" s="1"/>
      <c r="J1000" s="1"/>
      <c r="K1000" s="1"/>
      <c r="L1000" s="1"/>
      <c r="M1000" s="1"/>
      <c r="N1000" s="1"/>
    </row>
    <row r="1001" ht="15.75" customHeight="1">
      <c r="A1001" s="58"/>
      <c r="B1001" s="1"/>
      <c r="C1001" s="1"/>
      <c r="D1001" s="1"/>
      <c r="E1001" s="1"/>
      <c r="F1001" s="1"/>
      <c r="G1001" s="1"/>
      <c r="H1001" s="1"/>
      <c r="I1001" s="1"/>
      <c r="J1001" s="1"/>
      <c r="K1001" s="1"/>
      <c r="L1001" s="1"/>
      <c r="M1001" s="1"/>
      <c r="N1001" s="1"/>
    </row>
    <row r="1002" ht="15.75" customHeight="1">
      <c r="A1002" s="58"/>
      <c r="B1002" s="1"/>
      <c r="C1002" s="1"/>
      <c r="D1002" s="1"/>
      <c r="E1002" s="1"/>
      <c r="F1002" s="1"/>
      <c r="G1002" s="1"/>
      <c r="H1002" s="1"/>
      <c r="I1002" s="1"/>
      <c r="J1002" s="1"/>
      <c r="K1002" s="1"/>
      <c r="L1002" s="1"/>
      <c r="M1002" s="1"/>
      <c r="N1002" s="1"/>
    </row>
    <row r="1003" ht="15.75" customHeight="1">
      <c r="A1003" s="58"/>
      <c r="B1003" s="1"/>
      <c r="C1003" s="1"/>
      <c r="D1003" s="1"/>
      <c r="E1003" s="1"/>
      <c r="F1003" s="1"/>
      <c r="G1003" s="1"/>
      <c r="H1003" s="1"/>
      <c r="I1003" s="1"/>
      <c r="J1003" s="1"/>
      <c r="K1003" s="1"/>
      <c r="L1003" s="1"/>
      <c r="M1003" s="1"/>
      <c r="N1003" s="1"/>
    </row>
    <row r="1004" ht="15.75" customHeight="1">
      <c r="A1004" s="58"/>
      <c r="B1004" s="1"/>
      <c r="C1004" s="1"/>
      <c r="D1004" s="1"/>
      <c r="E1004" s="1"/>
      <c r="F1004" s="1"/>
      <c r="G1004" s="1"/>
      <c r="H1004" s="1"/>
      <c r="I1004" s="1"/>
      <c r="J1004" s="1"/>
      <c r="K1004" s="1"/>
      <c r="L1004" s="1"/>
      <c r="M1004" s="1"/>
      <c r="N1004" s="1"/>
    </row>
    <row r="1005" ht="15.75" customHeight="1">
      <c r="A1005" s="58"/>
      <c r="B1005" s="1"/>
      <c r="C1005" s="1"/>
      <c r="D1005" s="1"/>
      <c r="E1005" s="1"/>
      <c r="F1005" s="1"/>
      <c r="G1005" s="1"/>
      <c r="H1005" s="1"/>
      <c r="I1005" s="1"/>
      <c r="J1005" s="1"/>
      <c r="K1005" s="1"/>
      <c r="L1005" s="1"/>
      <c r="M1005" s="1"/>
      <c r="N1005" s="1"/>
    </row>
    <row r="1006" ht="15.75" customHeight="1">
      <c r="A1006" s="58"/>
      <c r="B1006" s="1"/>
      <c r="C1006" s="1"/>
      <c r="D1006" s="1"/>
      <c r="E1006" s="1"/>
      <c r="F1006" s="1"/>
      <c r="G1006" s="1"/>
      <c r="H1006" s="1"/>
      <c r="I1006" s="1"/>
      <c r="J1006" s="1"/>
      <c r="K1006" s="1"/>
      <c r="L1006" s="1"/>
      <c r="M1006" s="1"/>
      <c r="N1006" s="1"/>
    </row>
    <row r="1007" ht="15.75" customHeight="1">
      <c r="A1007" s="58"/>
      <c r="B1007" s="1"/>
      <c r="C1007" s="1"/>
      <c r="D1007" s="1"/>
      <c r="E1007" s="1"/>
      <c r="F1007" s="1"/>
      <c r="G1007" s="1"/>
      <c r="H1007" s="1"/>
      <c r="I1007" s="1"/>
      <c r="J1007" s="1"/>
      <c r="K1007" s="1"/>
      <c r="L1007" s="1"/>
      <c r="M1007" s="1"/>
      <c r="N1007" s="1"/>
    </row>
    <row r="1008" ht="15.75" customHeight="1">
      <c r="A1008" s="58"/>
      <c r="B1008" s="1"/>
      <c r="C1008" s="1"/>
      <c r="D1008" s="1"/>
      <c r="E1008" s="1"/>
      <c r="F1008" s="1"/>
      <c r="G1008" s="1"/>
      <c r="H1008" s="1"/>
      <c r="I1008" s="1"/>
      <c r="J1008" s="1"/>
      <c r="K1008" s="1"/>
      <c r="L1008" s="1"/>
      <c r="M1008" s="1"/>
      <c r="N1008" s="1"/>
    </row>
    <row r="1009" ht="15.75" customHeight="1">
      <c r="A1009" s="58"/>
      <c r="B1009" s="1"/>
      <c r="C1009" s="1"/>
      <c r="D1009" s="1"/>
      <c r="E1009" s="1"/>
      <c r="F1009" s="1"/>
      <c r="G1009" s="1"/>
      <c r="H1009" s="1"/>
      <c r="I1009" s="1"/>
      <c r="J1009" s="1"/>
      <c r="K1009" s="1"/>
      <c r="L1009" s="1"/>
      <c r="M1009" s="1"/>
      <c r="N1009" s="1"/>
    </row>
    <row r="1010" ht="15.75" customHeight="1">
      <c r="A1010" s="58"/>
      <c r="B1010" s="1"/>
      <c r="C1010" s="1"/>
      <c r="D1010" s="1"/>
      <c r="E1010" s="1"/>
      <c r="F1010" s="1"/>
      <c r="G1010" s="1"/>
      <c r="H1010" s="1"/>
      <c r="I1010" s="1"/>
      <c r="J1010" s="1"/>
      <c r="K1010" s="1"/>
      <c r="L1010" s="1"/>
      <c r="M1010" s="1"/>
      <c r="N1010" s="1"/>
    </row>
    <row r="1011" ht="15.75" customHeight="1">
      <c r="A1011" s="58"/>
      <c r="B1011" s="1"/>
      <c r="C1011" s="1"/>
      <c r="D1011" s="1"/>
      <c r="E1011" s="1"/>
      <c r="F1011" s="1"/>
      <c r="G1011" s="1"/>
      <c r="H1011" s="1"/>
      <c r="I1011" s="1"/>
      <c r="J1011" s="1"/>
      <c r="K1011" s="1"/>
      <c r="L1011" s="1"/>
      <c r="M1011" s="1"/>
      <c r="N1011" s="1"/>
    </row>
    <row r="1012" ht="15.75" customHeight="1">
      <c r="A1012" s="58"/>
      <c r="B1012" s="1"/>
      <c r="C1012" s="1"/>
      <c r="D1012" s="1"/>
      <c r="E1012" s="1"/>
      <c r="F1012" s="1"/>
      <c r="G1012" s="1"/>
      <c r="H1012" s="1"/>
      <c r="I1012" s="1"/>
      <c r="J1012" s="1"/>
      <c r="K1012" s="1"/>
      <c r="L1012" s="1"/>
      <c r="M1012" s="1"/>
      <c r="N1012" s="1"/>
    </row>
    <row r="1013" ht="15.75" customHeight="1">
      <c r="A1013" s="58"/>
      <c r="B1013" s="1"/>
      <c r="C1013" s="1"/>
      <c r="D1013" s="1"/>
      <c r="E1013" s="1"/>
      <c r="F1013" s="1"/>
      <c r="G1013" s="1"/>
      <c r="H1013" s="1"/>
      <c r="I1013" s="1"/>
      <c r="J1013" s="1"/>
      <c r="K1013" s="1"/>
      <c r="L1013" s="1"/>
      <c r="M1013" s="1"/>
      <c r="N1013" s="1"/>
    </row>
  </sheetData>
  <mergeCells count="127">
    <mergeCell ref="M459:M462"/>
    <mergeCell ref="N459:N462"/>
    <mergeCell ref="L437:L440"/>
    <mergeCell ref="M437:M440"/>
    <mergeCell ref="N437:N440"/>
    <mergeCell ref="L448:L451"/>
    <mergeCell ref="M448:M451"/>
    <mergeCell ref="N448:N451"/>
    <mergeCell ref="L459:L462"/>
    <mergeCell ref="M152:M155"/>
    <mergeCell ref="N152:N155"/>
    <mergeCell ref="L128:L131"/>
    <mergeCell ref="M128:M131"/>
    <mergeCell ref="N128:N131"/>
    <mergeCell ref="L141:L144"/>
    <mergeCell ref="M141:M144"/>
    <mergeCell ref="N141:N144"/>
    <mergeCell ref="L152:L155"/>
    <mergeCell ref="M185:M188"/>
    <mergeCell ref="N185:N188"/>
    <mergeCell ref="L163:L166"/>
    <mergeCell ref="M163:M166"/>
    <mergeCell ref="N163:N166"/>
    <mergeCell ref="L174:L177"/>
    <mergeCell ref="M174:M177"/>
    <mergeCell ref="N174:N177"/>
    <mergeCell ref="L185:L188"/>
    <mergeCell ref="M220:M223"/>
    <mergeCell ref="N220:N223"/>
    <mergeCell ref="L196:L199"/>
    <mergeCell ref="M196:M199"/>
    <mergeCell ref="N196:N199"/>
    <mergeCell ref="L209:L212"/>
    <mergeCell ref="M209:M212"/>
    <mergeCell ref="N209:N212"/>
    <mergeCell ref="L220:L223"/>
    <mergeCell ref="L470:L473"/>
    <mergeCell ref="M470:M473"/>
    <mergeCell ref="N470:N473"/>
    <mergeCell ref="A1:K1"/>
    <mergeCell ref="L5:L8"/>
    <mergeCell ref="M5:M8"/>
    <mergeCell ref="N5:N8"/>
    <mergeCell ref="L16:L19"/>
    <mergeCell ref="M16:M19"/>
    <mergeCell ref="N16:N19"/>
    <mergeCell ref="M49:M52"/>
    <mergeCell ref="N49:N52"/>
    <mergeCell ref="L27:L30"/>
    <mergeCell ref="M27:M30"/>
    <mergeCell ref="N27:N30"/>
    <mergeCell ref="L38:L41"/>
    <mergeCell ref="M38:M41"/>
    <mergeCell ref="N38:N41"/>
    <mergeCell ref="L49:L52"/>
    <mergeCell ref="M84:M87"/>
    <mergeCell ref="N84:N87"/>
    <mergeCell ref="L60:L63"/>
    <mergeCell ref="M60:M63"/>
    <mergeCell ref="N60:N63"/>
    <mergeCell ref="L73:L76"/>
    <mergeCell ref="M73:M76"/>
    <mergeCell ref="N73:N76"/>
    <mergeCell ref="L84:L87"/>
    <mergeCell ref="M117:M120"/>
    <mergeCell ref="N117:N120"/>
    <mergeCell ref="L95:L98"/>
    <mergeCell ref="M95:M98"/>
    <mergeCell ref="N95:N98"/>
    <mergeCell ref="L106:L109"/>
    <mergeCell ref="M106:M109"/>
    <mergeCell ref="N106:N109"/>
    <mergeCell ref="L117:L120"/>
    <mergeCell ref="M253:M256"/>
    <mergeCell ref="N253:N256"/>
    <mergeCell ref="L231:L234"/>
    <mergeCell ref="M231:M234"/>
    <mergeCell ref="N231:N234"/>
    <mergeCell ref="L242:L245"/>
    <mergeCell ref="M242:M245"/>
    <mergeCell ref="N242:N245"/>
    <mergeCell ref="L253:L256"/>
    <mergeCell ref="M288:M291"/>
    <mergeCell ref="N288:N291"/>
    <mergeCell ref="L266:L269"/>
    <mergeCell ref="M266:M269"/>
    <mergeCell ref="N266:N269"/>
    <mergeCell ref="L277:L280"/>
    <mergeCell ref="M277:M280"/>
    <mergeCell ref="N277:N280"/>
    <mergeCell ref="L288:L291"/>
    <mergeCell ref="M321:M324"/>
    <mergeCell ref="N321:N324"/>
    <mergeCell ref="L299:L302"/>
    <mergeCell ref="M299:M302"/>
    <mergeCell ref="N299:N302"/>
    <mergeCell ref="L310:L313"/>
    <mergeCell ref="M310:M313"/>
    <mergeCell ref="N310:N313"/>
    <mergeCell ref="L321:L324"/>
    <mergeCell ref="M356:M359"/>
    <mergeCell ref="N356:N359"/>
    <mergeCell ref="L334:L337"/>
    <mergeCell ref="M334:M337"/>
    <mergeCell ref="N334:N337"/>
    <mergeCell ref="L345:L348"/>
    <mergeCell ref="M345:M348"/>
    <mergeCell ref="N345:N348"/>
    <mergeCell ref="L356:L359"/>
    <mergeCell ref="M391:M394"/>
    <mergeCell ref="N391:N394"/>
    <mergeCell ref="L369:L372"/>
    <mergeCell ref="M369:M372"/>
    <mergeCell ref="N369:N372"/>
    <mergeCell ref="L380:L383"/>
    <mergeCell ref="M380:M383"/>
    <mergeCell ref="N380:N383"/>
    <mergeCell ref="L391:L394"/>
    <mergeCell ref="M424:M427"/>
    <mergeCell ref="N424:N427"/>
    <mergeCell ref="L402:L405"/>
    <mergeCell ref="M402:M405"/>
    <mergeCell ref="N402:N405"/>
    <mergeCell ref="L413:L416"/>
    <mergeCell ref="M413:M416"/>
    <mergeCell ref="N413:N416"/>
    <mergeCell ref="L424:L427"/>
  </mergeCells>
  <conditionalFormatting sqref="B10:K10">
    <cfRule type="cellIs" dxfId="0" priority="1" operator="equal">
      <formula>"Não válido"</formula>
    </cfRule>
  </conditionalFormatting>
  <conditionalFormatting sqref="B21:K21">
    <cfRule type="cellIs" dxfId="0" priority="2" operator="equal">
      <formula>"Não válido"</formula>
    </cfRule>
  </conditionalFormatting>
  <conditionalFormatting sqref="B32:K32">
    <cfRule type="cellIs" dxfId="0" priority="3" operator="equal">
      <formula>"Não válido"</formula>
    </cfRule>
  </conditionalFormatting>
  <conditionalFormatting sqref="B43:K43">
    <cfRule type="cellIs" dxfId="0" priority="4" operator="equal">
      <formula>"Não válido"</formula>
    </cfRule>
  </conditionalFormatting>
  <conditionalFormatting sqref="B54:K54">
    <cfRule type="cellIs" dxfId="0" priority="5" operator="equal">
      <formula>"Não válido"</formula>
    </cfRule>
  </conditionalFormatting>
  <conditionalFormatting sqref="B65:K65">
    <cfRule type="cellIs" dxfId="0" priority="6" operator="equal">
      <formula>"Não válido"</formula>
    </cfRule>
  </conditionalFormatting>
  <conditionalFormatting sqref="B78:K78">
    <cfRule type="cellIs" dxfId="0" priority="7" operator="equal">
      <formula>"Não válido"</formula>
    </cfRule>
  </conditionalFormatting>
  <conditionalFormatting sqref="B89:K89">
    <cfRule type="cellIs" dxfId="0" priority="8" operator="equal">
      <formula>"Não válido"</formula>
    </cfRule>
  </conditionalFormatting>
  <conditionalFormatting sqref="B100:K100">
    <cfRule type="cellIs" dxfId="0" priority="9" operator="equal">
      <formula>"Não válido"</formula>
    </cfRule>
  </conditionalFormatting>
  <conditionalFormatting sqref="B111:K111">
    <cfRule type="cellIs" dxfId="0" priority="10" operator="equal">
      <formula>"Não válido"</formula>
    </cfRule>
  </conditionalFormatting>
  <conditionalFormatting sqref="B122:K122">
    <cfRule type="cellIs" dxfId="0" priority="11" operator="equal">
      <formula>"Não válido"</formula>
    </cfRule>
  </conditionalFormatting>
  <conditionalFormatting sqref="B133:K133">
    <cfRule type="cellIs" dxfId="0" priority="12" operator="equal">
      <formula>"Não válido"</formula>
    </cfRule>
  </conditionalFormatting>
  <conditionalFormatting sqref="B146:K146">
    <cfRule type="cellIs" dxfId="0" priority="13" operator="equal">
      <formula>"Não válido"</formula>
    </cfRule>
  </conditionalFormatting>
  <conditionalFormatting sqref="B157:K157">
    <cfRule type="cellIs" dxfId="0" priority="14" operator="equal">
      <formula>"Não válido"</formula>
    </cfRule>
  </conditionalFormatting>
  <conditionalFormatting sqref="B168:K168">
    <cfRule type="cellIs" dxfId="0" priority="15" operator="equal">
      <formula>"Não válido"</formula>
    </cfRule>
  </conditionalFormatting>
  <conditionalFormatting sqref="B179:K179">
    <cfRule type="cellIs" dxfId="0" priority="16" operator="equal">
      <formula>"Não válido"</formula>
    </cfRule>
  </conditionalFormatting>
  <conditionalFormatting sqref="B190:K190">
    <cfRule type="cellIs" dxfId="0" priority="17" operator="equal">
      <formula>"Não válido"</formula>
    </cfRule>
  </conditionalFormatting>
  <conditionalFormatting sqref="B201:K201">
    <cfRule type="cellIs" dxfId="0" priority="18" operator="equal">
      <formula>"Não válido"</formula>
    </cfRule>
  </conditionalFormatting>
  <conditionalFormatting sqref="B214:K214">
    <cfRule type="cellIs" dxfId="0" priority="19" operator="equal">
      <formula>"Não válido"</formula>
    </cfRule>
  </conditionalFormatting>
  <conditionalFormatting sqref="B225:K225">
    <cfRule type="cellIs" dxfId="0" priority="20" operator="equal">
      <formula>"Não válido"</formula>
    </cfRule>
  </conditionalFormatting>
  <conditionalFormatting sqref="B236:K236">
    <cfRule type="cellIs" dxfId="0" priority="21" operator="equal">
      <formula>"Não válido"</formula>
    </cfRule>
  </conditionalFormatting>
  <conditionalFormatting sqref="B361:K361 B464:K464 B475:K475">
    <cfRule type="cellIs" dxfId="0" priority="22" operator="equal">
      <formula>"Não válido"</formula>
    </cfRule>
  </conditionalFormatting>
  <conditionalFormatting sqref="B247:K247 B258:K258">
    <cfRule type="cellIs" dxfId="0" priority="23" operator="equal">
      <formula>"Não válido"</formula>
    </cfRule>
  </conditionalFormatting>
  <conditionalFormatting sqref="B271:K271">
    <cfRule type="cellIs" dxfId="0" priority="24" operator="equal">
      <formula>"Não válido"</formula>
    </cfRule>
  </conditionalFormatting>
  <conditionalFormatting sqref="B282:K282 B385:K385">
    <cfRule type="cellIs" dxfId="0" priority="25" operator="equal">
      <formula>"Não válido"</formula>
    </cfRule>
  </conditionalFormatting>
  <conditionalFormatting sqref="B293:K293 B396:K396">
    <cfRule type="cellIs" dxfId="0" priority="26" operator="equal">
      <formula>"Não válido"</formula>
    </cfRule>
  </conditionalFormatting>
  <conditionalFormatting sqref="B304:K304 B407:K407">
    <cfRule type="cellIs" dxfId="0" priority="27" operator="equal">
      <formula>"Não válido"</formula>
    </cfRule>
  </conditionalFormatting>
  <conditionalFormatting sqref="B315:K315 B418:K418">
    <cfRule type="cellIs" dxfId="0" priority="28" operator="equal">
      <formula>"Não válido"</formula>
    </cfRule>
  </conditionalFormatting>
  <conditionalFormatting sqref="B326:K326 B429:K429">
    <cfRule type="cellIs" dxfId="0" priority="29" operator="equal">
      <formula>"Não válido"</formula>
    </cfRule>
  </conditionalFormatting>
  <conditionalFormatting sqref="B339:K339 B442:K442">
    <cfRule type="cellIs" dxfId="0" priority="30" operator="equal">
      <formula>"Não válido"</formula>
    </cfRule>
  </conditionalFormatting>
  <conditionalFormatting sqref="B350:K350 B453:K453">
    <cfRule type="cellIs" dxfId="0" priority="31" operator="equal">
      <formula>"Não válido"</formula>
    </cfRule>
  </conditionalFormatting>
  <conditionalFormatting sqref="B374:K374">
    <cfRule type="cellIs" dxfId="0" priority="32" operator="equal">
      <formula>"Não válido"</formula>
    </cfRule>
  </conditionalFormatting>
  <printOptions/>
  <pageMargins bottom="0.787401575" footer="0.0" header="0.0" left="0.511811024" right="0.511811024" top="0.7874015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29"/>
    <col customWidth="1" min="2" max="2" width="38.86"/>
    <col customWidth="1" min="3" max="4" width="12.71"/>
    <col customWidth="1" min="5" max="5" width="9.86"/>
    <col customWidth="1" min="6" max="6" width="9.14"/>
    <col customWidth="1" min="7" max="7" width="8.57"/>
    <col customWidth="1" min="8" max="8" width="9.14"/>
    <col customWidth="1" min="9" max="9" width="9.86"/>
    <col customWidth="1" min="10" max="10" width="9.14"/>
    <col customWidth="1" min="11" max="11" width="8.14"/>
    <col customWidth="1" min="12" max="12" width="9.14"/>
    <col customWidth="1" min="13" max="13" width="8.57"/>
    <col customWidth="1" min="14" max="14" width="9.14"/>
    <col customWidth="1" min="15" max="15" width="8.57"/>
    <col customWidth="1" min="16" max="16" width="9.14"/>
    <col customWidth="1" min="17" max="17" width="8.14"/>
    <col customWidth="1" min="18" max="18" width="9.14"/>
    <col customWidth="1" min="19" max="19" width="9.43"/>
    <col customWidth="1" min="20" max="20" width="9.14"/>
    <col customWidth="1" min="21" max="21" width="8.14"/>
    <col customWidth="1" min="22" max="22" width="9.14"/>
    <col customWidth="1" min="23" max="23" width="9.86"/>
    <col customWidth="1" min="24" max="24" width="9.14"/>
    <col customWidth="1" min="25" max="26" width="8.57"/>
    <col customWidth="1" min="27" max="28" width="10.29"/>
  </cols>
  <sheetData>
    <row r="1">
      <c r="A1" s="3" t="s">
        <v>869</v>
      </c>
    </row>
    <row r="2">
      <c r="A2" s="79"/>
    </row>
    <row r="3">
      <c r="A3" s="80" t="s">
        <v>870</v>
      </c>
      <c r="B3" s="80" t="s">
        <v>871</v>
      </c>
      <c r="C3" s="80" t="s">
        <v>872</v>
      </c>
      <c r="D3" s="81" t="s">
        <v>873</v>
      </c>
      <c r="E3" s="82" t="s">
        <v>874</v>
      </c>
      <c r="F3" s="83" t="s">
        <v>875</v>
      </c>
      <c r="G3" s="82" t="s">
        <v>876</v>
      </c>
      <c r="H3" s="83" t="s">
        <v>877</v>
      </c>
      <c r="I3" s="82" t="s">
        <v>878</v>
      </c>
      <c r="J3" s="83" t="s">
        <v>879</v>
      </c>
      <c r="K3" s="82" t="s">
        <v>880</v>
      </c>
      <c r="L3" s="83" t="s">
        <v>881</v>
      </c>
      <c r="M3" s="82" t="s">
        <v>882</v>
      </c>
      <c r="N3" s="83" t="s">
        <v>883</v>
      </c>
      <c r="O3" s="82" t="s">
        <v>884</v>
      </c>
      <c r="P3" s="83" t="s">
        <v>885</v>
      </c>
      <c r="Q3" s="82" t="s">
        <v>886</v>
      </c>
      <c r="R3" s="83" t="s">
        <v>887</v>
      </c>
      <c r="S3" s="82" t="s">
        <v>888</v>
      </c>
      <c r="T3" s="83" t="s">
        <v>889</v>
      </c>
      <c r="U3" s="82" t="s">
        <v>890</v>
      </c>
      <c r="V3" s="83" t="s">
        <v>891</v>
      </c>
      <c r="W3" s="82" t="s">
        <v>892</v>
      </c>
      <c r="X3" s="83" t="s">
        <v>893</v>
      </c>
      <c r="Y3" s="82" t="s">
        <v>894</v>
      </c>
      <c r="Z3" s="82" t="s">
        <v>895</v>
      </c>
      <c r="AA3" s="82" t="s">
        <v>896</v>
      </c>
      <c r="AB3" s="82" t="s">
        <v>897</v>
      </c>
    </row>
    <row r="4">
      <c r="A4" s="84">
        <v>1.0</v>
      </c>
      <c r="B4" s="54" t="s">
        <v>898</v>
      </c>
      <c r="C4" s="84" t="s">
        <v>899</v>
      </c>
      <c r="D4" s="85">
        <f>MIN('Refeições'!$D$278)</f>
        <v>0.00186998276</v>
      </c>
      <c r="E4" s="86">
        <v>294.0</v>
      </c>
      <c r="F4" s="87">
        <f t="shared" ref="F4:F36" si="1">E4*$D4</f>
        <v>0.5497749314</v>
      </c>
      <c r="G4" s="86">
        <v>1.0</v>
      </c>
      <c r="H4" s="87">
        <f t="shared" ref="H4:H36" si="2">G4*$D4</f>
        <v>0.00186998276</v>
      </c>
      <c r="I4" s="86">
        <v>1.0</v>
      </c>
      <c r="J4" s="87">
        <f t="shared" ref="J4:J36" si="3">I4*$D4</f>
        <v>0.00186998276</v>
      </c>
      <c r="K4" s="86">
        <v>171.0</v>
      </c>
      <c r="L4" s="87">
        <f t="shared" ref="L4:L36" si="4">K4*$D4</f>
        <v>0.319767052</v>
      </c>
      <c r="M4" s="86">
        <v>177.0</v>
      </c>
      <c r="N4" s="87">
        <f t="shared" ref="N4:N36" si="5">M4*$D4</f>
        <v>0.3309869485</v>
      </c>
      <c r="O4" s="86">
        <v>2.0</v>
      </c>
      <c r="P4" s="87">
        <f t="shared" ref="P4:P36" si="6">O4*$D4</f>
        <v>0.00373996552</v>
      </c>
      <c r="Q4" s="86">
        <v>1.0</v>
      </c>
      <c r="R4" s="87">
        <f t="shared" ref="R4:R36" si="7">Q4*$D4</f>
        <v>0.00186998276</v>
      </c>
      <c r="S4" s="86">
        <v>47.0</v>
      </c>
      <c r="T4" s="87">
        <f t="shared" ref="T4:T36" si="8">S4*$D4</f>
        <v>0.08788918972</v>
      </c>
      <c r="U4" s="86">
        <v>262.0</v>
      </c>
      <c r="V4" s="87">
        <f t="shared" ref="V4:V36" si="9">U4*$D4</f>
        <v>0.4899354831</v>
      </c>
      <c r="W4" s="86">
        <v>239.0</v>
      </c>
      <c r="X4" s="87">
        <f t="shared" ref="X4:X36" si="10">W4*$D4</f>
        <v>0.4469258796</v>
      </c>
      <c r="Y4" s="88">
        <f t="shared" ref="Y4:Y36" si="11">SUM(E4,G4,I4,K4,M4,O4,Q4,S4,U4,W4,)</f>
        <v>1195</v>
      </c>
      <c r="Z4" s="87">
        <f t="shared" ref="Z4:Z36" si="12">$Y4*$D4</f>
        <v>2.234629398</v>
      </c>
      <c r="AA4" s="87">
        <f t="shared" ref="AA4:AA36" si="13">Z4*12</f>
        <v>26.81555278</v>
      </c>
      <c r="AB4" s="87">
        <f t="shared" ref="AB4:AB36" si="14">AA4*2</f>
        <v>53.63110556</v>
      </c>
    </row>
    <row r="5">
      <c r="A5" s="84">
        <v>2.0</v>
      </c>
      <c r="B5" s="54" t="s">
        <v>900</v>
      </c>
      <c r="C5" s="84" t="s">
        <v>901</v>
      </c>
      <c r="D5" s="85">
        <f>'Refeições'!$C$111</f>
        <v>0.005898611083</v>
      </c>
      <c r="E5" s="86">
        <v>67197.0</v>
      </c>
      <c r="F5" s="87">
        <f t="shared" si="1"/>
        <v>396.368969</v>
      </c>
      <c r="G5" s="86">
        <v>4558.0</v>
      </c>
      <c r="H5" s="87">
        <f t="shared" si="2"/>
        <v>26.88586932</v>
      </c>
      <c r="I5" s="86">
        <v>14200.0</v>
      </c>
      <c r="J5" s="87">
        <f t="shared" si="3"/>
        <v>83.76027738</v>
      </c>
      <c r="K5" s="86">
        <v>2934.0</v>
      </c>
      <c r="L5" s="87">
        <f t="shared" si="4"/>
        <v>17.30652492</v>
      </c>
      <c r="M5" s="86">
        <v>8208.0</v>
      </c>
      <c r="N5" s="87">
        <f t="shared" si="5"/>
        <v>48.41579977</v>
      </c>
      <c r="O5" s="86">
        <v>4741.0</v>
      </c>
      <c r="P5" s="87">
        <f t="shared" si="6"/>
        <v>27.96531515</v>
      </c>
      <c r="Q5" s="86">
        <v>20147.0</v>
      </c>
      <c r="R5" s="87">
        <f t="shared" si="7"/>
        <v>118.8393175</v>
      </c>
      <c r="S5" s="86">
        <v>35673.0</v>
      </c>
      <c r="T5" s="87">
        <f t="shared" si="8"/>
        <v>210.4211532</v>
      </c>
      <c r="U5" s="86">
        <v>69845.0</v>
      </c>
      <c r="V5" s="87">
        <f t="shared" si="9"/>
        <v>411.9884911</v>
      </c>
      <c r="W5" s="86">
        <v>11092.0</v>
      </c>
      <c r="X5" s="87">
        <f t="shared" si="10"/>
        <v>65.42739414</v>
      </c>
      <c r="Y5" s="88">
        <f t="shared" si="11"/>
        <v>238595</v>
      </c>
      <c r="Z5" s="87">
        <f t="shared" si="12"/>
        <v>1407.379111</v>
      </c>
      <c r="AA5" s="87">
        <f t="shared" si="13"/>
        <v>16888.54934</v>
      </c>
      <c r="AB5" s="87">
        <f t="shared" si="14"/>
        <v>33777.09867</v>
      </c>
    </row>
    <row r="6">
      <c r="A6" s="84">
        <v>3.0</v>
      </c>
      <c r="B6" s="54" t="s">
        <v>902</v>
      </c>
      <c r="C6" s="84" t="s">
        <v>899</v>
      </c>
      <c r="D6" s="85">
        <f>'Refeições'!$C$44</f>
        <v>0.0067245291</v>
      </c>
      <c r="E6" s="86">
        <v>2.0</v>
      </c>
      <c r="F6" s="87">
        <f t="shared" si="1"/>
        <v>0.0134490582</v>
      </c>
      <c r="G6" s="86">
        <v>5.0</v>
      </c>
      <c r="H6" s="87">
        <f t="shared" si="2"/>
        <v>0.0336226455</v>
      </c>
      <c r="I6" s="86">
        <v>1.0</v>
      </c>
      <c r="J6" s="87">
        <f t="shared" si="3"/>
        <v>0.0067245291</v>
      </c>
      <c r="K6" s="86">
        <v>2.0</v>
      </c>
      <c r="L6" s="87">
        <f t="shared" si="4"/>
        <v>0.0134490582</v>
      </c>
      <c r="M6" s="86">
        <v>2.0</v>
      </c>
      <c r="N6" s="87">
        <f t="shared" si="5"/>
        <v>0.0134490582</v>
      </c>
      <c r="O6" s="86">
        <v>6.0</v>
      </c>
      <c r="P6" s="87">
        <f t="shared" si="6"/>
        <v>0.0403471746</v>
      </c>
      <c r="Q6" s="86">
        <v>8.0</v>
      </c>
      <c r="R6" s="87">
        <f t="shared" si="7"/>
        <v>0.0537962328</v>
      </c>
      <c r="S6" s="86">
        <v>1.0</v>
      </c>
      <c r="T6" s="87">
        <f t="shared" si="8"/>
        <v>0.0067245291</v>
      </c>
      <c r="U6" s="86">
        <v>62.0</v>
      </c>
      <c r="V6" s="87">
        <f t="shared" si="9"/>
        <v>0.4169208042</v>
      </c>
      <c r="W6" s="86">
        <v>572.0</v>
      </c>
      <c r="X6" s="87">
        <f t="shared" si="10"/>
        <v>3.846430645</v>
      </c>
      <c r="Y6" s="88">
        <f t="shared" si="11"/>
        <v>661</v>
      </c>
      <c r="Z6" s="87">
        <f t="shared" si="12"/>
        <v>4.444913735</v>
      </c>
      <c r="AA6" s="87">
        <f t="shared" si="13"/>
        <v>53.33896482</v>
      </c>
      <c r="AB6" s="87">
        <f t="shared" si="14"/>
        <v>106.6779296</v>
      </c>
    </row>
    <row r="7">
      <c r="A7" s="84">
        <v>4.0</v>
      </c>
      <c r="B7" s="54" t="s">
        <v>903</v>
      </c>
      <c r="C7" s="84" t="s">
        <v>901</v>
      </c>
      <c r="D7" s="85">
        <f>'Refeições'!$D$218</f>
        <v>0.06195416625</v>
      </c>
      <c r="E7" s="86">
        <v>101.0</v>
      </c>
      <c r="F7" s="87">
        <f t="shared" si="1"/>
        <v>6.257370791</v>
      </c>
      <c r="G7" s="86">
        <v>1.0</v>
      </c>
      <c r="H7" s="87">
        <f t="shared" si="2"/>
        <v>0.06195416625</v>
      </c>
      <c r="I7" s="86">
        <v>1.0</v>
      </c>
      <c r="J7" s="87">
        <f t="shared" si="3"/>
        <v>0.06195416625</v>
      </c>
      <c r="K7" s="86">
        <v>2.0</v>
      </c>
      <c r="L7" s="87">
        <f t="shared" si="4"/>
        <v>0.1239083325</v>
      </c>
      <c r="M7" s="86">
        <v>2.0</v>
      </c>
      <c r="N7" s="87">
        <f t="shared" si="5"/>
        <v>0.1239083325</v>
      </c>
      <c r="O7" s="86">
        <v>2.0</v>
      </c>
      <c r="P7" s="87">
        <f t="shared" si="6"/>
        <v>0.1239083325</v>
      </c>
      <c r="Q7" s="86">
        <v>1.0</v>
      </c>
      <c r="R7" s="87">
        <f t="shared" si="7"/>
        <v>0.06195416625</v>
      </c>
      <c r="S7" s="86">
        <v>2.0</v>
      </c>
      <c r="T7" s="87">
        <f t="shared" si="8"/>
        <v>0.1239083325</v>
      </c>
      <c r="U7" s="86">
        <v>32.0</v>
      </c>
      <c r="V7" s="87">
        <f t="shared" si="9"/>
        <v>1.98253332</v>
      </c>
      <c r="W7" s="86">
        <v>5.0</v>
      </c>
      <c r="X7" s="87">
        <f t="shared" si="10"/>
        <v>0.3097708313</v>
      </c>
      <c r="Y7" s="88">
        <f t="shared" si="11"/>
        <v>149</v>
      </c>
      <c r="Z7" s="87">
        <f t="shared" si="12"/>
        <v>9.231170771</v>
      </c>
      <c r="AA7" s="87">
        <f t="shared" si="13"/>
        <v>110.7740493</v>
      </c>
      <c r="AB7" s="87">
        <f t="shared" si="14"/>
        <v>221.5480985</v>
      </c>
    </row>
    <row r="8">
      <c r="A8" s="84">
        <v>5.0</v>
      </c>
      <c r="B8" s="54" t="s">
        <v>904</v>
      </c>
      <c r="C8" s="84" t="s">
        <v>905</v>
      </c>
      <c r="D8" s="85">
        <f>'Refeições'!E88</f>
        <v>0.495</v>
      </c>
      <c r="E8" s="86">
        <v>8257.0</v>
      </c>
      <c r="F8" s="87">
        <f t="shared" si="1"/>
        <v>4087.215</v>
      </c>
      <c r="G8" s="86">
        <v>24.0</v>
      </c>
      <c r="H8" s="87">
        <f t="shared" si="2"/>
        <v>11.88</v>
      </c>
      <c r="I8" s="86">
        <v>96.0</v>
      </c>
      <c r="J8" s="87">
        <f t="shared" si="3"/>
        <v>47.52</v>
      </c>
      <c r="K8" s="86">
        <v>164.0</v>
      </c>
      <c r="L8" s="87">
        <f t="shared" si="4"/>
        <v>81.18</v>
      </c>
      <c r="M8" s="86">
        <v>281.0</v>
      </c>
      <c r="N8" s="87">
        <f t="shared" si="5"/>
        <v>139.095</v>
      </c>
      <c r="O8" s="86">
        <v>25.0</v>
      </c>
      <c r="P8" s="87">
        <f t="shared" si="6"/>
        <v>12.375</v>
      </c>
      <c r="Q8" s="86">
        <v>38.0</v>
      </c>
      <c r="R8" s="87">
        <f t="shared" si="7"/>
        <v>18.81</v>
      </c>
      <c r="S8" s="86">
        <v>499.0</v>
      </c>
      <c r="T8" s="87">
        <f t="shared" si="8"/>
        <v>247.005</v>
      </c>
      <c r="U8" s="86">
        <v>239.0</v>
      </c>
      <c r="V8" s="87">
        <f t="shared" si="9"/>
        <v>118.305</v>
      </c>
      <c r="W8" s="86">
        <v>372.0</v>
      </c>
      <c r="X8" s="87">
        <f t="shared" si="10"/>
        <v>184.14</v>
      </c>
      <c r="Y8" s="88">
        <f t="shared" si="11"/>
        <v>9995</v>
      </c>
      <c r="Z8" s="87">
        <f t="shared" si="12"/>
        <v>4947.525</v>
      </c>
      <c r="AA8" s="87">
        <f t="shared" si="13"/>
        <v>59370.3</v>
      </c>
      <c r="AB8" s="87">
        <f t="shared" si="14"/>
        <v>118740.6</v>
      </c>
    </row>
    <row r="9">
      <c r="A9" s="84">
        <v>6.0</v>
      </c>
      <c r="B9" s="89" t="s">
        <v>906</v>
      </c>
      <c r="C9" s="84" t="s">
        <v>899</v>
      </c>
      <c r="D9" s="85">
        <f>'Refeições'!$C$56</f>
        <v>0.009575689333</v>
      </c>
      <c r="E9" s="86">
        <v>473457.0</v>
      </c>
      <c r="F9" s="87">
        <f t="shared" si="1"/>
        <v>4533.677145</v>
      </c>
      <c r="G9" s="86">
        <v>158.0</v>
      </c>
      <c r="H9" s="87">
        <f t="shared" si="2"/>
        <v>1.512958915</v>
      </c>
      <c r="I9" s="86">
        <v>79.0</v>
      </c>
      <c r="J9" s="87">
        <f t="shared" si="3"/>
        <v>0.7564794573</v>
      </c>
      <c r="K9" s="86">
        <v>54.0</v>
      </c>
      <c r="L9" s="87">
        <f t="shared" si="4"/>
        <v>0.517087224</v>
      </c>
      <c r="M9" s="86">
        <v>7507.0</v>
      </c>
      <c r="N9" s="87">
        <f t="shared" si="5"/>
        <v>71.88469982</v>
      </c>
      <c r="O9" s="86">
        <v>167.0</v>
      </c>
      <c r="P9" s="87">
        <f t="shared" si="6"/>
        <v>1.599140119</v>
      </c>
      <c r="Q9" s="86">
        <v>285.0</v>
      </c>
      <c r="R9" s="87">
        <f t="shared" si="7"/>
        <v>2.72907146</v>
      </c>
      <c r="S9" s="86">
        <v>6395.0</v>
      </c>
      <c r="T9" s="87">
        <f t="shared" si="8"/>
        <v>61.23653329</v>
      </c>
      <c r="U9" s="86">
        <v>257.0</v>
      </c>
      <c r="V9" s="87">
        <f t="shared" si="9"/>
        <v>2.460952159</v>
      </c>
      <c r="W9" s="86">
        <v>1145.0</v>
      </c>
      <c r="X9" s="87">
        <f t="shared" si="10"/>
        <v>10.96416429</v>
      </c>
      <c r="Y9" s="88">
        <f t="shared" si="11"/>
        <v>489504</v>
      </c>
      <c r="Z9" s="87">
        <f t="shared" si="12"/>
        <v>4687.338231</v>
      </c>
      <c r="AA9" s="87">
        <f t="shared" si="13"/>
        <v>56248.05878</v>
      </c>
      <c r="AB9" s="87">
        <f t="shared" si="14"/>
        <v>112496.1176</v>
      </c>
    </row>
    <row r="10">
      <c r="A10" s="84">
        <v>7.0</v>
      </c>
      <c r="B10" s="54" t="s">
        <v>907</v>
      </c>
      <c r="C10" s="84" t="s">
        <v>901</v>
      </c>
      <c r="D10" s="85">
        <f>'Refeições'!$C$7</f>
        <v>0.0025104448</v>
      </c>
      <c r="E10" s="86">
        <v>311751.0</v>
      </c>
      <c r="F10" s="87">
        <f t="shared" si="1"/>
        <v>782.6336768</v>
      </c>
      <c r="G10" s="86">
        <v>115422.0</v>
      </c>
      <c r="H10" s="87">
        <f t="shared" si="2"/>
        <v>289.7605597</v>
      </c>
      <c r="I10" s="86">
        <v>437458.0</v>
      </c>
      <c r="J10" s="87">
        <f t="shared" si="3"/>
        <v>1098.214161</v>
      </c>
      <c r="K10" s="86">
        <v>17984.0</v>
      </c>
      <c r="L10" s="87">
        <f t="shared" si="4"/>
        <v>45.14783928</v>
      </c>
      <c r="M10" s="86">
        <v>89133.0</v>
      </c>
      <c r="N10" s="87">
        <f t="shared" si="5"/>
        <v>223.7634764</v>
      </c>
      <c r="O10" s="86">
        <v>115426.0</v>
      </c>
      <c r="P10" s="87">
        <f t="shared" si="6"/>
        <v>289.7706015</v>
      </c>
      <c r="Q10" s="86">
        <v>131834.0</v>
      </c>
      <c r="R10" s="87">
        <f t="shared" si="7"/>
        <v>330.9619798</v>
      </c>
      <c r="S10" s="86">
        <v>304930.0</v>
      </c>
      <c r="T10" s="87">
        <f t="shared" si="8"/>
        <v>765.5099329</v>
      </c>
      <c r="U10" s="86">
        <v>115656.0</v>
      </c>
      <c r="V10" s="87">
        <f t="shared" si="9"/>
        <v>290.3480038</v>
      </c>
      <c r="W10" s="86">
        <v>436858.0</v>
      </c>
      <c r="X10" s="87">
        <f t="shared" si="10"/>
        <v>1096.707894</v>
      </c>
      <c r="Y10" s="88">
        <f t="shared" si="11"/>
        <v>2076452</v>
      </c>
      <c r="Z10" s="87">
        <f t="shared" si="12"/>
        <v>5212.818126</v>
      </c>
      <c r="AA10" s="87">
        <f t="shared" si="13"/>
        <v>62553.81751</v>
      </c>
      <c r="AB10" s="87">
        <f t="shared" si="14"/>
        <v>125107.635</v>
      </c>
    </row>
    <row r="11">
      <c r="A11" s="84">
        <v>8.0</v>
      </c>
      <c r="B11" s="54" t="s">
        <v>908</v>
      </c>
      <c r="C11" s="84" t="s">
        <v>901</v>
      </c>
      <c r="D11" s="85">
        <f>'Refeições'!$D$279</f>
        <v>0.0084629439</v>
      </c>
      <c r="E11" s="86">
        <v>30442.0</v>
      </c>
      <c r="F11" s="87">
        <f t="shared" si="1"/>
        <v>257.6289382</v>
      </c>
      <c r="G11" s="86">
        <v>20.0</v>
      </c>
      <c r="H11" s="87">
        <f t="shared" si="2"/>
        <v>0.169258878</v>
      </c>
      <c r="I11" s="86">
        <v>200.0</v>
      </c>
      <c r="J11" s="87">
        <f t="shared" si="3"/>
        <v>1.69258878</v>
      </c>
      <c r="K11" s="86">
        <v>19418.0</v>
      </c>
      <c r="L11" s="87">
        <f t="shared" si="4"/>
        <v>164.3334447</v>
      </c>
      <c r="M11" s="86">
        <v>1033.0</v>
      </c>
      <c r="N11" s="87">
        <f t="shared" si="5"/>
        <v>8.742221049</v>
      </c>
      <c r="O11" s="86">
        <v>16826.0</v>
      </c>
      <c r="P11" s="87">
        <f t="shared" si="6"/>
        <v>142.3974941</v>
      </c>
      <c r="Q11" s="86">
        <v>234.0</v>
      </c>
      <c r="R11" s="87">
        <f t="shared" si="7"/>
        <v>1.980328873</v>
      </c>
      <c r="S11" s="86">
        <v>3046.0</v>
      </c>
      <c r="T11" s="87">
        <f t="shared" si="8"/>
        <v>25.77812712</v>
      </c>
      <c r="U11" s="86">
        <v>27817.0</v>
      </c>
      <c r="V11" s="87">
        <f t="shared" si="9"/>
        <v>235.4137105</v>
      </c>
      <c r="W11" s="86">
        <v>74.0</v>
      </c>
      <c r="X11" s="87">
        <f t="shared" si="10"/>
        <v>0.6262578486</v>
      </c>
      <c r="Y11" s="88">
        <f t="shared" si="11"/>
        <v>99110</v>
      </c>
      <c r="Z11" s="87">
        <f t="shared" si="12"/>
        <v>838.7623699</v>
      </c>
      <c r="AA11" s="87">
        <f t="shared" si="13"/>
        <v>10065.14844</v>
      </c>
      <c r="AB11" s="87">
        <f t="shared" si="14"/>
        <v>20130.29688</v>
      </c>
    </row>
    <row r="12">
      <c r="A12" s="84">
        <v>9.0</v>
      </c>
      <c r="B12" s="54" t="s">
        <v>909</v>
      </c>
      <c r="C12" s="84" t="s">
        <v>901</v>
      </c>
      <c r="D12" s="85">
        <f>'Refeições'!$C$8</f>
        <v>0.022377778</v>
      </c>
      <c r="E12" s="86">
        <v>28722.0</v>
      </c>
      <c r="F12" s="87">
        <f t="shared" si="1"/>
        <v>642.7345397</v>
      </c>
      <c r="G12" s="86">
        <v>3293.0</v>
      </c>
      <c r="H12" s="87">
        <f t="shared" si="2"/>
        <v>73.69002295</v>
      </c>
      <c r="I12" s="86">
        <v>200.0</v>
      </c>
      <c r="J12" s="87">
        <f t="shared" si="3"/>
        <v>4.4755556</v>
      </c>
      <c r="K12" s="86">
        <v>1701.0</v>
      </c>
      <c r="L12" s="87">
        <f t="shared" si="4"/>
        <v>38.06460038</v>
      </c>
      <c r="M12" s="86">
        <v>25308.0</v>
      </c>
      <c r="N12" s="87">
        <f t="shared" si="5"/>
        <v>566.3368056</v>
      </c>
      <c r="O12" s="86">
        <v>3294.0</v>
      </c>
      <c r="P12" s="87">
        <f t="shared" si="6"/>
        <v>73.71240073</v>
      </c>
      <c r="Q12" s="86">
        <v>6857.0</v>
      </c>
      <c r="R12" s="87">
        <f t="shared" si="7"/>
        <v>153.4444237</v>
      </c>
      <c r="S12" s="86">
        <v>55580.0</v>
      </c>
      <c r="T12" s="87">
        <f t="shared" si="8"/>
        <v>1243.756901</v>
      </c>
      <c r="U12" s="86">
        <v>17558.0</v>
      </c>
      <c r="V12" s="87">
        <f t="shared" si="9"/>
        <v>392.9090261</v>
      </c>
      <c r="W12" s="86">
        <v>1155.0</v>
      </c>
      <c r="X12" s="87">
        <f t="shared" si="10"/>
        <v>25.84633359</v>
      </c>
      <c r="Y12" s="88">
        <f t="shared" si="11"/>
        <v>143668</v>
      </c>
      <c r="Z12" s="87">
        <f t="shared" si="12"/>
        <v>3214.97061</v>
      </c>
      <c r="AA12" s="87">
        <f t="shared" si="13"/>
        <v>38579.64732</v>
      </c>
      <c r="AB12" s="87">
        <f t="shared" si="14"/>
        <v>77159.29463</v>
      </c>
    </row>
    <row r="13">
      <c r="A13" s="84">
        <v>10.0</v>
      </c>
      <c r="B13" s="54" t="s">
        <v>910</v>
      </c>
      <c r="C13" s="84" t="s">
        <v>901</v>
      </c>
      <c r="D13" s="85">
        <f>AVERAGE('Refeições'!E95,'Refeições'!E97)</f>
        <v>1.099428745</v>
      </c>
      <c r="E13" s="86">
        <v>17767.0</v>
      </c>
      <c r="F13" s="87">
        <f t="shared" si="1"/>
        <v>19533.55051</v>
      </c>
      <c r="G13" s="86">
        <v>9136.0</v>
      </c>
      <c r="H13" s="87">
        <f t="shared" si="2"/>
        <v>10044.38101</v>
      </c>
      <c r="I13" s="86">
        <v>11577.0</v>
      </c>
      <c r="J13" s="87">
        <f t="shared" si="3"/>
        <v>12728.08658</v>
      </c>
      <c r="K13" s="86">
        <v>17283.0</v>
      </c>
      <c r="L13" s="87">
        <f t="shared" si="4"/>
        <v>19001.427</v>
      </c>
      <c r="M13" s="86">
        <v>16731.0</v>
      </c>
      <c r="N13" s="87">
        <f t="shared" si="5"/>
        <v>18394.54233</v>
      </c>
      <c r="O13" s="86">
        <v>9236.0</v>
      </c>
      <c r="P13" s="87">
        <f t="shared" si="6"/>
        <v>10154.32389</v>
      </c>
      <c r="Q13" s="86">
        <v>12800.0</v>
      </c>
      <c r="R13" s="87">
        <f t="shared" si="7"/>
        <v>14072.68794</v>
      </c>
      <c r="S13" s="86">
        <v>15003.0</v>
      </c>
      <c r="T13" s="87">
        <f t="shared" si="8"/>
        <v>16494.72946</v>
      </c>
      <c r="U13" s="86">
        <v>85488.0</v>
      </c>
      <c r="V13" s="87">
        <f t="shared" si="9"/>
        <v>93987.96455</v>
      </c>
      <c r="W13" s="86">
        <v>17338.0</v>
      </c>
      <c r="X13" s="87">
        <f t="shared" si="10"/>
        <v>19061.89558</v>
      </c>
      <c r="Y13" s="88">
        <f t="shared" si="11"/>
        <v>212359</v>
      </c>
      <c r="Z13" s="87">
        <f t="shared" si="12"/>
        <v>233473.5889</v>
      </c>
      <c r="AA13" s="87">
        <f t="shared" si="13"/>
        <v>2801683.066</v>
      </c>
      <c r="AB13" s="87">
        <f t="shared" si="14"/>
        <v>5603366.133</v>
      </c>
    </row>
    <row r="14">
      <c r="A14" s="84">
        <v>11.0</v>
      </c>
      <c r="B14" s="89" t="s">
        <v>911</v>
      </c>
      <c r="C14" s="90" t="s">
        <v>899</v>
      </c>
      <c r="D14" s="85">
        <f>'Refeições'!$D$294</f>
        <v>0.012282222</v>
      </c>
      <c r="E14" s="86">
        <v>301.0</v>
      </c>
      <c r="F14" s="87">
        <f t="shared" si="1"/>
        <v>3.696948822</v>
      </c>
      <c r="G14" s="86">
        <v>2700.0</v>
      </c>
      <c r="H14" s="87">
        <f t="shared" si="2"/>
        <v>33.1619994</v>
      </c>
      <c r="I14" s="86">
        <v>2533.0</v>
      </c>
      <c r="J14" s="87">
        <f t="shared" si="3"/>
        <v>31.11086833</v>
      </c>
      <c r="K14" s="86">
        <v>2.0</v>
      </c>
      <c r="L14" s="87">
        <f t="shared" si="4"/>
        <v>0.024564444</v>
      </c>
      <c r="M14" s="86">
        <v>1801.0</v>
      </c>
      <c r="N14" s="87">
        <f t="shared" si="5"/>
        <v>22.12028182</v>
      </c>
      <c r="O14" s="86">
        <v>51.0</v>
      </c>
      <c r="P14" s="87">
        <f t="shared" si="6"/>
        <v>0.626393322</v>
      </c>
      <c r="Q14" s="86">
        <v>1500.0</v>
      </c>
      <c r="R14" s="87">
        <f t="shared" si="7"/>
        <v>18.423333</v>
      </c>
      <c r="S14" s="86">
        <v>12000.0</v>
      </c>
      <c r="T14" s="87">
        <f t="shared" si="8"/>
        <v>147.386664</v>
      </c>
      <c r="U14" s="86">
        <v>1510.0</v>
      </c>
      <c r="V14" s="87">
        <f t="shared" si="9"/>
        <v>18.54615522</v>
      </c>
      <c r="W14" s="86">
        <v>7000.0</v>
      </c>
      <c r="X14" s="87">
        <f t="shared" si="10"/>
        <v>85.975554</v>
      </c>
      <c r="Y14" s="88">
        <f t="shared" si="11"/>
        <v>29398</v>
      </c>
      <c r="Z14" s="87">
        <f t="shared" si="12"/>
        <v>361.0727624</v>
      </c>
      <c r="AA14" s="87">
        <f t="shared" si="13"/>
        <v>4332.873148</v>
      </c>
      <c r="AB14" s="87">
        <f t="shared" si="14"/>
        <v>8665.746297</v>
      </c>
    </row>
    <row r="15">
      <c r="A15" s="84">
        <v>12.0</v>
      </c>
      <c r="B15" s="54" t="s">
        <v>912</v>
      </c>
      <c r="C15" s="84" t="s">
        <v>899</v>
      </c>
      <c r="D15" s="85">
        <f>'Refeições'!$C$200</f>
        <v>0.1611666667</v>
      </c>
      <c r="E15" s="86">
        <v>12025.0</v>
      </c>
      <c r="F15" s="87">
        <f t="shared" si="1"/>
        <v>1938.029167</v>
      </c>
      <c r="G15" s="86">
        <v>1.0</v>
      </c>
      <c r="H15" s="87">
        <f t="shared" si="2"/>
        <v>0.1611666667</v>
      </c>
      <c r="I15" s="86">
        <v>18.0</v>
      </c>
      <c r="J15" s="87">
        <f t="shared" si="3"/>
        <v>2.901</v>
      </c>
      <c r="K15" s="86">
        <v>2.0</v>
      </c>
      <c r="L15" s="87">
        <f t="shared" si="4"/>
        <v>0.3223333333</v>
      </c>
      <c r="M15" s="86">
        <v>2188.0</v>
      </c>
      <c r="N15" s="87">
        <f t="shared" si="5"/>
        <v>352.6326667</v>
      </c>
      <c r="O15" s="86">
        <v>5.0</v>
      </c>
      <c r="P15" s="87">
        <f t="shared" si="6"/>
        <v>0.8058333333</v>
      </c>
      <c r="Q15" s="86">
        <v>180.0</v>
      </c>
      <c r="R15" s="87">
        <f t="shared" si="7"/>
        <v>29.01</v>
      </c>
      <c r="S15" s="86">
        <v>87.0</v>
      </c>
      <c r="T15" s="87">
        <f t="shared" si="8"/>
        <v>14.0215</v>
      </c>
      <c r="U15" s="86">
        <v>983.0</v>
      </c>
      <c r="V15" s="87">
        <f t="shared" si="9"/>
        <v>158.4268333</v>
      </c>
      <c r="W15" s="86">
        <v>117.0</v>
      </c>
      <c r="X15" s="87">
        <f t="shared" si="10"/>
        <v>18.8565</v>
      </c>
      <c r="Y15" s="88">
        <f t="shared" si="11"/>
        <v>15606</v>
      </c>
      <c r="Z15" s="87">
        <f t="shared" si="12"/>
        <v>2515.167</v>
      </c>
      <c r="AA15" s="87">
        <f t="shared" si="13"/>
        <v>30182.004</v>
      </c>
      <c r="AB15" s="87">
        <f t="shared" si="14"/>
        <v>60364.008</v>
      </c>
    </row>
    <row r="16">
      <c r="A16" s="84">
        <v>13.0</v>
      </c>
      <c r="B16" s="54" t="s">
        <v>913</v>
      </c>
      <c r="C16" s="84" t="s">
        <v>899</v>
      </c>
      <c r="D16" s="85">
        <f>'Refeições'!$C$201</f>
        <v>0.01589</v>
      </c>
      <c r="E16" s="86">
        <v>1033.0</v>
      </c>
      <c r="F16" s="87">
        <f t="shared" si="1"/>
        <v>16.41437</v>
      </c>
      <c r="G16" s="86">
        <v>1.0</v>
      </c>
      <c r="H16" s="87">
        <f t="shared" si="2"/>
        <v>0.01589</v>
      </c>
      <c r="I16" s="86">
        <v>65.0</v>
      </c>
      <c r="J16" s="87">
        <f t="shared" si="3"/>
        <v>1.03285</v>
      </c>
      <c r="K16" s="86">
        <v>2.0</v>
      </c>
      <c r="L16" s="87">
        <f t="shared" si="4"/>
        <v>0.03178</v>
      </c>
      <c r="M16" s="86">
        <v>22.0</v>
      </c>
      <c r="N16" s="87">
        <f t="shared" si="5"/>
        <v>0.34958</v>
      </c>
      <c r="O16" s="86">
        <v>68.0</v>
      </c>
      <c r="P16" s="87">
        <f t="shared" si="6"/>
        <v>1.08052</v>
      </c>
      <c r="Q16" s="86">
        <v>17.0</v>
      </c>
      <c r="R16" s="87">
        <f t="shared" si="7"/>
        <v>0.27013</v>
      </c>
      <c r="S16" s="86">
        <v>25.0</v>
      </c>
      <c r="T16" s="87">
        <f t="shared" si="8"/>
        <v>0.39725</v>
      </c>
      <c r="U16" s="86">
        <v>300.0</v>
      </c>
      <c r="V16" s="87">
        <f t="shared" si="9"/>
        <v>4.767</v>
      </c>
      <c r="W16" s="86">
        <v>405.0</v>
      </c>
      <c r="X16" s="87">
        <f t="shared" si="10"/>
        <v>6.43545</v>
      </c>
      <c r="Y16" s="88">
        <f t="shared" si="11"/>
        <v>1938</v>
      </c>
      <c r="Z16" s="87">
        <f t="shared" si="12"/>
        <v>30.79482</v>
      </c>
      <c r="AA16" s="87">
        <f t="shared" si="13"/>
        <v>369.53784</v>
      </c>
      <c r="AB16" s="87">
        <f t="shared" si="14"/>
        <v>739.07568</v>
      </c>
    </row>
    <row r="17">
      <c r="A17" s="84">
        <v>14.0</v>
      </c>
      <c r="B17" s="89" t="s">
        <v>914</v>
      </c>
      <c r="C17" s="90" t="s">
        <v>915</v>
      </c>
      <c r="D17" s="85">
        <f>'Refeições'!$C$29*170</f>
        <v>3.4781884</v>
      </c>
      <c r="E17" s="86">
        <v>1040.0</v>
      </c>
      <c r="F17" s="87">
        <f t="shared" si="1"/>
        <v>3617.315936</v>
      </c>
      <c r="G17" s="86">
        <v>40.0</v>
      </c>
      <c r="H17" s="87">
        <f t="shared" si="2"/>
        <v>139.127536</v>
      </c>
      <c r="I17" s="86">
        <v>90.0</v>
      </c>
      <c r="J17" s="87">
        <f t="shared" si="3"/>
        <v>313.036956</v>
      </c>
      <c r="K17" s="86">
        <v>2.0</v>
      </c>
      <c r="L17" s="87">
        <f t="shared" si="4"/>
        <v>6.9563768</v>
      </c>
      <c r="M17" s="86">
        <v>310.0</v>
      </c>
      <c r="N17" s="87">
        <f t="shared" si="5"/>
        <v>1078.238404</v>
      </c>
      <c r="O17" s="86">
        <v>51.0</v>
      </c>
      <c r="P17" s="87">
        <f t="shared" si="6"/>
        <v>177.3876084</v>
      </c>
      <c r="Q17" s="86">
        <v>150.0</v>
      </c>
      <c r="R17" s="87">
        <f t="shared" si="7"/>
        <v>521.72826</v>
      </c>
      <c r="S17" s="86">
        <v>1800.0</v>
      </c>
      <c r="T17" s="87">
        <f t="shared" si="8"/>
        <v>6260.73912</v>
      </c>
      <c r="U17" s="86">
        <v>2030.0</v>
      </c>
      <c r="V17" s="87">
        <f t="shared" si="9"/>
        <v>7060.722452</v>
      </c>
      <c r="W17" s="86">
        <v>1500.0</v>
      </c>
      <c r="X17" s="87">
        <f t="shared" si="10"/>
        <v>5217.2826</v>
      </c>
      <c r="Y17" s="88">
        <f t="shared" si="11"/>
        <v>7013</v>
      </c>
      <c r="Z17" s="87">
        <f t="shared" si="12"/>
        <v>24392.53525</v>
      </c>
      <c r="AA17" s="87">
        <f t="shared" si="13"/>
        <v>292710.423</v>
      </c>
      <c r="AB17" s="87">
        <f t="shared" si="14"/>
        <v>585420.846</v>
      </c>
    </row>
    <row r="18">
      <c r="A18" s="84">
        <v>15.0</v>
      </c>
      <c r="B18" s="54" t="s">
        <v>916</v>
      </c>
      <c r="C18" s="84" t="s">
        <v>899</v>
      </c>
      <c r="D18" s="85">
        <f>'Refeições'!$C$18</f>
        <v>0.029925</v>
      </c>
      <c r="E18" s="86">
        <v>2750.0</v>
      </c>
      <c r="F18" s="87">
        <f t="shared" si="1"/>
        <v>82.29375</v>
      </c>
      <c r="G18" s="86">
        <v>4181.0</v>
      </c>
      <c r="H18" s="87">
        <f t="shared" si="2"/>
        <v>125.116425</v>
      </c>
      <c r="I18" s="86">
        <v>9232.0</v>
      </c>
      <c r="J18" s="87">
        <f t="shared" si="3"/>
        <v>276.2676</v>
      </c>
      <c r="K18" s="86">
        <v>6225.0</v>
      </c>
      <c r="L18" s="87">
        <f t="shared" si="4"/>
        <v>186.283125</v>
      </c>
      <c r="M18" s="86">
        <v>20511.0</v>
      </c>
      <c r="N18" s="87">
        <f t="shared" si="5"/>
        <v>613.791675</v>
      </c>
      <c r="O18" s="86">
        <v>4182.0</v>
      </c>
      <c r="P18" s="87">
        <f t="shared" si="6"/>
        <v>125.14635</v>
      </c>
      <c r="Q18" s="86">
        <v>10142.0</v>
      </c>
      <c r="R18" s="87">
        <f t="shared" si="7"/>
        <v>303.49935</v>
      </c>
      <c r="S18" s="86">
        <v>3.0</v>
      </c>
      <c r="T18" s="87">
        <f t="shared" si="8"/>
        <v>0.089775</v>
      </c>
      <c r="U18" s="86">
        <v>14724.0</v>
      </c>
      <c r="V18" s="87">
        <f t="shared" si="9"/>
        <v>440.6157</v>
      </c>
      <c r="W18" s="86">
        <v>8292.0</v>
      </c>
      <c r="X18" s="87">
        <f t="shared" si="10"/>
        <v>248.1381</v>
      </c>
      <c r="Y18" s="88">
        <f t="shared" si="11"/>
        <v>80242</v>
      </c>
      <c r="Z18" s="87">
        <f t="shared" si="12"/>
        <v>2401.24185</v>
      </c>
      <c r="AA18" s="87">
        <f t="shared" si="13"/>
        <v>28814.9022</v>
      </c>
      <c r="AB18" s="87">
        <f t="shared" si="14"/>
        <v>57629.8044</v>
      </c>
    </row>
    <row r="19">
      <c r="A19" s="84">
        <v>16.0</v>
      </c>
      <c r="B19" s="54" t="s">
        <v>917</v>
      </c>
      <c r="C19" s="84" t="s">
        <v>901</v>
      </c>
      <c r="D19" s="85">
        <f>'Refeições'!$C$17</f>
        <v>0.0042</v>
      </c>
      <c r="E19" s="86">
        <v>622597.0</v>
      </c>
      <c r="F19" s="87">
        <f t="shared" si="1"/>
        <v>2614.9074</v>
      </c>
      <c r="G19" s="86">
        <v>266654.0</v>
      </c>
      <c r="H19" s="87">
        <f t="shared" si="2"/>
        <v>1119.9468</v>
      </c>
      <c r="I19" s="86">
        <v>1286150.0</v>
      </c>
      <c r="J19" s="87">
        <f t="shared" si="3"/>
        <v>5401.83</v>
      </c>
      <c r="K19" s="86">
        <v>53876.0</v>
      </c>
      <c r="L19" s="87">
        <f t="shared" si="4"/>
        <v>226.2792</v>
      </c>
      <c r="M19" s="86">
        <v>371784.0</v>
      </c>
      <c r="N19" s="87">
        <f t="shared" si="5"/>
        <v>1561.4928</v>
      </c>
      <c r="O19" s="86">
        <v>266675.0</v>
      </c>
      <c r="P19" s="87">
        <f t="shared" si="6"/>
        <v>1120.035</v>
      </c>
      <c r="Q19" s="86">
        <v>1062737.0</v>
      </c>
      <c r="R19" s="87">
        <f t="shared" si="7"/>
        <v>4463.4954</v>
      </c>
      <c r="S19" s="86">
        <v>745642.0</v>
      </c>
      <c r="T19" s="87">
        <f t="shared" si="8"/>
        <v>3131.6964</v>
      </c>
      <c r="U19" s="86">
        <v>330562.0</v>
      </c>
      <c r="V19" s="87">
        <f t="shared" si="9"/>
        <v>1388.3604</v>
      </c>
      <c r="W19" s="86">
        <v>1210983.0</v>
      </c>
      <c r="X19" s="87">
        <f t="shared" si="10"/>
        <v>5086.1286</v>
      </c>
      <c r="Y19" s="88">
        <f t="shared" si="11"/>
        <v>6217660</v>
      </c>
      <c r="Z19" s="87">
        <f t="shared" si="12"/>
        <v>26114.172</v>
      </c>
      <c r="AA19" s="87">
        <f t="shared" si="13"/>
        <v>313370.064</v>
      </c>
      <c r="AB19" s="87">
        <f t="shared" si="14"/>
        <v>626740.128</v>
      </c>
    </row>
    <row r="20" ht="23.25" customHeight="1">
      <c r="A20" s="84">
        <v>17.0</v>
      </c>
      <c r="B20" s="54" t="s">
        <v>918</v>
      </c>
      <c r="C20" s="84" t="s">
        <v>905</v>
      </c>
      <c r="D20" s="85">
        <f>'Refeições'!$E$86</f>
        <v>1.083333333</v>
      </c>
      <c r="E20" s="86">
        <v>522.0</v>
      </c>
      <c r="F20" s="87">
        <f t="shared" si="1"/>
        <v>565.5</v>
      </c>
      <c r="G20" s="86">
        <v>1.0</v>
      </c>
      <c r="H20" s="87">
        <f t="shared" si="2"/>
        <v>1.083333333</v>
      </c>
      <c r="I20" s="86">
        <v>81.0</v>
      </c>
      <c r="J20" s="87">
        <f t="shared" si="3"/>
        <v>87.75</v>
      </c>
      <c r="K20" s="86">
        <v>20.0</v>
      </c>
      <c r="L20" s="87">
        <f t="shared" si="4"/>
        <v>21.66666667</v>
      </c>
      <c r="M20" s="86">
        <v>3.0</v>
      </c>
      <c r="N20" s="87">
        <f t="shared" si="5"/>
        <v>3.25</v>
      </c>
      <c r="O20" s="86">
        <v>2.0</v>
      </c>
      <c r="P20" s="87">
        <f t="shared" si="6"/>
        <v>2.166666667</v>
      </c>
      <c r="Q20" s="86">
        <v>22.0</v>
      </c>
      <c r="R20" s="87">
        <f t="shared" si="7"/>
        <v>23.83333333</v>
      </c>
      <c r="S20" s="86">
        <v>44.0</v>
      </c>
      <c r="T20" s="87">
        <f t="shared" si="8"/>
        <v>47.66666667</v>
      </c>
      <c r="U20" s="86">
        <v>97.0</v>
      </c>
      <c r="V20" s="87">
        <f t="shared" si="9"/>
        <v>105.0833333</v>
      </c>
      <c r="W20" s="86">
        <v>150.0</v>
      </c>
      <c r="X20" s="87">
        <f t="shared" si="10"/>
        <v>162.5</v>
      </c>
      <c r="Y20" s="88">
        <f t="shared" si="11"/>
        <v>942</v>
      </c>
      <c r="Z20" s="87">
        <f t="shared" si="12"/>
        <v>1020.5</v>
      </c>
      <c r="AA20" s="87">
        <f t="shared" si="13"/>
        <v>12246</v>
      </c>
      <c r="AB20" s="87">
        <f t="shared" si="14"/>
        <v>24492</v>
      </c>
    </row>
    <row r="21">
      <c r="A21" s="84">
        <v>18.0</v>
      </c>
      <c r="B21" s="54" t="s">
        <v>919</v>
      </c>
      <c r="C21" s="84" t="s">
        <v>899</v>
      </c>
      <c r="D21" s="85">
        <f>'Refeições'!$E$89</f>
        <v>0.713514737</v>
      </c>
      <c r="E21" s="86">
        <v>7040.0</v>
      </c>
      <c r="F21" s="87">
        <f t="shared" si="1"/>
        <v>5023.143748</v>
      </c>
      <c r="G21" s="86">
        <v>1544.0</v>
      </c>
      <c r="H21" s="87">
        <f t="shared" si="2"/>
        <v>1101.666754</v>
      </c>
      <c r="I21" s="86">
        <v>10493.0</v>
      </c>
      <c r="J21" s="87">
        <f t="shared" si="3"/>
        <v>7486.910135</v>
      </c>
      <c r="K21" s="86">
        <v>4620.0</v>
      </c>
      <c r="L21" s="87">
        <f t="shared" si="4"/>
        <v>3296.438085</v>
      </c>
      <c r="M21" s="86">
        <v>732.0</v>
      </c>
      <c r="N21" s="87">
        <f t="shared" si="5"/>
        <v>522.2927875</v>
      </c>
      <c r="O21" s="86">
        <v>1545.0</v>
      </c>
      <c r="P21" s="87">
        <f t="shared" si="6"/>
        <v>1102.380269</v>
      </c>
      <c r="Q21" s="86">
        <v>3372.0</v>
      </c>
      <c r="R21" s="87">
        <f t="shared" si="7"/>
        <v>2405.971693</v>
      </c>
      <c r="S21" s="86">
        <v>7299.0</v>
      </c>
      <c r="T21" s="87">
        <f t="shared" si="8"/>
        <v>5207.944065</v>
      </c>
      <c r="U21" s="86">
        <v>11245.0</v>
      </c>
      <c r="V21" s="87">
        <f t="shared" si="9"/>
        <v>8023.473218</v>
      </c>
      <c r="W21" s="86">
        <v>29640.0</v>
      </c>
      <c r="X21" s="87">
        <f t="shared" si="10"/>
        <v>21148.5768</v>
      </c>
      <c r="Y21" s="88">
        <f t="shared" si="11"/>
        <v>77530</v>
      </c>
      <c r="Z21" s="87">
        <f t="shared" si="12"/>
        <v>55318.79756</v>
      </c>
      <c r="AA21" s="87">
        <f t="shared" si="13"/>
        <v>663825.5707</v>
      </c>
      <c r="AB21" s="87">
        <f t="shared" si="14"/>
        <v>1327651.141</v>
      </c>
    </row>
    <row r="22" ht="15.75" customHeight="1">
      <c r="A22" s="84">
        <v>19.0</v>
      </c>
      <c r="B22" s="54" t="s">
        <v>920</v>
      </c>
      <c r="C22" s="84" t="s">
        <v>899</v>
      </c>
      <c r="D22" s="85">
        <f>'Refeições'!$C$76</f>
        <v>0.003163314286</v>
      </c>
      <c r="E22" s="86">
        <v>121.0</v>
      </c>
      <c r="F22" s="87">
        <f t="shared" si="1"/>
        <v>0.3827610286</v>
      </c>
      <c r="G22" s="86">
        <v>11.0</v>
      </c>
      <c r="H22" s="87">
        <f t="shared" si="2"/>
        <v>0.03479645714</v>
      </c>
      <c r="I22" s="86">
        <v>54.0</v>
      </c>
      <c r="J22" s="87">
        <f t="shared" si="3"/>
        <v>0.1708189714</v>
      </c>
      <c r="K22" s="86">
        <v>2.0</v>
      </c>
      <c r="L22" s="87">
        <f t="shared" si="4"/>
        <v>0.006326628571</v>
      </c>
      <c r="M22" s="86">
        <v>196.0</v>
      </c>
      <c r="N22" s="87">
        <f t="shared" si="5"/>
        <v>0.6200096</v>
      </c>
      <c r="O22" s="86">
        <v>12.0</v>
      </c>
      <c r="P22" s="87">
        <f t="shared" si="6"/>
        <v>0.03795977143</v>
      </c>
      <c r="Q22" s="86">
        <v>19.0</v>
      </c>
      <c r="R22" s="87">
        <f t="shared" si="7"/>
        <v>0.06010297143</v>
      </c>
      <c r="S22" s="86">
        <v>17.0</v>
      </c>
      <c r="T22" s="87">
        <f t="shared" si="8"/>
        <v>0.05377634286</v>
      </c>
      <c r="U22" s="86">
        <v>100.0</v>
      </c>
      <c r="V22" s="87">
        <f t="shared" si="9"/>
        <v>0.3163314286</v>
      </c>
      <c r="W22" s="86">
        <v>1.0</v>
      </c>
      <c r="X22" s="87">
        <f t="shared" si="10"/>
        <v>0.003163314286</v>
      </c>
      <c r="Y22" s="88">
        <f t="shared" si="11"/>
        <v>533</v>
      </c>
      <c r="Z22" s="87">
        <f t="shared" si="12"/>
        <v>1.686046514</v>
      </c>
      <c r="AA22" s="87">
        <f t="shared" si="13"/>
        <v>20.23255817</v>
      </c>
      <c r="AB22" s="87">
        <f t="shared" si="14"/>
        <v>40.46511634</v>
      </c>
    </row>
    <row r="23" ht="15.75" customHeight="1">
      <c r="A23" s="84">
        <v>20.0</v>
      </c>
      <c r="B23" s="54" t="s">
        <v>921</v>
      </c>
      <c r="C23" s="84" t="s">
        <v>899</v>
      </c>
      <c r="D23" s="85">
        <f>'Refeições'!$E$90</f>
        <v>0.82070859</v>
      </c>
      <c r="E23" s="86">
        <v>5010.0</v>
      </c>
      <c r="F23" s="87">
        <f t="shared" si="1"/>
        <v>4111.750036</v>
      </c>
      <c r="G23" s="86">
        <v>350.0</v>
      </c>
      <c r="H23" s="87">
        <f t="shared" si="2"/>
        <v>287.2480065</v>
      </c>
      <c r="I23" s="86">
        <v>1641.0</v>
      </c>
      <c r="J23" s="87">
        <f t="shared" si="3"/>
        <v>1346.782796</v>
      </c>
      <c r="K23" s="86">
        <v>7170.0</v>
      </c>
      <c r="L23" s="87">
        <f t="shared" si="4"/>
        <v>5884.48059</v>
      </c>
      <c r="M23" s="86">
        <v>81.0</v>
      </c>
      <c r="N23" s="87">
        <f t="shared" si="5"/>
        <v>66.47739579</v>
      </c>
      <c r="O23" s="86">
        <v>351.0</v>
      </c>
      <c r="P23" s="87">
        <f t="shared" si="6"/>
        <v>288.0687151</v>
      </c>
      <c r="Q23" s="86">
        <v>657.0</v>
      </c>
      <c r="R23" s="87">
        <f t="shared" si="7"/>
        <v>539.2055436</v>
      </c>
      <c r="S23" s="86">
        <v>2047.0</v>
      </c>
      <c r="T23" s="87">
        <f t="shared" si="8"/>
        <v>1679.990484</v>
      </c>
      <c r="U23" s="86">
        <v>1203.0</v>
      </c>
      <c r="V23" s="87">
        <f t="shared" si="9"/>
        <v>987.3124338</v>
      </c>
      <c r="W23" s="86">
        <v>3245.0</v>
      </c>
      <c r="X23" s="87">
        <f t="shared" si="10"/>
        <v>2663.199375</v>
      </c>
      <c r="Y23" s="88">
        <f t="shared" si="11"/>
        <v>21755</v>
      </c>
      <c r="Z23" s="87">
        <f t="shared" si="12"/>
        <v>17854.51538</v>
      </c>
      <c r="AA23" s="87">
        <f t="shared" si="13"/>
        <v>214254.1845</v>
      </c>
      <c r="AB23" s="87">
        <f t="shared" si="14"/>
        <v>428508.369</v>
      </c>
    </row>
    <row r="24" ht="90.75" customHeight="1">
      <c r="A24" s="84">
        <v>21.0</v>
      </c>
      <c r="B24" s="54" t="s">
        <v>922</v>
      </c>
      <c r="C24" s="84" t="s">
        <v>901</v>
      </c>
      <c r="D24" s="85">
        <f>'Refeições'!$E$40/200</f>
        <v>0.02262799686</v>
      </c>
      <c r="E24" s="86">
        <v>31225.0</v>
      </c>
      <c r="F24" s="87">
        <f t="shared" si="1"/>
        <v>706.559202</v>
      </c>
      <c r="G24" s="86">
        <v>7098.0</v>
      </c>
      <c r="H24" s="87">
        <f t="shared" si="2"/>
        <v>160.6135217</v>
      </c>
      <c r="I24" s="86">
        <v>3500.0</v>
      </c>
      <c r="J24" s="87">
        <f t="shared" si="3"/>
        <v>79.19798901</v>
      </c>
      <c r="K24" s="86">
        <v>23298.0</v>
      </c>
      <c r="L24" s="87">
        <f t="shared" si="4"/>
        <v>527.1870708</v>
      </c>
      <c r="M24" s="86">
        <v>37817.0</v>
      </c>
      <c r="N24" s="87">
        <f t="shared" si="5"/>
        <v>855.7229573</v>
      </c>
      <c r="O24" s="86">
        <v>7948.0</v>
      </c>
      <c r="P24" s="87">
        <f t="shared" si="6"/>
        <v>179.847319</v>
      </c>
      <c r="Q24" s="86">
        <v>1493.0</v>
      </c>
      <c r="R24" s="87">
        <f t="shared" si="7"/>
        <v>33.78359931</v>
      </c>
      <c r="S24" s="86">
        <v>140472.0</v>
      </c>
      <c r="T24" s="87">
        <f t="shared" si="8"/>
        <v>3178.599975</v>
      </c>
      <c r="U24" s="86">
        <v>224716.0</v>
      </c>
      <c r="V24" s="87">
        <f t="shared" si="9"/>
        <v>5084.872942</v>
      </c>
      <c r="W24" s="86">
        <v>2553.0</v>
      </c>
      <c r="X24" s="87">
        <f t="shared" si="10"/>
        <v>57.76927598</v>
      </c>
      <c r="Y24" s="88">
        <f t="shared" si="11"/>
        <v>480120</v>
      </c>
      <c r="Z24" s="87">
        <f t="shared" si="12"/>
        <v>10864.15385</v>
      </c>
      <c r="AA24" s="87">
        <f t="shared" si="13"/>
        <v>130369.8462</v>
      </c>
      <c r="AB24" s="87">
        <f t="shared" si="14"/>
        <v>260739.6925</v>
      </c>
    </row>
    <row r="25" ht="15.75" customHeight="1">
      <c r="A25" s="84">
        <v>22.0</v>
      </c>
      <c r="B25" s="89" t="s">
        <v>923</v>
      </c>
      <c r="C25" s="90" t="s">
        <v>915</v>
      </c>
      <c r="D25" s="85">
        <f>'Refeições'!$E$182</f>
        <v>0.405</v>
      </c>
      <c r="E25" s="86">
        <v>1261.0</v>
      </c>
      <c r="F25" s="87">
        <f t="shared" si="1"/>
        <v>510.705</v>
      </c>
      <c r="G25" s="86">
        <v>40.0</v>
      </c>
      <c r="H25" s="87">
        <f t="shared" si="2"/>
        <v>16.2</v>
      </c>
      <c r="I25" s="86">
        <v>60.0</v>
      </c>
      <c r="J25" s="87">
        <f t="shared" si="3"/>
        <v>24.3</v>
      </c>
      <c r="K25" s="86">
        <v>2.0</v>
      </c>
      <c r="L25" s="87">
        <f t="shared" si="4"/>
        <v>0.81</v>
      </c>
      <c r="M25" s="86">
        <v>151.0</v>
      </c>
      <c r="N25" s="87">
        <f t="shared" si="5"/>
        <v>61.155</v>
      </c>
      <c r="O25" s="86">
        <v>50.0</v>
      </c>
      <c r="P25" s="87">
        <f t="shared" si="6"/>
        <v>20.25</v>
      </c>
      <c r="Q25" s="86">
        <v>1.0</v>
      </c>
      <c r="R25" s="87">
        <f t="shared" si="7"/>
        <v>0.405</v>
      </c>
      <c r="S25" s="86">
        <v>4800.0</v>
      </c>
      <c r="T25" s="87">
        <f t="shared" si="8"/>
        <v>1944</v>
      </c>
      <c r="U25" s="86">
        <v>2480.0</v>
      </c>
      <c r="V25" s="87">
        <f t="shared" si="9"/>
        <v>1004.4</v>
      </c>
      <c r="W25" s="86">
        <v>450.0</v>
      </c>
      <c r="X25" s="87">
        <f t="shared" si="10"/>
        <v>182.25</v>
      </c>
      <c r="Y25" s="88">
        <f t="shared" si="11"/>
        <v>9295</v>
      </c>
      <c r="Z25" s="87">
        <f t="shared" si="12"/>
        <v>3764.475</v>
      </c>
      <c r="AA25" s="87">
        <f t="shared" si="13"/>
        <v>45173.7</v>
      </c>
      <c r="AB25" s="87">
        <f t="shared" si="14"/>
        <v>90347.4</v>
      </c>
    </row>
    <row r="26" ht="15.75" customHeight="1">
      <c r="A26" s="84">
        <v>23.0</v>
      </c>
      <c r="B26" s="89" t="s">
        <v>924</v>
      </c>
      <c r="C26" s="90" t="s">
        <v>915</v>
      </c>
      <c r="D26" s="85">
        <f>'Refeições'!$D$280</f>
        <v>1.092657364</v>
      </c>
      <c r="E26" s="86">
        <v>260.0</v>
      </c>
      <c r="F26" s="87">
        <f t="shared" si="1"/>
        <v>284.0909145</v>
      </c>
      <c r="G26" s="86">
        <v>1.0</v>
      </c>
      <c r="H26" s="87">
        <f t="shared" si="2"/>
        <v>1.092657364</v>
      </c>
      <c r="I26" s="86">
        <v>30.0</v>
      </c>
      <c r="J26" s="87">
        <f t="shared" si="3"/>
        <v>32.77972091</v>
      </c>
      <c r="K26" s="86">
        <v>2.0</v>
      </c>
      <c r="L26" s="87">
        <f t="shared" si="4"/>
        <v>2.185314727</v>
      </c>
      <c r="M26" s="86">
        <v>11.0</v>
      </c>
      <c r="N26" s="87">
        <f t="shared" si="5"/>
        <v>12.019231</v>
      </c>
      <c r="O26" s="86">
        <v>3.0</v>
      </c>
      <c r="P26" s="87">
        <f t="shared" si="6"/>
        <v>3.277972091</v>
      </c>
      <c r="Q26" s="86">
        <v>1.0</v>
      </c>
      <c r="R26" s="87">
        <f t="shared" si="7"/>
        <v>1.092657364</v>
      </c>
      <c r="S26" s="86">
        <v>90.0</v>
      </c>
      <c r="T26" s="87">
        <f t="shared" si="8"/>
        <v>98.33916273</v>
      </c>
      <c r="U26" s="86">
        <v>130.0</v>
      </c>
      <c r="V26" s="87">
        <f t="shared" si="9"/>
        <v>142.0454573</v>
      </c>
      <c r="W26" s="86">
        <v>150.0</v>
      </c>
      <c r="X26" s="87">
        <f t="shared" si="10"/>
        <v>163.8986045</v>
      </c>
      <c r="Y26" s="88">
        <f t="shared" si="11"/>
        <v>678</v>
      </c>
      <c r="Z26" s="87">
        <f t="shared" si="12"/>
        <v>740.8216925</v>
      </c>
      <c r="AA26" s="87">
        <f t="shared" si="13"/>
        <v>8889.860311</v>
      </c>
      <c r="AB26" s="87">
        <f t="shared" si="14"/>
        <v>17779.72062</v>
      </c>
    </row>
    <row r="27" ht="15.75" customHeight="1">
      <c r="A27" s="84">
        <v>24.0</v>
      </c>
      <c r="B27" s="54" t="s">
        <v>925</v>
      </c>
      <c r="C27" s="84" t="s">
        <v>899</v>
      </c>
      <c r="D27" s="85">
        <f>'Refeições'!$D$281</f>
        <v>0.020990288</v>
      </c>
      <c r="E27" s="86">
        <v>2070.0</v>
      </c>
      <c r="F27" s="87">
        <f t="shared" si="1"/>
        <v>43.44989616</v>
      </c>
      <c r="G27" s="86">
        <v>1276.0</v>
      </c>
      <c r="H27" s="87">
        <f t="shared" si="2"/>
        <v>26.78360749</v>
      </c>
      <c r="I27" s="86">
        <v>2499.0</v>
      </c>
      <c r="J27" s="87">
        <f t="shared" si="3"/>
        <v>52.45472971</v>
      </c>
      <c r="K27" s="86">
        <v>2644.0</v>
      </c>
      <c r="L27" s="87">
        <f t="shared" si="4"/>
        <v>55.49832147</v>
      </c>
      <c r="M27" s="86">
        <v>2479.0</v>
      </c>
      <c r="N27" s="87">
        <f t="shared" si="5"/>
        <v>52.03492395</v>
      </c>
      <c r="O27" s="86">
        <v>1277.0</v>
      </c>
      <c r="P27" s="87">
        <f t="shared" si="6"/>
        <v>26.80459778</v>
      </c>
      <c r="Q27" s="86">
        <v>10600.0</v>
      </c>
      <c r="R27" s="87">
        <f t="shared" si="7"/>
        <v>222.4970528</v>
      </c>
      <c r="S27" s="86">
        <v>139.0</v>
      </c>
      <c r="T27" s="87">
        <f t="shared" si="8"/>
        <v>2.917650032</v>
      </c>
      <c r="U27" s="86">
        <v>4547.0</v>
      </c>
      <c r="V27" s="87">
        <f t="shared" si="9"/>
        <v>95.44283954</v>
      </c>
      <c r="W27" s="86">
        <v>4430.0</v>
      </c>
      <c r="X27" s="87">
        <f t="shared" si="10"/>
        <v>92.98697584</v>
      </c>
      <c r="Y27" s="88">
        <f t="shared" si="11"/>
        <v>31961</v>
      </c>
      <c r="Z27" s="87">
        <f t="shared" si="12"/>
        <v>670.8705948</v>
      </c>
      <c r="AA27" s="87">
        <f t="shared" si="13"/>
        <v>8050.447137</v>
      </c>
      <c r="AB27" s="87">
        <f t="shared" si="14"/>
        <v>16100.89427</v>
      </c>
    </row>
    <row r="28" ht="15.75" customHeight="1">
      <c r="A28" s="84">
        <v>25.0</v>
      </c>
      <c r="B28" s="54" t="s">
        <v>926</v>
      </c>
      <c r="C28" s="84" t="s">
        <v>927</v>
      </c>
      <c r="D28" s="85">
        <f>'Refeições'!$E$282</f>
        <v>0.4192001295</v>
      </c>
      <c r="E28" s="86">
        <v>6250.0</v>
      </c>
      <c r="F28" s="87">
        <f t="shared" si="1"/>
        <v>2620.00081</v>
      </c>
      <c r="G28" s="86">
        <v>2772.0</v>
      </c>
      <c r="H28" s="87">
        <f t="shared" si="2"/>
        <v>1162.022759</v>
      </c>
      <c r="I28" s="86">
        <v>8696.0</v>
      </c>
      <c r="J28" s="87">
        <f t="shared" si="3"/>
        <v>3645.364326</v>
      </c>
      <c r="K28" s="86">
        <v>385.0</v>
      </c>
      <c r="L28" s="87">
        <f t="shared" si="4"/>
        <v>161.3920499</v>
      </c>
      <c r="M28" s="86">
        <v>2948.0</v>
      </c>
      <c r="N28" s="87">
        <f t="shared" si="5"/>
        <v>1235.801982</v>
      </c>
      <c r="O28" s="86">
        <v>2773.0</v>
      </c>
      <c r="P28" s="87">
        <f t="shared" si="6"/>
        <v>1162.441959</v>
      </c>
      <c r="Q28" s="86">
        <v>8085.0</v>
      </c>
      <c r="R28" s="87">
        <f t="shared" si="7"/>
        <v>3389.233047</v>
      </c>
      <c r="S28" s="86">
        <v>6495.0</v>
      </c>
      <c r="T28" s="87">
        <f t="shared" si="8"/>
        <v>2722.704841</v>
      </c>
      <c r="U28" s="86">
        <v>6666.0</v>
      </c>
      <c r="V28" s="87">
        <f t="shared" si="9"/>
        <v>2794.388063</v>
      </c>
      <c r="W28" s="86">
        <v>9586.0</v>
      </c>
      <c r="X28" s="87">
        <f t="shared" si="10"/>
        <v>4018.452442</v>
      </c>
      <c r="Y28" s="88">
        <f t="shared" si="11"/>
        <v>54656</v>
      </c>
      <c r="Z28" s="87">
        <f t="shared" si="12"/>
        <v>22911.80228</v>
      </c>
      <c r="AA28" s="87">
        <f t="shared" si="13"/>
        <v>274941.6274</v>
      </c>
      <c r="AB28" s="87">
        <f t="shared" si="14"/>
        <v>549883.2547</v>
      </c>
    </row>
    <row r="29">
      <c r="A29" s="84">
        <v>26.0</v>
      </c>
      <c r="B29" s="54" t="s">
        <v>928</v>
      </c>
      <c r="C29" s="84" t="s">
        <v>915</v>
      </c>
      <c r="D29" s="85">
        <f>'Refeições'!$E$285</f>
        <v>1.714036343</v>
      </c>
      <c r="E29" s="86">
        <v>7440.0</v>
      </c>
      <c r="F29" s="87">
        <f t="shared" si="1"/>
        <v>12752.43039</v>
      </c>
      <c r="G29" s="86">
        <v>2.0</v>
      </c>
      <c r="H29" s="87">
        <f t="shared" si="2"/>
        <v>3.428072686</v>
      </c>
      <c r="I29" s="86">
        <v>30.0</v>
      </c>
      <c r="J29" s="87">
        <f t="shared" si="3"/>
        <v>51.42109029</v>
      </c>
      <c r="K29" s="86">
        <v>4.0</v>
      </c>
      <c r="L29" s="87">
        <f t="shared" si="4"/>
        <v>6.856145371</v>
      </c>
      <c r="M29" s="86">
        <v>28.0</v>
      </c>
      <c r="N29" s="87">
        <f t="shared" si="5"/>
        <v>47.9930176</v>
      </c>
      <c r="O29" s="86">
        <v>9.0</v>
      </c>
      <c r="P29" s="87">
        <f t="shared" si="6"/>
        <v>15.42632709</v>
      </c>
      <c r="Q29" s="86">
        <v>15.0</v>
      </c>
      <c r="R29" s="87">
        <f t="shared" si="7"/>
        <v>25.71054514</v>
      </c>
      <c r="S29" s="86">
        <v>268.0</v>
      </c>
      <c r="T29" s="87">
        <f t="shared" si="8"/>
        <v>459.3617399</v>
      </c>
      <c r="U29" s="86">
        <v>43.0</v>
      </c>
      <c r="V29" s="87">
        <f t="shared" si="9"/>
        <v>73.70356274</v>
      </c>
      <c r="W29" s="86">
        <v>7.0</v>
      </c>
      <c r="X29" s="87">
        <f t="shared" si="10"/>
        <v>11.9982544</v>
      </c>
      <c r="Y29" s="88">
        <f t="shared" si="11"/>
        <v>7846</v>
      </c>
      <c r="Z29" s="87">
        <f t="shared" si="12"/>
        <v>13448.32915</v>
      </c>
      <c r="AA29" s="87">
        <f t="shared" si="13"/>
        <v>161379.9498</v>
      </c>
      <c r="AB29" s="87">
        <f t="shared" si="14"/>
        <v>322759.8995</v>
      </c>
    </row>
    <row r="30">
      <c r="A30" s="84">
        <v>27.0</v>
      </c>
      <c r="B30" s="89" t="s">
        <v>929</v>
      </c>
      <c r="C30" s="84" t="s">
        <v>915</v>
      </c>
      <c r="D30" s="85">
        <f>'Refeições'!$E$289</f>
        <v>2.020369668</v>
      </c>
      <c r="E30" s="86">
        <v>2559.0</v>
      </c>
      <c r="F30" s="87">
        <f t="shared" si="1"/>
        <v>5170.12598</v>
      </c>
      <c r="G30" s="86">
        <v>2.0</v>
      </c>
      <c r="H30" s="87">
        <f t="shared" si="2"/>
        <v>4.040739336</v>
      </c>
      <c r="I30" s="86">
        <v>60.0</v>
      </c>
      <c r="J30" s="87">
        <f t="shared" si="3"/>
        <v>121.2221801</v>
      </c>
      <c r="K30" s="86">
        <v>2.0</v>
      </c>
      <c r="L30" s="87">
        <f t="shared" si="4"/>
        <v>4.040739336</v>
      </c>
      <c r="M30" s="86">
        <v>3.0</v>
      </c>
      <c r="N30" s="87">
        <f t="shared" si="5"/>
        <v>6.061109004</v>
      </c>
      <c r="O30" s="86">
        <v>12.0</v>
      </c>
      <c r="P30" s="87">
        <f t="shared" si="6"/>
        <v>24.24443601</v>
      </c>
      <c r="Q30" s="86">
        <v>15.0</v>
      </c>
      <c r="R30" s="87">
        <f t="shared" si="7"/>
        <v>30.30554502</v>
      </c>
      <c r="S30" s="86">
        <v>450.0</v>
      </c>
      <c r="T30" s="87">
        <f t="shared" si="8"/>
        <v>909.1663505</v>
      </c>
      <c r="U30" s="86">
        <v>180.0</v>
      </c>
      <c r="V30" s="87">
        <f t="shared" si="9"/>
        <v>363.6665402</v>
      </c>
      <c r="W30" s="86">
        <v>14.0</v>
      </c>
      <c r="X30" s="87">
        <f t="shared" si="10"/>
        <v>28.28517535</v>
      </c>
      <c r="Y30" s="88">
        <f t="shared" si="11"/>
        <v>3297</v>
      </c>
      <c r="Z30" s="87">
        <f t="shared" si="12"/>
        <v>6661.158795</v>
      </c>
      <c r="AA30" s="87">
        <f t="shared" si="13"/>
        <v>79933.90554</v>
      </c>
      <c r="AB30" s="87">
        <f t="shared" si="14"/>
        <v>159867.8111</v>
      </c>
    </row>
    <row r="31">
      <c r="A31" s="84">
        <v>28.0</v>
      </c>
      <c r="B31" s="89" t="s">
        <v>930</v>
      </c>
      <c r="C31" s="90" t="s">
        <v>899</v>
      </c>
      <c r="D31" s="85">
        <f>'Refeições'!$C$37</f>
        <v>0.03158</v>
      </c>
      <c r="E31" s="86">
        <v>26700.0</v>
      </c>
      <c r="F31" s="87">
        <f t="shared" si="1"/>
        <v>843.186</v>
      </c>
      <c r="G31" s="86">
        <v>1.0</v>
      </c>
      <c r="H31" s="87">
        <f t="shared" si="2"/>
        <v>0.03158</v>
      </c>
      <c r="I31" s="86">
        <v>1500.0</v>
      </c>
      <c r="J31" s="87">
        <f t="shared" si="3"/>
        <v>47.37</v>
      </c>
      <c r="K31" s="86">
        <v>2.0</v>
      </c>
      <c r="L31" s="87">
        <f t="shared" si="4"/>
        <v>0.06316</v>
      </c>
      <c r="M31" s="86">
        <v>8001.0</v>
      </c>
      <c r="N31" s="87">
        <f t="shared" si="5"/>
        <v>252.67158</v>
      </c>
      <c r="O31" s="86">
        <v>3.0</v>
      </c>
      <c r="P31" s="87">
        <f t="shared" si="6"/>
        <v>0.09474</v>
      </c>
      <c r="Q31" s="86">
        <v>1.0</v>
      </c>
      <c r="R31" s="87">
        <f t="shared" si="7"/>
        <v>0.03158</v>
      </c>
      <c r="S31" s="86">
        <v>9000.0</v>
      </c>
      <c r="T31" s="87">
        <f t="shared" si="8"/>
        <v>284.22</v>
      </c>
      <c r="U31" s="86">
        <v>530.0</v>
      </c>
      <c r="V31" s="87">
        <f t="shared" si="9"/>
        <v>16.7374</v>
      </c>
      <c r="W31" s="86">
        <v>15000.0</v>
      </c>
      <c r="X31" s="87">
        <f t="shared" si="10"/>
        <v>473.7</v>
      </c>
      <c r="Y31" s="88">
        <f t="shared" si="11"/>
        <v>60738</v>
      </c>
      <c r="Z31" s="87">
        <f t="shared" si="12"/>
        <v>1918.10604</v>
      </c>
      <c r="AA31" s="87">
        <f t="shared" si="13"/>
        <v>23017.27248</v>
      </c>
      <c r="AB31" s="87">
        <f t="shared" si="14"/>
        <v>46034.54496</v>
      </c>
    </row>
    <row r="32">
      <c r="A32" s="84">
        <v>29.0</v>
      </c>
      <c r="B32" s="89" t="s">
        <v>931</v>
      </c>
      <c r="C32" s="90" t="s">
        <v>901</v>
      </c>
      <c r="D32" s="85">
        <f>'Refeições'!E225/200</f>
        <v>0.0125781744</v>
      </c>
      <c r="E32" s="86">
        <v>36600.0</v>
      </c>
      <c r="F32" s="87">
        <f t="shared" si="1"/>
        <v>460.3611831</v>
      </c>
      <c r="G32" s="86">
        <v>16800.0</v>
      </c>
      <c r="H32" s="87">
        <f t="shared" si="2"/>
        <v>211.3133299</v>
      </c>
      <c r="I32" s="86">
        <v>300.0</v>
      </c>
      <c r="J32" s="87">
        <f t="shared" si="3"/>
        <v>3.77345232</v>
      </c>
      <c r="K32" s="86">
        <v>2.0</v>
      </c>
      <c r="L32" s="87">
        <f t="shared" si="4"/>
        <v>0.0251563488</v>
      </c>
      <c r="M32" s="86">
        <v>6214.0</v>
      </c>
      <c r="N32" s="87">
        <f t="shared" si="5"/>
        <v>78.16077573</v>
      </c>
      <c r="O32" s="86">
        <v>21.0</v>
      </c>
      <c r="P32" s="87">
        <f t="shared" si="6"/>
        <v>0.2641416624</v>
      </c>
      <c r="Q32" s="86">
        <v>12000.0</v>
      </c>
      <c r="R32" s="87">
        <f t="shared" si="7"/>
        <v>150.9380928</v>
      </c>
      <c r="S32" s="86">
        <v>6000.0</v>
      </c>
      <c r="T32" s="87">
        <f t="shared" si="8"/>
        <v>75.46904641</v>
      </c>
      <c r="U32" s="86">
        <v>10030.0</v>
      </c>
      <c r="V32" s="87">
        <f t="shared" si="9"/>
        <v>126.1590892</v>
      </c>
      <c r="W32" s="86">
        <v>120000.0</v>
      </c>
      <c r="X32" s="87">
        <f t="shared" si="10"/>
        <v>1509.380928</v>
      </c>
      <c r="Y32" s="88">
        <f t="shared" si="11"/>
        <v>207967</v>
      </c>
      <c r="Z32" s="87">
        <f t="shared" si="12"/>
        <v>2615.845196</v>
      </c>
      <c r="AA32" s="87">
        <f t="shared" si="13"/>
        <v>31390.14235</v>
      </c>
      <c r="AB32" s="87">
        <f t="shared" si="14"/>
        <v>62780.2847</v>
      </c>
    </row>
    <row r="33">
      <c r="A33" s="84">
        <v>30.0</v>
      </c>
      <c r="B33" s="54" t="s">
        <v>932</v>
      </c>
      <c r="C33" s="84" t="s">
        <v>901</v>
      </c>
      <c r="D33" s="85">
        <f>'Refeições'!$C$110</f>
        <v>0.006265333333</v>
      </c>
      <c r="E33" s="86">
        <v>4558362.0</v>
      </c>
      <c r="F33" s="87">
        <f t="shared" si="1"/>
        <v>28559.65738</v>
      </c>
      <c r="G33" s="86">
        <v>14550.0</v>
      </c>
      <c r="H33" s="87">
        <f t="shared" si="2"/>
        <v>91.1606</v>
      </c>
      <c r="I33" s="86">
        <v>19471.0</v>
      </c>
      <c r="J33" s="87">
        <f t="shared" si="3"/>
        <v>121.9923053</v>
      </c>
      <c r="K33" s="86">
        <v>4409.0</v>
      </c>
      <c r="L33" s="87">
        <f t="shared" si="4"/>
        <v>27.62385467</v>
      </c>
      <c r="M33" s="86">
        <v>13329.0</v>
      </c>
      <c r="N33" s="87">
        <f t="shared" si="5"/>
        <v>83.510628</v>
      </c>
      <c r="O33" s="86">
        <v>14650.0</v>
      </c>
      <c r="P33" s="87">
        <f t="shared" si="6"/>
        <v>91.78713333</v>
      </c>
      <c r="Q33" s="86">
        <v>25995.0</v>
      </c>
      <c r="R33" s="87">
        <f t="shared" si="7"/>
        <v>162.86734</v>
      </c>
      <c r="S33" s="86">
        <v>108472.0</v>
      </c>
      <c r="T33" s="87">
        <f t="shared" si="8"/>
        <v>679.6132373</v>
      </c>
      <c r="U33" s="86">
        <v>44971.0</v>
      </c>
      <c r="V33" s="87">
        <f t="shared" si="9"/>
        <v>281.7583053</v>
      </c>
      <c r="W33" s="86">
        <v>182412.0</v>
      </c>
      <c r="X33" s="87">
        <f t="shared" si="10"/>
        <v>1142.871984</v>
      </c>
      <c r="Y33" s="88">
        <f t="shared" si="11"/>
        <v>4986621</v>
      </c>
      <c r="Z33" s="87">
        <f t="shared" si="12"/>
        <v>31242.84277</v>
      </c>
      <c r="AA33" s="87">
        <f t="shared" si="13"/>
        <v>374914.1133</v>
      </c>
      <c r="AB33" s="87">
        <f t="shared" si="14"/>
        <v>749828.2265</v>
      </c>
    </row>
    <row r="34" ht="15.75" customHeight="1">
      <c r="A34" s="84">
        <v>31.0</v>
      </c>
      <c r="B34" s="89" t="s">
        <v>933</v>
      </c>
      <c r="C34" s="90" t="s">
        <v>901</v>
      </c>
      <c r="D34" s="85">
        <f>'Refeições'!$C$109</f>
        <v>0.0086822857</v>
      </c>
      <c r="E34" s="86">
        <v>1539129.0</v>
      </c>
      <c r="F34" s="87">
        <f t="shared" si="1"/>
        <v>13363.15771</v>
      </c>
      <c r="G34" s="86">
        <v>1600.0</v>
      </c>
      <c r="H34" s="87">
        <f t="shared" si="2"/>
        <v>13.89165712</v>
      </c>
      <c r="I34" s="86">
        <v>6000.0</v>
      </c>
      <c r="J34" s="87">
        <f t="shared" si="3"/>
        <v>52.0937142</v>
      </c>
      <c r="K34" s="86">
        <v>2.0</v>
      </c>
      <c r="L34" s="87">
        <f t="shared" si="4"/>
        <v>0.0173645714</v>
      </c>
      <c r="M34" s="86">
        <v>4347.0</v>
      </c>
      <c r="N34" s="87">
        <f t="shared" si="5"/>
        <v>37.74189594</v>
      </c>
      <c r="O34" s="86">
        <v>1050.0</v>
      </c>
      <c r="P34" s="87">
        <f t="shared" si="6"/>
        <v>9.116399985</v>
      </c>
      <c r="Q34" s="86">
        <v>500.0</v>
      </c>
      <c r="R34" s="87">
        <f t="shared" si="7"/>
        <v>4.34114285</v>
      </c>
      <c r="S34" s="86">
        <v>12000.0</v>
      </c>
      <c r="T34" s="87">
        <f t="shared" si="8"/>
        <v>104.1874284</v>
      </c>
      <c r="U34" s="86">
        <v>7000.0</v>
      </c>
      <c r="V34" s="87">
        <f t="shared" si="9"/>
        <v>60.7759999</v>
      </c>
      <c r="W34" s="86">
        <v>150000.0</v>
      </c>
      <c r="X34" s="87">
        <f t="shared" si="10"/>
        <v>1302.342855</v>
      </c>
      <c r="Y34" s="88">
        <f t="shared" si="11"/>
        <v>1721628</v>
      </c>
      <c r="Z34" s="87">
        <f t="shared" si="12"/>
        <v>14947.66617</v>
      </c>
      <c r="AA34" s="87">
        <f t="shared" si="13"/>
        <v>179371.994</v>
      </c>
      <c r="AB34" s="87">
        <f t="shared" si="14"/>
        <v>358743.988</v>
      </c>
    </row>
    <row r="35" ht="15.75" customHeight="1">
      <c r="A35" s="84">
        <v>32.0</v>
      </c>
      <c r="B35" s="89" t="s">
        <v>934</v>
      </c>
      <c r="C35" s="84" t="s">
        <v>905</v>
      </c>
      <c r="D35" s="85">
        <f>'Refeições'!$E$87</f>
        <v>1.314444444</v>
      </c>
      <c r="E35" s="86">
        <v>2380.0</v>
      </c>
      <c r="F35" s="87">
        <f t="shared" si="1"/>
        <v>3128.377778</v>
      </c>
      <c r="G35" s="86">
        <v>60.0</v>
      </c>
      <c r="H35" s="87">
        <f t="shared" si="2"/>
        <v>78.86666667</v>
      </c>
      <c r="I35" s="86">
        <v>30.0</v>
      </c>
      <c r="J35" s="87">
        <f t="shared" si="3"/>
        <v>39.43333333</v>
      </c>
      <c r="K35" s="86">
        <v>106.0</v>
      </c>
      <c r="L35" s="87">
        <f t="shared" si="4"/>
        <v>139.3311111</v>
      </c>
      <c r="M35" s="86">
        <v>11.0</v>
      </c>
      <c r="N35" s="87">
        <f t="shared" si="5"/>
        <v>14.45888889</v>
      </c>
      <c r="O35" s="86">
        <v>2.0</v>
      </c>
      <c r="P35" s="87">
        <f t="shared" si="6"/>
        <v>2.628888889</v>
      </c>
      <c r="Q35" s="86">
        <v>1.0</v>
      </c>
      <c r="R35" s="87">
        <f t="shared" si="7"/>
        <v>1.314444444</v>
      </c>
      <c r="S35" s="86">
        <v>7.0</v>
      </c>
      <c r="T35" s="87">
        <f t="shared" si="8"/>
        <v>9.201111111</v>
      </c>
      <c r="U35" s="86">
        <v>110.0</v>
      </c>
      <c r="V35" s="87">
        <f t="shared" si="9"/>
        <v>144.5888889</v>
      </c>
      <c r="W35" s="86">
        <v>148.0</v>
      </c>
      <c r="X35" s="87">
        <f t="shared" si="10"/>
        <v>194.5377778</v>
      </c>
      <c r="Y35" s="88">
        <f t="shared" si="11"/>
        <v>2855</v>
      </c>
      <c r="Z35" s="87">
        <f t="shared" si="12"/>
        <v>3752.738889</v>
      </c>
      <c r="AA35" s="87">
        <f t="shared" si="13"/>
        <v>45032.86667</v>
      </c>
      <c r="AB35" s="87">
        <f t="shared" si="14"/>
        <v>90065.73333</v>
      </c>
    </row>
    <row r="36" ht="15.75" customHeight="1">
      <c r="A36" s="84">
        <v>33.0</v>
      </c>
      <c r="B36" s="54" t="s">
        <v>935</v>
      </c>
      <c r="C36" s="84" t="s">
        <v>899</v>
      </c>
      <c r="D36" s="85">
        <f>'Refeições'!$C$58</f>
        <v>0.02478873239</v>
      </c>
      <c r="E36" s="86">
        <v>92.0</v>
      </c>
      <c r="F36" s="87">
        <f t="shared" si="1"/>
        <v>2.28056338</v>
      </c>
      <c r="G36" s="86">
        <v>25.0</v>
      </c>
      <c r="H36" s="87">
        <f t="shared" si="2"/>
        <v>0.6197183099</v>
      </c>
      <c r="I36" s="86">
        <v>450.0</v>
      </c>
      <c r="J36" s="87">
        <f t="shared" si="3"/>
        <v>11.15492958</v>
      </c>
      <c r="K36" s="86">
        <v>2.0</v>
      </c>
      <c r="L36" s="87">
        <f t="shared" si="4"/>
        <v>0.04957746479</v>
      </c>
      <c r="M36" s="86">
        <v>3851.0</v>
      </c>
      <c r="N36" s="87">
        <f t="shared" si="5"/>
        <v>95.46140845</v>
      </c>
      <c r="O36" s="86">
        <v>26.0</v>
      </c>
      <c r="P36" s="87">
        <f t="shared" si="6"/>
        <v>0.6445070423</v>
      </c>
      <c r="Q36" s="86">
        <v>1.0</v>
      </c>
      <c r="R36" s="87">
        <f t="shared" si="7"/>
        <v>0.02478873239</v>
      </c>
      <c r="S36" s="86">
        <v>176.0</v>
      </c>
      <c r="T36" s="87">
        <f t="shared" si="8"/>
        <v>4.362816901</v>
      </c>
      <c r="U36" s="86">
        <v>961.0</v>
      </c>
      <c r="V36" s="87">
        <f t="shared" si="9"/>
        <v>23.82197183</v>
      </c>
      <c r="W36" s="86">
        <v>11.0</v>
      </c>
      <c r="X36" s="87">
        <f t="shared" si="10"/>
        <v>0.2726760563</v>
      </c>
      <c r="Y36" s="88">
        <f t="shared" si="11"/>
        <v>5595</v>
      </c>
      <c r="Z36" s="87">
        <f t="shared" si="12"/>
        <v>138.6929577</v>
      </c>
      <c r="AA36" s="87">
        <f t="shared" si="13"/>
        <v>1664.315493</v>
      </c>
      <c r="AB36" s="87">
        <f t="shared" si="14"/>
        <v>3328.630986</v>
      </c>
    </row>
    <row r="37" ht="15.0" customHeight="1">
      <c r="A37" s="91" t="s">
        <v>936</v>
      </c>
      <c r="B37" s="92"/>
      <c r="C37" s="92"/>
      <c r="D37" s="93"/>
      <c r="E37" s="94">
        <f t="shared" ref="E37:AB37" si="15">SUM(E4:E36)</f>
        <v>7804757</v>
      </c>
      <c r="F37" s="95">
        <f t="shared" si="15"/>
        <v>116658.4463</v>
      </c>
      <c r="G37" s="94">
        <f t="shared" si="15"/>
        <v>452328</v>
      </c>
      <c r="H37" s="95">
        <f t="shared" si="15"/>
        <v>15026.00475</v>
      </c>
      <c r="I37" s="94">
        <f t="shared" si="15"/>
        <v>1816796</v>
      </c>
      <c r="J37" s="95">
        <f t="shared" si="15"/>
        <v>33194.92699</v>
      </c>
      <c r="K37" s="94">
        <f t="shared" si="15"/>
        <v>162494</v>
      </c>
      <c r="L37" s="95">
        <f t="shared" si="15"/>
        <v>29896.00253</v>
      </c>
      <c r="M37" s="94">
        <f t="shared" si="15"/>
        <v>625200</v>
      </c>
      <c r="N37" s="95">
        <f t="shared" si="15"/>
        <v>26507.30768</v>
      </c>
      <c r="O37" s="94">
        <f t="shared" si="15"/>
        <v>450491</v>
      </c>
      <c r="P37" s="95">
        <f t="shared" si="15"/>
        <v>15056.87557</v>
      </c>
      <c r="Q37" s="94">
        <f t="shared" si="15"/>
        <v>1309709</v>
      </c>
      <c r="R37" s="95">
        <f t="shared" si="15"/>
        <v>27027.61266</v>
      </c>
      <c r="S37" s="94">
        <f t="shared" si="15"/>
        <v>1478509</v>
      </c>
      <c r="T37" s="95">
        <f t="shared" si="15"/>
        <v>46010.78469</v>
      </c>
      <c r="U37" s="94">
        <f t="shared" si="15"/>
        <v>982334</v>
      </c>
      <c r="V37" s="95">
        <f t="shared" si="15"/>
        <v>123842.264</v>
      </c>
      <c r="W37" s="94">
        <f t="shared" si="15"/>
        <v>2214944</v>
      </c>
      <c r="X37" s="95">
        <f t="shared" si="15"/>
        <v>64266.05385</v>
      </c>
      <c r="Y37" s="94">
        <f t="shared" si="15"/>
        <v>17297562</v>
      </c>
      <c r="Z37" s="95">
        <f t="shared" si="15"/>
        <v>497486.2791</v>
      </c>
      <c r="AA37" s="95">
        <f t="shared" si="15"/>
        <v>5969835.349</v>
      </c>
      <c r="AB37" s="95">
        <f t="shared" si="15"/>
        <v>11939670.7</v>
      </c>
    </row>
    <row r="38" ht="15.75" customHeight="1">
      <c r="A38" s="79"/>
    </row>
    <row r="39" ht="15.75" customHeight="1">
      <c r="A39" s="79"/>
    </row>
    <row r="40" ht="15.75" customHeight="1">
      <c r="A40" s="79"/>
    </row>
    <row r="41" ht="15.75" customHeight="1">
      <c r="A41" s="79"/>
      <c r="K41" s="96"/>
    </row>
    <row r="42" ht="15.75" customHeight="1">
      <c r="A42" s="79"/>
      <c r="K42" s="96"/>
    </row>
    <row r="43" ht="15.75" customHeight="1">
      <c r="A43" s="79"/>
      <c r="K43" s="96"/>
    </row>
    <row r="44" ht="15.75" customHeight="1">
      <c r="A44" s="79"/>
      <c r="K44" s="96"/>
    </row>
    <row r="45" ht="15.75" customHeight="1">
      <c r="A45" s="79"/>
      <c r="K45" s="96"/>
    </row>
    <row r="46" ht="15.75" customHeight="1">
      <c r="A46" s="79"/>
      <c r="K46" s="96"/>
    </row>
    <row r="47" ht="15.75" customHeight="1">
      <c r="A47" s="79"/>
      <c r="K47" s="96"/>
    </row>
    <row r="48" ht="15.75" customHeight="1">
      <c r="A48" s="79"/>
      <c r="K48" s="96"/>
    </row>
    <row r="49" ht="15.75" customHeight="1">
      <c r="A49" s="79"/>
      <c r="K49" s="96"/>
    </row>
    <row r="50" ht="15.75" customHeight="1">
      <c r="A50" s="79"/>
      <c r="K50" s="96"/>
    </row>
    <row r="51" ht="15.75" customHeight="1">
      <c r="A51" s="79"/>
    </row>
    <row r="52" ht="15.75" customHeight="1">
      <c r="A52" s="79"/>
    </row>
    <row r="53" ht="15.75" customHeight="1">
      <c r="A53" s="79"/>
    </row>
    <row r="54" ht="15.75" customHeight="1">
      <c r="A54" s="79"/>
    </row>
    <row r="55" ht="15.75" customHeight="1">
      <c r="A55" s="79"/>
    </row>
    <row r="56" ht="15.75" customHeight="1">
      <c r="A56" s="79"/>
    </row>
    <row r="57" ht="15.75" customHeight="1">
      <c r="A57" s="79"/>
    </row>
    <row r="58" ht="15.75" customHeight="1">
      <c r="A58" s="79"/>
    </row>
    <row r="59" ht="15.75" customHeight="1">
      <c r="A59" s="79"/>
    </row>
    <row r="60" ht="15.75" customHeight="1">
      <c r="A60" s="79"/>
    </row>
    <row r="61" ht="15.75" customHeight="1">
      <c r="A61" s="79"/>
    </row>
    <row r="62" ht="15.75" customHeight="1">
      <c r="A62" s="79"/>
    </row>
    <row r="63" ht="15.75" customHeight="1">
      <c r="A63" s="79"/>
    </row>
    <row r="64" ht="15.75" customHeight="1">
      <c r="A64" s="79"/>
    </row>
    <row r="65" ht="15.75" customHeight="1">
      <c r="A65" s="79"/>
    </row>
    <row r="66" ht="15.75" customHeight="1">
      <c r="A66" s="79"/>
    </row>
    <row r="67" ht="15.75" customHeight="1">
      <c r="A67" s="79"/>
    </row>
    <row r="68" ht="15.75" customHeight="1">
      <c r="A68" s="79"/>
    </row>
    <row r="69" ht="15.75" customHeight="1">
      <c r="A69" s="79"/>
    </row>
    <row r="70" ht="15.75" customHeight="1">
      <c r="A70" s="79"/>
    </row>
    <row r="71" ht="15.75" customHeight="1">
      <c r="A71" s="79"/>
    </row>
    <row r="72" ht="15.75" customHeight="1">
      <c r="A72" s="79"/>
    </row>
    <row r="73" ht="15.75" customHeight="1">
      <c r="A73" s="79"/>
    </row>
    <row r="74" ht="15.75" customHeight="1">
      <c r="A74" s="79"/>
    </row>
    <row r="75" ht="15.75" customHeight="1">
      <c r="A75" s="79"/>
    </row>
    <row r="76" ht="15.75" customHeight="1">
      <c r="A76" s="79"/>
    </row>
    <row r="77" ht="15.75" customHeight="1">
      <c r="A77" s="79"/>
    </row>
    <row r="78" ht="15.75" customHeight="1">
      <c r="A78" s="79"/>
    </row>
    <row r="79" ht="15.75" customHeight="1">
      <c r="A79" s="79"/>
    </row>
    <row r="80" ht="15.75" customHeight="1">
      <c r="A80" s="79"/>
    </row>
    <row r="81" ht="15.75" customHeight="1">
      <c r="A81" s="79"/>
    </row>
    <row r="82" ht="15.75" customHeight="1">
      <c r="A82" s="79"/>
    </row>
    <row r="83" ht="15.75" customHeight="1">
      <c r="A83" s="79"/>
    </row>
    <row r="84" ht="15.75" customHeight="1">
      <c r="A84" s="79"/>
    </row>
    <row r="85" ht="15.75" customHeight="1">
      <c r="A85" s="79"/>
    </row>
    <row r="86" ht="15.75" customHeight="1">
      <c r="A86" s="79"/>
    </row>
    <row r="87" ht="15.75" customHeight="1">
      <c r="A87" s="79"/>
    </row>
    <row r="88" ht="15.75" customHeight="1">
      <c r="A88" s="79"/>
    </row>
    <row r="89" ht="15.75" customHeight="1">
      <c r="A89" s="79"/>
    </row>
    <row r="90" ht="15.75" customHeight="1">
      <c r="A90" s="79"/>
    </row>
    <row r="91" ht="15.75" customHeight="1">
      <c r="A91" s="79"/>
    </row>
    <row r="92" ht="15.75" customHeight="1">
      <c r="A92" s="79"/>
    </row>
    <row r="93" ht="15.75" customHeight="1">
      <c r="A93" s="79"/>
    </row>
    <row r="94" ht="15.75" customHeight="1">
      <c r="A94" s="79"/>
    </row>
    <row r="95" ht="15.75" customHeight="1">
      <c r="A95" s="79"/>
    </row>
    <row r="96" ht="15.75" customHeight="1">
      <c r="A96" s="79"/>
    </row>
    <row r="97" ht="15.75" customHeight="1">
      <c r="A97" s="79"/>
    </row>
    <row r="98" ht="15.75" customHeight="1">
      <c r="A98" s="79"/>
    </row>
    <row r="99" ht="15.75" customHeight="1">
      <c r="A99" s="79"/>
    </row>
    <row r="100" ht="15.75" customHeight="1">
      <c r="A100" s="79"/>
    </row>
    <row r="101" ht="15.75" customHeight="1">
      <c r="A101" s="79"/>
    </row>
    <row r="102" ht="15.75" customHeight="1">
      <c r="A102" s="79"/>
    </row>
    <row r="103" ht="15.75" customHeight="1">
      <c r="A103" s="79"/>
    </row>
    <row r="104" ht="15.75" customHeight="1">
      <c r="A104" s="79"/>
    </row>
    <row r="105" ht="15.75" customHeight="1">
      <c r="A105" s="79"/>
    </row>
    <row r="106" ht="15.75" customHeight="1">
      <c r="A106" s="79"/>
    </row>
    <row r="107" ht="15.75" customHeight="1">
      <c r="A107" s="79"/>
    </row>
    <row r="108" ht="15.75" customHeight="1">
      <c r="A108" s="79"/>
    </row>
    <row r="109" ht="15.75" customHeight="1">
      <c r="A109" s="79"/>
    </row>
    <row r="110" ht="15.75" customHeight="1">
      <c r="A110" s="79"/>
    </row>
    <row r="111" ht="15.75" customHeight="1">
      <c r="A111" s="79"/>
    </row>
    <row r="112" ht="15.75" customHeight="1">
      <c r="A112" s="79"/>
    </row>
    <row r="113" ht="15.75" customHeight="1">
      <c r="A113" s="79"/>
    </row>
    <row r="114" ht="15.75" customHeight="1">
      <c r="A114" s="79"/>
    </row>
    <row r="115" ht="15.75" customHeight="1">
      <c r="A115" s="79"/>
    </row>
    <row r="116" ht="15.75" customHeight="1">
      <c r="A116" s="79"/>
    </row>
    <row r="117" ht="15.75" customHeight="1">
      <c r="A117" s="79"/>
    </row>
    <row r="118" ht="15.75" customHeight="1">
      <c r="A118" s="79"/>
    </row>
    <row r="119" ht="15.75" customHeight="1">
      <c r="A119" s="79"/>
    </row>
    <row r="120" ht="15.75" customHeight="1">
      <c r="A120" s="79"/>
    </row>
    <row r="121" ht="15.75" customHeight="1">
      <c r="A121" s="79"/>
    </row>
    <row r="122" ht="15.75" customHeight="1">
      <c r="A122" s="79"/>
    </row>
    <row r="123" ht="15.75" customHeight="1">
      <c r="A123" s="79"/>
    </row>
    <row r="124" ht="15.75" customHeight="1">
      <c r="A124" s="79"/>
    </row>
    <row r="125" ht="15.75" customHeight="1">
      <c r="A125" s="79"/>
    </row>
    <row r="126" ht="15.75" customHeight="1">
      <c r="A126" s="79"/>
    </row>
    <row r="127" ht="15.75" customHeight="1">
      <c r="A127" s="79"/>
    </row>
    <row r="128" ht="15.75" customHeight="1">
      <c r="A128" s="79"/>
    </row>
    <row r="129" ht="15.75" customHeight="1">
      <c r="A129" s="79"/>
    </row>
    <row r="130" ht="15.75" customHeight="1">
      <c r="A130" s="79"/>
    </row>
    <row r="131" ht="15.75" customHeight="1">
      <c r="A131" s="79"/>
    </row>
    <row r="132" ht="15.75" customHeight="1">
      <c r="A132" s="79"/>
    </row>
    <row r="133" ht="15.75" customHeight="1">
      <c r="A133" s="79"/>
    </row>
    <row r="134" ht="15.75" customHeight="1">
      <c r="A134" s="79"/>
    </row>
    <row r="135" ht="15.75" customHeight="1">
      <c r="A135" s="79"/>
    </row>
    <row r="136" ht="15.75" customHeight="1">
      <c r="A136" s="79"/>
    </row>
    <row r="137" ht="15.75" customHeight="1">
      <c r="A137" s="79"/>
    </row>
    <row r="138" ht="15.75" customHeight="1">
      <c r="A138" s="79"/>
    </row>
    <row r="139" ht="15.75" customHeight="1">
      <c r="A139" s="79"/>
    </row>
    <row r="140" ht="15.75" customHeight="1">
      <c r="A140" s="79"/>
    </row>
    <row r="141" ht="15.75" customHeight="1">
      <c r="A141" s="79"/>
    </row>
    <row r="142" ht="15.75" customHeight="1">
      <c r="A142" s="79"/>
    </row>
    <row r="143" ht="15.75" customHeight="1">
      <c r="A143" s="79"/>
    </row>
    <row r="144" ht="15.75" customHeight="1">
      <c r="A144" s="79"/>
    </row>
    <row r="145" ht="15.75" customHeight="1">
      <c r="A145" s="79"/>
    </row>
    <row r="146" ht="15.75" customHeight="1">
      <c r="A146" s="79"/>
    </row>
    <row r="147" ht="15.75" customHeight="1">
      <c r="A147" s="79"/>
    </row>
    <row r="148" ht="15.75" customHeight="1">
      <c r="A148" s="79"/>
    </row>
    <row r="149" ht="15.75" customHeight="1">
      <c r="A149" s="79"/>
    </row>
    <row r="150" ht="15.75" customHeight="1">
      <c r="A150" s="79"/>
    </row>
    <row r="151" ht="15.75" customHeight="1">
      <c r="A151" s="79"/>
    </row>
    <row r="152" ht="15.75" customHeight="1">
      <c r="A152" s="79"/>
    </row>
    <row r="153" ht="15.75" customHeight="1">
      <c r="A153" s="79"/>
    </row>
    <row r="154" ht="15.75" customHeight="1">
      <c r="A154" s="79"/>
    </row>
    <row r="155" ht="15.75" customHeight="1">
      <c r="A155" s="79"/>
    </row>
    <row r="156" ht="15.75" customHeight="1">
      <c r="A156" s="79"/>
    </row>
    <row r="157" ht="15.75" customHeight="1">
      <c r="A157" s="79"/>
    </row>
    <row r="158" ht="15.75" customHeight="1">
      <c r="A158" s="79"/>
    </row>
    <row r="159" ht="15.75" customHeight="1">
      <c r="A159" s="79"/>
    </row>
    <row r="160" ht="15.75" customHeight="1">
      <c r="A160" s="79"/>
    </row>
    <row r="161" ht="15.75" customHeight="1">
      <c r="A161" s="79"/>
    </row>
    <row r="162" ht="15.75" customHeight="1">
      <c r="A162" s="79"/>
    </row>
    <row r="163" ht="15.75" customHeight="1">
      <c r="A163" s="79"/>
    </row>
    <row r="164" ht="15.75" customHeight="1">
      <c r="A164" s="79"/>
    </row>
    <row r="165" ht="15.75" customHeight="1">
      <c r="A165" s="79"/>
    </row>
    <row r="166" ht="15.75" customHeight="1">
      <c r="A166" s="79"/>
    </row>
    <row r="167" ht="15.75" customHeight="1">
      <c r="A167" s="79"/>
    </row>
    <row r="168" ht="15.75" customHeight="1">
      <c r="A168" s="79"/>
    </row>
    <row r="169" ht="15.75" customHeight="1">
      <c r="A169" s="79"/>
    </row>
    <row r="170" ht="15.75" customHeight="1">
      <c r="A170" s="79"/>
    </row>
    <row r="171" ht="15.75" customHeight="1">
      <c r="A171" s="79"/>
    </row>
    <row r="172" ht="15.75" customHeight="1">
      <c r="A172" s="79"/>
    </row>
    <row r="173" ht="15.75" customHeight="1">
      <c r="A173" s="79"/>
    </row>
    <row r="174" ht="15.75" customHeight="1">
      <c r="A174" s="79"/>
    </row>
    <row r="175" ht="15.75" customHeight="1">
      <c r="A175" s="79"/>
    </row>
    <row r="176" ht="15.75" customHeight="1">
      <c r="A176" s="79"/>
    </row>
    <row r="177" ht="15.75" customHeight="1">
      <c r="A177" s="79"/>
    </row>
    <row r="178" ht="15.75" customHeight="1">
      <c r="A178" s="79"/>
    </row>
    <row r="179" ht="15.75" customHeight="1">
      <c r="A179" s="79"/>
    </row>
    <row r="180" ht="15.75" customHeight="1">
      <c r="A180" s="79"/>
    </row>
    <row r="181" ht="15.75" customHeight="1">
      <c r="A181" s="79"/>
    </row>
    <row r="182" ht="15.75" customHeight="1">
      <c r="A182" s="79"/>
    </row>
    <row r="183" ht="15.75" customHeight="1">
      <c r="A183" s="79"/>
    </row>
    <row r="184" ht="15.75" customHeight="1">
      <c r="A184" s="79"/>
    </row>
    <row r="185" ht="15.75" customHeight="1">
      <c r="A185" s="79"/>
    </row>
    <row r="186" ht="15.75" customHeight="1">
      <c r="A186" s="79"/>
    </row>
    <row r="187" ht="15.75" customHeight="1">
      <c r="A187" s="79"/>
    </row>
    <row r="188" ht="15.75" customHeight="1">
      <c r="A188" s="79"/>
    </row>
    <row r="189" ht="15.75" customHeight="1">
      <c r="A189" s="79"/>
    </row>
    <row r="190" ht="15.75" customHeight="1">
      <c r="A190" s="79"/>
    </row>
    <row r="191" ht="15.75" customHeight="1">
      <c r="A191" s="79"/>
    </row>
    <row r="192" ht="15.75" customHeight="1">
      <c r="A192" s="79"/>
    </row>
    <row r="193" ht="15.75" customHeight="1">
      <c r="A193" s="79"/>
    </row>
    <row r="194" ht="15.75" customHeight="1">
      <c r="A194" s="79"/>
    </row>
    <row r="195" ht="15.75" customHeight="1">
      <c r="A195" s="79"/>
    </row>
    <row r="196" ht="15.75" customHeight="1">
      <c r="A196" s="79"/>
    </row>
    <row r="197" ht="15.75" customHeight="1">
      <c r="A197" s="79"/>
    </row>
    <row r="198" ht="15.75" customHeight="1">
      <c r="A198" s="79"/>
    </row>
    <row r="199" ht="15.75" customHeight="1">
      <c r="A199" s="79"/>
    </row>
    <row r="200" ht="15.75" customHeight="1">
      <c r="A200" s="79"/>
    </row>
    <row r="201" ht="15.75" customHeight="1">
      <c r="A201" s="79"/>
    </row>
    <row r="202" ht="15.75" customHeight="1">
      <c r="A202" s="79"/>
    </row>
    <row r="203" ht="15.75" customHeight="1">
      <c r="A203" s="79"/>
    </row>
    <row r="204" ht="15.75" customHeight="1">
      <c r="A204" s="79"/>
    </row>
    <row r="205" ht="15.75" customHeight="1">
      <c r="A205" s="79"/>
    </row>
    <row r="206" ht="15.75" customHeight="1">
      <c r="A206" s="79"/>
    </row>
    <row r="207" ht="15.75" customHeight="1">
      <c r="A207" s="79"/>
    </row>
    <row r="208" ht="15.75" customHeight="1">
      <c r="A208" s="79"/>
    </row>
    <row r="209" ht="15.75" customHeight="1">
      <c r="A209" s="79"/>
    </row>
    <row r="210" ht="15.75" customHeight="1">
      <c r="A210" s="79"/>
    </row>
    <row r="211" ht="15.75" customHeight="1">
      <c r="A211" s="79"/>
    </row>
    <row r="212" ht="15.75" customHeight="1">
      <c r="A212" s="79"/>
    </row>
    <row r="213" ht="15.75" customHeight="1">
      <c r="A213" s="79"/>
    </row>
    <row r="214" ht="15.75" customHeight="1">
      <c r="A214" s="79"/>
    </row>
    <row r="215" ht="15.75" customHeight="1">
      <c r="A215" s="79"/>
    </row>
    <row r="216" ht="15.75" customHeight="1">
      <c r="A216" s="79"/>
    </row>
    <row r="217" ht="15.75" customHeight="1">
      <c r="A217" s="79"/>
    </row>
    <row r="218" ht="15.75" customHeight="1">
      <c r="A218" s="79"/>
    </row>
    <row r="219" ht="15.75" customHeight="1">
      <c r="A219" s="79"/>
    </row>
    <row r="220" ht="15.75" customHeight="1">
      <c r="A220" s="79"/>
    </row>
    <row r="221" ht="15.75" customHeight="1">
      <c r="A221" s="79"/>
    </row>
    <row r="222" ht="15.75" customHeight="1">
      <c r="A222" s="79"/>
    </row>
    <row r="223" ht="15.75" customHeight="1">
      <c r="A223" s="79"/>
    </row>
    <row r="224" ht="15.75" customHeight="1">
      <c r="A224" s="79"/>
    </row>
    <row r="225" ht="15.75" customHeight="1">
      <c r="A225" s="79"/>
    </row>
    <row r="226" ht="15.75" customHeight="1">
      <c r="A226" s="79"/>
    </row>
    <row r="227" ht="15.75" customHeight="1">
      <c r="A227" s="79"/>
    </row>
    <row r="228" ht="15.75" customHeight="1">
      <c r="A228" s="79"/>
    </row>
    <row r="229" ht="15.75" customHeight="1">
      <c r="A229" s="79"/>
    </row>
    <row r="230" ht="15.75" customHeight="1">
      <c r="A230" s="79"/>
    </row>
    <row r="231" ht="15.75" customHeight="1">
      <c r="A231" s="79"/>
    </row>
    <row r="232" ht="15.75" customHeight="1">
      <c r="A232" s="79"/>
    </row>
    <row r="233" ht="15.75" customHeight="1">
      <c r="A233" s="79"/>
    </row>
    <row r="234" ht="15.75" customHeight="1">
      <c r="A234" s="79"/>
    </row>
    <row r="235" ht="15.75" customHeight="1">
      <c r="A235" s="79"/>
    </row>
    <row r="236" ht="15.75" customHeight="1">
      <c r="A236" s="79"/>
    </row>
    <row r="237" ht="15.75" customHeight="1">
      <c r="A237" s="79"/>
    </row>
    <row r="238" ht="15.75" customHeight="1">
      <c r="A238" s="79"/>
    </row>
    <row r="239" ht="15.75" customHeight="1">
      <c r="A239" s="79"/>
    </row>
    <row r="240" ht="15.75" customHeight="1">
      <c r="A240" s="79"/>
    </row>
    <row r="241" ht="15.75" customHeight="1">
      <c r="A241" s="79"/>
    </row>
    <row r="242" ht="15.75" customHeight="1">
      <c r="A242" s="79"/>
    </row>
    <row r="243" ht="15.75" customHeight="1">
      <c r="A243" s="79"/>
    </row>
    <row r="244" ht="15.75" customHeight="1">
      <c r="A244" s="79"/>
    </row>
    <row r="245" ht="15.75" customHeight="1">
      <c r="A245" s="79"/>
    </row>
    <row r="246" ht="15.75" customHeight="1">
      <c r="A246" s="79"/>
    </row>
    <row r="247" ht="15.75" customHeight="1">
      <c r="A247" s="79"/>
    </row>
    <row r="248" ht="15.75" customHeight="1">
      <c r="A248" s="79"/>
    </row>
    <row r="249" ht="15.75" customHeight="1">
      <c r="A249" s="79"/>
    </row>
    <row r="250" ht="15.75" customHeight="1">
      <c r="A250" s="79"/>
    </row>
    <row r="251" ht="15.75" customHeight="1">
      <c r="A251" s="79"/>
    </row>
    <row r="252" ht="15.75" customHeight="1">
      <c r="A252" s="79"/>
    </row>
    <row r="253" ht="15.75" customHeight="1">
      <c r="A253" s="79"/>
    </row>
    <row r="254" ht="15.75" customHeight="1">
      <c r="A254" s="79"/>
    </row>
    <row r="255" ht="15.75" customHeight="1">
      <c r="A255" s="79"/>
    </row>
    <row r="256" ht="15.75" customHeight="1">
      <c r="A256" s="79"/>
    </row>
    <row r="257" ht="15.75" customHeight="1">
      <c r="A257" s="79"/>
    </row>
    <row r="258" ht="15.75" customHeight="1">
      <c r="A258" s="79"/>
    </row>
    <row r="259" ht="15.75" customHeight="1">
      <c r="A259" s="79"/>
    </row>
    <row r="260" ht="15.75" customHeight="1">
      <c r="A260" s="79"/>
    </row>
    <row r="261" ht="15.75" customHeight="1">
      <c r="A261" s="79"/>
    </row>
    <row r="262" ht="15.75" customHeight="1">
      <c r="A262" s="79"/>
    </row>
    <row r="263" ht="15.75" customHeight="1">
      <c r="A263" s="79"/>
    </row>
    <row r="264" ht="15.75" customHeight="1">
      <c r="A264" s="79"/>
    </row>
    <row r="265" ht="15.75" customHeight="1">
      <c r="A265" s="79"/>
    </row>
    <row r="266" ht="15.75" customHeight="1">
      <c r="A266" s="79"/>
    </row>
    <row r="267" ht="15.75" customHeight="1">
      <c r="A267" s="79"/>
    </row>
    <row r="268" ht="15.75" customHeight="1">
      <c r="A268" s="79"/>
    </row>
    <row r="269" ht="15.75" customHeight="1">
      <c r="A269" s="79"/>
    </row>
    <row r="270" ht="15.75" customHeight="1">
      <c r="A270" s="79"/>
    </row>
    <row r="271" ht="15.75" customHeight="1">
      <c r="A271" s="79"/>
    </row>
    <row r="272" ht="15.75" customHeight="1">
      <c r="A272" s="79"/>
    </row>
    <row r="273" ht="15.75" customHeight="1">
      <c r="A273" s="79"/>
    </row>
    <row r="274" ht="15.75" customHeight="1">
      <c r="A274" s="79"/>
    </row>
    <row r="275" ht="15.75" customHeight="1">
      <c r="A275" s="79"/>
    </row>
    <row r="276" ht="15.75" customHeight="1">
      <c r="A276" s="79"/>
    </row>
    <row r="277" ht="15.75" customHeight="1">
      <c r="A277" s="79"/>
    </row>
    <row r="278" ht="15.75" customHeight="1">
      <c r="A278" s="79"/>
    </row>
    <row r="279" ht="15.75" customHeight="1">
      <c r="A279" s="79"/>
    </row>
    <row r="280" ht="15.75" customHeight="1">
      <c r="A280" s="79"/>
    </row>
    <row r="281" ht="15.75" customHeight="1">
      <c r="A281" s="79"/>
    </row>
    <row r="282" ht="15.75" customHeight="1">
      <c r="A282" s="79"/>
    </row>
    <row r="283" ht="15.75" customHeight="1">
      <c r="A283" s="79"/>
    </row>
    <row r="284" ht="15.75" customHeight="1">
      <c r="A284" s="79"/>
    </row>
    <row r="285" ht="15.75" customHeight="1">
      <c r="A285" s="79"/>
    </row>
    <row r="286" ht="15.75" customHeight="1">
      <c r="A286" s="79"/>
    </row>
    <row r="287" ht="15.75" customHeight="1">
      <c r="A287" s="79"/>
    </row>
    <row r="288" ht="15.75" customHeight="1">
      <c r="A288" s="79"/>
    </row>
    <row r="289" ht="15.75" customHeight="1">
      <c r="A289" s="79"/>
    </row>
    <row r="290" ht="15.75" customHeight="1">
      <c r="A290" s="79"/>
    </row>
    <row r="291" ht="15.75" customHeight="1">
      <c r="A291" s="79"/>
    </row>
    <row r="292" ht="15.75" customHeight="1">
      <c r="A292" s="79"/>
    </row>
    <row r="293" ht="15.75" customHeight="1">
      <c r="A293" s="79"/>
    </row>
    <row r="294" ht="15.75" customHeight="1">
      <c r="A294" s="79"/>
    </row>
    <row r="295" ht="15.75" customHeight="1">
      <c r="A295" s="79"/>
    </row>
    <row r="296" ht="15.75" customHeight="1">
      <c r="A296" s="79"/>
    </row>
    <row r="297" ht="15.75" customHeight="1">
      <c r="A297" s="79"/>
    </row>
    <row r="298" ht="15.75" customHeight="1">
      <c r="A298" s="79"/>
    </row>
    <row r="299" ht="15.75" customHeight="1">
      <c r="A299" s="79"/>
    </row>
    <row r="300" ht="15.75" customHeight="1">
      <c r="A300" s="79"/>
    </row>
    <row r="301" ht="15.75" customHeight="1">
      <c r="A301" s="79"/>
    </row>
    <row r="302" ht="15.75" customHeight="1">
      <c r="A302" s="79"/>
    </row>
    <row r="303" ht="15.75" customHeight="1">
      <c r="A303" s="79"/>
    </row>
    <row r="304" ht="15.75" customHeight="1">
      <c r="A304" s="79"/>
    </row>
    <row r="305" ht="15.75" customHeight="1">
      <c r="A305" s="79"/>
    </row>
    <row r="306" ht="15.75" customHeight="1">
      <c r="A306" s="79"/>
    </row>
    <row r="307" ht="15.75" customHeight="1">
      <c r="A307" s="79"/>
    </row>
    <row r="308" ht="15.75" customHeight="1">
      <c r="A308" s="79"/>
    </row>
    <row r="309" ht="15.75" customHeight="1">
      <c r="A309" s="79"/>
    </row>
    <row r="310" ht="15.75" customHeight="1">
      <c r="A310" s="79"/>
    </row>
    <row r="311" ht="15.75" customHeight="1">
      <c r="A311" s="79"/>
    </row>
    <row r="312" ht="15.75" customHeight="1">
      <c r="A312" s="79"/>
    </row>
    <row r="313" ht="15.75" customHeight="1">
      <c r="A313" s="79"/>
    </row>
    <row r="314" ht="15.75" customHeight="1">
      <c r="A314" s="79"/>
    </row>
    <row r="315" ht="15.75" customHeight="1">
      <c r="A315" s="79"/>
    </row>
    <row r="316" ht="15.75" customHeight="1">
      <c r="A316" s="79"/>
    </row>
    <row r="317" ht="15.75" customHeight="1">
      <c r="A317" s="79"/>
    </row>
    <row r="318" ht="15.75" customHeight="1">
      <c r="A318" s="79"/>
    </row>
    <row r="319" ht="15.75" customHeight="1">
      <c r="A319" s="79"/>
    </row>
    <row r="320" ht="15.75" customHeight="1">
      <c r="A320" s="79"/>
    </row>
    <row r="321" ht="15.75" customHeight="1">
      <c r="A321" s="79"/>
    </row>
    <row r="322" ht="15.75" customHeight="1">
      <c r="A322" s="79"/>
    </row>
    <row r="323" ht="15.75" customHeight="1">
      <c r="A323" s="79"/>
    </row>
    <row r="324" ht="15.75" customHeight="1">
      <c r="A324" s="79"/>
    </row>
    <row r="325" ht="15.75" customHeight="1">
      <c r="A325" s="79"/>
    </row>
    <row r="326" ht="15.75" customHeight="1">
      <c r="A326" s="79"/>
    </row>
    <row r="327" ht="15.75" customHeight="1">
      <c r="A327" s="79"/>
    </row>
    <row r="328" ht="15.75" customHeight="1">
      <c r="A328" s="79"/>
    </row>
    <row r="329" ht="15.75" customHeight="1">
      <c r="A329" s="79"/>
    </row>
    <row r="330" ht="15.75" customHeight="1">
      <c r="A330" s="79"/>
    </row>
    <row r="331" ht="15.75" customHeight="1">
      <c r="A331" s="79"/>
    </row>
    <row r="332" ht="15.75" customHeight="1">
      <c r="A332" s="79"/>
    </row>
    <row r="333" ht="15.75" customHeight="1">
      <c r="A333" s="79"/>
    </row>
    <row r="334" ht="15.75" customHeight="1">
      <c r="A334" s="79"/>
    </row>
    <row r="335" ht="15.75" customHeight="1">
      <c r="A335" s="79"/>
    </row>
    <row r="336" ht="15.75" customHeight="1">
      <c r="A336" s="79"/>
    </row>
    <row r="337" ht="15.75" customHeight="1">
      <c r="A337" s="79"/>
    </row>
    <row r="338" ht="15.75" customHeight="1">
      <c r="A338" s="79"/>
    </row>
    <row r="339" ht="15.75" customHeight="1">
      <c r="A339" s="79"/>
    </row>
    <row r="340" ht="15.75" customHeight="1">
      <c r="A340" s="79"/>
    </row>
    <row r="341" ht="15.75" customHeight="1">
      <c r="A341" s="79"/>
    </row>
    <row r="342" ht="15.75" customHeight="1">
      <c r="A342" s="79"/>
    </row>
    <row r="343" ht="15.75" customHeight="1">
      <c r="A343" s="79"/>
    </row>
    <row r="344" ht="15.75" customHeight="1">
      <c r="A344" s="79"/>
    </row>
    <row r="345" ht="15.75" customHeight="1">
      <c r="A345" s="79"/>
    </row>
    <row r="346" ht="15.75" customHeight="1">
      <c r="A346" s="79"/>
    </row>
    <row r="347" ht="15.75" customHeight="1">
      <c r="A347" s="79"/>
    </row>
    <row r="348" ht="15.75" customHeight="1">
      <c r="A348" s="79"/>
    </row>
    <row r="349" ht="15.75" customHeight="1">
      <c r="A349" s="79"/>
    </row>
    <row r="350" ht="15.75" customHeight="1">
      <c r="A350" s="79"/>
    </row>
    <row r="351" ht="15.75" customHeight="1">
      <c r="A351" s="79"/>
    </row>
    <row r="352" ht="15.75" customHeight="1">
      <c r="A352" s="79"/>
    </row>
    <row r="353" ht="15.75" customHeight="1">
      <c r="A353" s="79"/>
    </row>
    <row r="354" ht="15.75" customHeight="1">
      <c r="A354" s="79"/>
    </row>
    <row r="355" ht="15.75" customHeight="1">
      <c r="A355" s="79"/>
    </row>
    <row r="356" ht="15.75" customHeight="1">
      <c r="A356" s="79"/>
    </row>
    <row r="357" ht="15.75" customHeight="1">
      <c r="A357" s="79"/>
    </row>
    <row r="358" ht="15.75" customHeight="1">
      <c r="A358" s="79"/>
    </row>
    <row r="359" ht="15.75" customHeight="1">
      <c r="A359" s="79"/>
    </row>
    <row r="360" ht="15.75" customHeight="1">
      <c r="A360" s="79"/>
    </row>
    <row r="361" ht="15.75" customHeight="1">
      <c r="A361" s="79"/>
    </row>
    <row r="362" ht="15.75" customHeight="1">
      <c r="A362" s="79"/>
    </row>
    <row r="363" ht="15.75" customHeight="1">
      <c r="A363" s="79"/>
    </row>
    <row r="364" ht="15.75" customHeight="1">
      <c r="A364" s="79"/>
    </row>
    <row r="365" ht="15.75" customHeight="1">
      <c r="A365" s="79"/>
    </row>
    <row r="366" ht="15.75" customHeight="1">
      <c r="A366" s="79"/>
    </row>
    <row r="367" ht="15.75" customHeight="1">
      <c r="A367" s="79"/>
    </row>
    <row r="368" ht="15.75" customHeight="1">
      <c r="A368" s="79"/>
    </row>
    <row r="369" ht="15.75" customHeight="1">
      <c r="A369" s="79"/>
    </row>
    <row r="370" ht="15.75" customHeight="1">
      <c r="A370" s="79"/>
    </row>
    <row r="371" ht="15.75" customHeight="1">
      <c r="A371" s="79"/>
    </row>
    <row r="372" ht="15.75" customHeight="1">
      <c r="A372" s="79"/>
    </row>
    <row r="373" ht="15.75" customHeight="1">
      <c r="A373" s="79"/>
    </row>
    <row r="374" ht="15.75" customHeight="1">
      <c r="A374" s="79"/>
    </row>
    <row r="375" ht="15.75" customHeight="1">
      <c r="A375" s="79"/>
    </row>
    <row r="376" ht="15.75" customHeight="1">
      <c r="A376" s="79"/>
    </row>
    <row r="377" ht="15.75" customHeight="1">
      <c r="A377" s="79"/>
    </row>
    <row r="378" ht="15.75" customHeight="1">
      <c r="A378" s="79"/>
    </row>
    <row r="379" ht="15.75" customHeight="1">
      <c r="A379" s="79"/>
    </row>
    <row r="380" ht="15.75" customHeight="1">
      <c r="A380" s="79"/>
    </row>
    <row r="381" ht="15.75" customHeight="1">
      <c r="A381" s="79"/>
    </row>
    <row r="382" ht="15.75" customHeight="1">
      <c r="A382" s="79"/>
    </row>
    <row r="383" ht="15.75" customHeight="1">
      <c r="A383" s="79"/>
    </row>
    <row r="384" ht="15.75" customHeight="1">
      <c r="A384" s="79"/>
    </row>
    <row r="385" ht="15.75" customHeight="1">
      <c r="A385" s="79"/>
    </row>
    <row r="386" ht="15.75" customHeight="1">
      <c r="A386" s="79"/>
    </row>
    <row r="387" ht="15.75" customHeight="1">
      <c r="A387" s="79"/>
    </row>
    <row r="388" ht="15.75" customHeight="1">
      <c r="A388" s="79"/>
    </row>
    <row r="389" ht="15.75" customHeight="1">
      <c r="A389" s="79"/>
    </row>
    <row r="390" ht="15.75" customHeight="1">
      <c r="A390" s="79"/>
    </row>
    <row r="391" ht="15.75" customHeight="1">
      <c r="A391" s="79"/>
    </row>
    <row r="392" ht="15.75" customHeight="1">
      <c r="A392" s="79"/>
    </row>
    <row r="393" ht="15.75" customHeight="1">
      <c r="A393" s="79"/>
    </row>
    <row r="394" ht="15.75" customHeight="1">
      <c r="A394" s="79"/>
    </row>
    <row r="395" ht="15.75" customHeight="1">
      <c r="A395" s="79"/>
    </row>
    <row r="396" ht="15.75" customHeight="1">
      <c r="A396" s="79"/>
    </row>
    <row r="397" ht="15.75" customHeight="1">
      <c r="A397" s="79"/>
    </row>
    <row r="398" ht="15.75" customHeight="1">
      <c r="A398" s="79"/>
    </row>
    <row r="399" ht="15.75" customHeight="1">
      <c r="A399" s="79"/>
    </row>
    <row r="400" ht="15.75" customHeight="1">
      <c r="A400" s="79"/>
    </row>
    <row r="401" ht="15.75" customHeight="1">
      <c r="A401" s="79"/>
    </row>
    <row r="402" ht="15.75" customHeight="1">
      <c r="A402" s="79"/>
    </row>
    <row r="403" ht="15.75" customHeight="1">
      <c r="A403" s="79"/>
    </row>
    <row r="404" ht="15.75" customHeight="1">
      <c r="A404" s="79"/>
    </row>
    <row r="405" ht="15.75" customHeight="1">
      <c r="A405" s="79"/>
    </row>
    <row r="406" ht="15.75" customHeight="1">
      <c r="A406" s="79"/>
    </row>
    <row r="407" ht="15.75" customHeight="1">
      <c r="A407" s="79"/>
    </row>
    <row r="408" ht="15.75" customHeight="1">
      <c r="A408" s="79"/>
    </row>
    <row r="409" ht="15.75" customHeight="1">
      <c r="A409" s="79"/>
    </row>
    <row r="410" ht="15.75" customHeight="1">
      <c r="A410" s="79"/>
    </row>
    <row r="411" ht="15.75" customHeight="1">
      <c r="A411" s="79"/>
    </row>
    <row r="412" ht="15.75" customHeight="1">
      <c r="A412" s="79"/>
    </row>
    <row r="413" ht="15.75" customHeight="1">
      <c r="A413" s="79"/>
    </row>
    <row r="414" ht="15.75" customHeight="1">
      <c r="A414" s="79"/>
    </row>
    <row r="415" ht="15.75" customHeight="1">
      <c r="A415" s="79"/>
    </row>
    <row r="416" ht="15.75" customHeight="1">
      <c r="A416" s="79"/>
    </row>
    <row r="417" ht="15.75" customHeight="1">
      <c r="A417" s="79"/>
    </row>
    <row r="418" ht="15.75" customHeight="1">
      <c r="A418" s="79"/>
    </row>
    <row r="419" ht="15.75" customHeight="1">
      <c r="A419" s="79"/>
    </row>
    <row r="420" ht="15.75" customHeight="1">
      <c r="A420" s="79"/>
    </row>
    <row r="421" ht="15.75" customHeight="1">
      <c r="A421" s="79"/>
    </row>
    <row r="422" ht="15.75" customHeight="1">
      <c r="A422" s="79"/>
    </row>
    <row r="423" ht="15.75" customHeight="1">
      <c r="A423" s="79"/>
    </row>
    <row r="424" ht="15.75" customHeight="1">
      <c r="A424" s="79"/>
    </row>
    <row r="425" ht="15.75" customHeight="1">
      <c r="A425" s="79"/>
    </row>
    <row r="426" ht="15.75" customHeight="1">
      <c r="A426" s="79"/>
    </row>
    <row r="427" ht="15.75" customHeight="1">
      <c r="A427" s="79"/>
    </row>
    <row r="428" ht="15.75" customHeight="1">
      <c r="A428" s="79"/>
    </row>
    <row r="429" ht="15.75" customHeight="1">
      <c r="A429" s="79"/>
    </row>
    <row r="430" ht="15.75" customHeight="1">
      <c r="A430" s="79"/>
    </row>
    <row r="431" ht="15.75" customHeight="1">
      <c r="A431" s="79"/>
    </row>
    <row r="432" ht="15.75" customHeight="1">
      <c r="A432" s="79"/>
    </row>
    <row r="433" ht="15.75" customHeight="1">
      <c r="A433" s="79"/>
    </row>
    <row r="434" ht="15.75" customHeight="1">
      <c r="A434" s="79"/>
    </row>
    <row r="435" ht="15.75" customHeight="1">
      <c r="A435" s="79"/>
    </row>
    <row r="436" ht="15.75" customHeight="1">
      <c r="A436" s="79"/>
    </row>
    <row r="437" ht="15.75" customHeight="1">
      <c r="A437" s="79"/>
    </row>
    <row r="438" ht="15.75" customHeight="1">
      <c r="A438" s="79"/>
    </row>
    <row r="439" ht="15.75" customHeight="1">
      <c r="A439" s="79"/>
    </row>
    <row r="440" ht="15.75" customHeight="1">
      <c r="A440" s="79"/>
    </row>
    <row r="441" ht="15.75" customHeight="1">
      <c r="A441" s="79"/>
    </row>
    <row r="442" ht="15.75" customHeight="1">
      <c r="A442" s="79"/>
    </row>
    <row r="443" ht="15.75" customHeight="1">
      <c r="A443" s="79"/>
    </row>
    <row r="444" ht="15.75" customHeight="1">
      <c r="A444" s="79"/>
    </row>
    <row r="445" ht="15.75" customHeight="1">
      <c r="A445" s="79"/>
    </row>
    <row r="446" ht="15.75" customHeight="1">
      <c r="A446" s="79"/>
    </row>
    <row r="447" ht="15.75" customHeight="1">
      <c r="A447" s="79"/>
    </row>
    <row r="448" ht="15.75" customHeight="1">
      <c r="A448" s="79"/>
    </row>
    <row r="449" ht="15.75" customHeight="1">
      <c r="A449" s="79"/>
    </row>
    <row r="450" ht="15.75" customHeight="1">
      <c r="A450" s="79"/>
    </row>
    <row r="451" ht="15.75" customHeight="1">
      <c r="A451" s="79"/>
    </row>
    <row r="452" ht="15.75" customHeight="1">
      <c r="A452" s="79"/>
    </row>
    <row r="453" ht="15.75" customHeight="1">
      <c r="A453" s="79"/>
    </row>
    <row r="454" ht="15.75" customHeight="1">
      <c r="A454" s="79"/>
    </row>
    <row r="455" ht="15.75" customHeight="1">
      <c r="A455" s="79"/>
    </row>
    <row r="456" ht="15.75" customHeight="1">
      <c r="A456" s="79"/>
    </row>
    <row r="457" ht="15.75" customHeight="1">
      <c r="A457" s="79"/>
    </row>
    <row r="458" ht="15.75" customHeight="1">
      <c r="A458" s="79"/>
    </row>
    <row r="459" ht="15.75" customHeight="1">
      <c r="A459" s="79"/>
    </row>
    <row r="460" ht="15.75" customHeight="1">
      <c r="A460" s="79"/>
    </row>
    <row r="461" ht="15.75" customHeight="1">
      <c r="A461" s="79"/>
    </row>
    <row r="462" ht="15.75" customHeight="1">
      <c r="A462" s="79"/>
    </row>
    <row r="463" ht="15.75" customHeight="1">
      <c r="A463" s="79"/>
    </row>
    <row r="464" ht="15.75" customHeight="1">
      <c r="A464" s="79"/>
    </row>
    <row r="465" ht="15.75" customHeight="1">
      <c r="A465" s="79"/>
    </row>
    <row r="466" ht="15.75" customHeight="1">
      <c r="A466" s="79"/>
    </row>
    <row r="467" ht="15.75" customHeight="1">
      <c r="A467" s="79"/>
    </row>
    <row r="468" ht="15.75" customHeight="1">
      <c r="A468" s="79"/>
    </row>
    <row r="469" ht="15.75" customHeight="1">
      <c r="A469" s="79"/>
    </row>
    <row r="470" ht="15.75" customHeight="1">
      <c r="A470" s="79"/>
    </row>
    <row r="471" ht="15.75" customHeight="1">
      <c r="A471" s="79"/>
    </row>
    <row r="472" ht="15.75" customHeight="1">
      <c r="A472" s="79"/>
    </row>
    <row r="473" ht="15.75" customHeight="1">
      <c r="A473" s="79"/>
    </row>
    <row r="474" ht="15.75" customHeight="1">
      <c r="A474" s="79"/>
    </row>
    <row r="475" ht="15.75" customHeight="1">
      <c r="A475" s="79"/>
    </row>
    <row r="476" ht="15.75" customHeight="1">
      <c r="A476" s="79"/>
    </row>
    <row r="477" ht="15.75" customHeight="1">
      <c r="A477" s="79"/>
    </row>
    <row r="478" ht="15.75" customHeight="1">
      <c r="A478" s="79"/>
    </row>
    <row r="479" ht="15.75" customHeight="1">
      <c r="A479" s="79"/>
    </row>
    <row r="480" ht="15.75" customHeight="1">
      <c r="A480" s="79"/>
    </row>
    <row r="481" ht="15.75" customHeight="1">
      <c r="A481" s="79"/>
    </row>
    <row r="482" ht="15.75" customHeight="1">
      <c r="A482" s="79"/>
    </row>
    <row r="483" ht="15.75" customHeight="1">
      <c r="A483" s="79"/>
    </row>
    <row r="484" ht="15.75" customHeight="1">
      <c r="A484" s="79"/>
    </row>
    <row r="485" ht="15.75" customHeight="1">
      <c r="A485" s="79"/>
    </row>
    <row r="486" ht="15.75" customHeight="1">
      <c r="A486" s="79"/>
    </row>
    <row r="487" ht="15.75" customHeight="1">
      <c r="A487" s="79"/>
    </row>
    <row r="488" ht="15.75" customHeight="1">
      <c r="A488" s="79"/>
    </row>
    <row r="489" ht="15.75" customHeight="1">
      <c r="A489" s="79"/>
    </row>
    <row r="490" ht="15.75" customHeight="1">
      <c r="A490" s="79"/>
    </row>
    <row r="491" ht="15.75" customHeight="1">
      <c r="A491" s="79"/>
    </row>
    <row r="492" ht="15.75" customHeight="1">
      <c r="A492" s="79"/>
    </row>
    <row r="493" ht="15.75" customHeight="1">
      <c r="A493" s="79"/>
    </row>
    <row r="494" ht="15.75" customHeight="1">
      <c r="A494" s="79"/>
    </row>
    <row r="495" ht="15.75" customHeight="1">
      <c r="A495" s="79"/>
    </row>
    <row r="496" ht="15.75" customHeight="1">
      <c r="A496" s="79"/>
    </row>
    <row r="497" ht="15.75" customHeight="1">
      <c r="A497" s="79"/>
    </row>
    <row r="498" ht="15.75" customHeight="1">
      <c r="A498" s="79"/>
    </row>
    <row r="499" ht="15.75" customHeight="1">
      <c r="A499" s="79"/>
    </row>
    <row r="500" ht="15.75" customHeight="1">
      <c r="A500" s="79"/>
    </row>
    <row r="501" ht="15.75" customHeight="1">
      <c r="A501" s="79"/>
    </row>
    <row r="502" ht="15.75" customHeight="1">
      <c r="A502" s="79"/>
    </row>
    <row r="503" ht="15.75" customHeight="1">
      <c r="A503" s="79"/>
    </row>
    <row r="504" ht="15.75" customHeight="1">
      <c r="A504" s="79"/>
    </row>
    <row r="505" ht="15.75" customHeight="1">
      <c r="A505" s="79"/>
    </row>
    <row r="506" ht="15.75" customHeight="1">
      <c r="A506" s="79"/>
    </row>
    <row r="507" ht="15.75" customHeight="1">
      <c r="A507" s="79"/>
    </row>
    <row r="508" ht="15.75" customHeight="1">
      <c r="A508" s="79"/>
    </row>
    <row r="509" ht="15.75" customHeight="1">
      <c r="A509" s="79"/>
    </row>
    <row r="510" ht="15.75" customHeight="1">
      <c r="A510" s="79"/>
    </row>
    <row r="511" ht="15.75" customHeight="1">
      <c r="A511" s="79"/>
    </row>
    <row r="512" ht="15.75" customHeight="1">
      <c r="A512" s="79"/>
    </row>
    <row r="513" ht="15.75" customHeight="1">
      <c r="A513" s="79"/>
    </row>
    <row r="514" ht="15.75" customHeight="1">
      <c r="A514" s="79"/>
    </row>
    <row r="515" ht="15.75" customHeight="1">
      <c r="A515" s="79"/>
    </row>
    <row r="516" ht="15.75" customHeight="1">
      <c r="A516" s="79"/>
    </row>
    <row r="517" ht="15.75" customHeight="1">
      <c r="A517" s="79"/>
    </row>
    <row r="518" ht="15.75" customHeight="1">
      <c r="A518" s="79"/>
    </row>
    <row r="519" ht="15.75" customHeight="1">
      <c r="A519" s="79"/>
    </row>
    <row r="520" ht="15.75" customHeight="1">
      <c r="A520" s="79"/>
    </row>
    <row r="521" ht="15.75" customHeight="1">
      <c r="A521" s="79"/>
    </row>
    <row r="522" ht="15.75" customHeight="1">
      <c r="A522" s="79"/>
    </row>
    <row r="523" ht="15.75" customHeight="1">
      <c r="A523" s="79"/>
    </row>
    <row r="524" ht="15.75" customHeight="1">
      <c r="A524" s="79"/>
    </row>
    <row r="525" ht="15.75" customHeight="1">
      <c r="A525" s="79"/>
    </row>
    <row r="526" ht="15.75" customHeight="1">
      <c r="A526" s="79"/>
    </row>
    <row r="527" ht="15.75" customHeight="1">
      <c r="A527" s="79"/>
    </row>
    <row r="528" ht="15.75" customHeight="1">
      <c r="A528" s="79"/>
    </row>
    <row r="529" ht="15.75" customHeight="1">
      <c r="A529" s="79"/>
    </row>
    <row r="530" ht="15.75" customHeight="1">
      <c r="A530" s="79"/>
    </row>
    <row r="531" ht="15.75" customHeight="1">
      <c r="A531" s="79"/>
    </row>
    <row r="532" ht="15.75" customHeight="1">
      <c r="A532" s="79"/>
    </row>
    <row r="533" ht="15.75" customHeight="1">
      <c r="A533" s="79"/>
    </row>
    <row r="534" ht="15.75" customHeight="1">
      <c r="A534" s="79"/>
    </row>
    <row r="535" ht="15.75" customHeight="1">
      <c r="A535" s="79"/>
    </row>
    <row r="536" ht="15.75" customHeight="1">
      <c r="A536" s="79"/>
    </row>
    <row r="537" ht="15.75" customHeight="1">
      <c r="A537" s="79"/>
    </row>
    <row r="538" ht="15.75" customHeight="1">
      <c r="A538" s="79"/>
    </row>
    <row r="539" ht="15.75" customHeight="1">
      <c r="A539" s="79"/>
    </row>
    <row r="540" ht="15.75" customHeight="1">
      <c r="A540" s="79"/>
    </row>
    <row r="541" ht="15.75" customHeight="1">
      <c r="A541" s="79"/>
    </row>
    <row r="542" ht="15.75" customHeight="1">
      <c r="A542" s="79"/>
    </row>
    <row r="543" ht="15.75" customHeight="1">
      <c r="A543" s="79"/>
    </row>
    <row r="544" ht="15.75" customHeight="1">
      <c r="A544" s="79"/>
    </row>
    <row r="545" ht="15.75" customHeight="1">
      <c r="A545" s="79"/>
    </row>
    <row r="546" ht="15.75" customHeight="1">
      <c r="A546" s="79"/>
    </row>
    <row r="547" ht="15.75" customHeight="1">
      <c r="A547" s="79"/>
    </row>
    <row r="548" ht="15.75" customHeight="1">
      <c r="A548" s="79"/>
    </row>
    <row r="549" ht="15.75" customHeight="1">
      <c r="A549" s="79"/>
    </row>
    <row r="550" ht="15.75" customHeight="1">
      <c r="A550" s="79"/>
    </row>
    <row r="551" ht="15.75" customHeight="1">
      <c r="A551" s="79"/>
    </row>
    <row r="552" ht="15.75" customHeight="1">
      <c r="A552" s="79"/>
    </row>
    <row r="553" ht="15.75" customHeight="1">
      <c r="A553" s="79"/>
    </row>
    <row r="554" ht="15.75" customHeight="1">
      <c r="A554" s="79"/>
    </row>
    <row r="555" ht="15.75" customHeight="1">
      <c r="A555" s="79"/>
    </row>
    <row r="556" ht="15.75" customHeight="1">
      <c r="A556" s="79"/>
    </row>
    <row r="557" ht="15.75" customHeight="1">
      <c r="A557" s="79"/>
    </row>
    <row r="558" ht="15.75" customHeight="1">
      <c r="A558" s="79"/>
    </row>
    <row r="559" ht="15.75" customHeight="1">
      <c r="A559" s="79"/>
    </row>
    <row r="560" ht="15.75" customHeight="1">
      <c r="A560" s="79"/>
    </row>
    <row r="561" ht="15.75" customHeight="1">
      <c r="A561" s="79"/>
    </row>
    <row r="562" ht="15.75" customHeight="1">
      <c r="A562" s="79"/>
    </row>
    <row r="563" ht="15.75" customHeight="1">
      <c r="A563" s="79"/>
    </row>
    <row r="564" ht="15.75" customHeight="1">
      <c r="A564" s="79"/>
    </row>
    <row r="565" ht="15.75" customHeight="1">
      <c r="A565" s="79"/>
    </row>
    <row r="566" ht="15.75" customHeight="1">
      <c r="A566" s="79"/>
    </row>
    <row r="567" ht="15.75" customHeight="1">
      <c r="A567" s="79"/>
    </row>
    <row r="568" ht="15.75" customHeight="1">
      <c r="A568" s="79"/>
    </row>
    <row r="569" ht="15.75" customHeight="1">
      <c r="A569" s="79"/>
    </row>
    <row r="570" ht="15.75" customHeight="1">
      <c r="A570" s="79"/>
    </row>
    <row r="571" ht="15.75" customHeight="1">
      <c r="A571" s="79"/>
    </row>
    <row r="572" ht="15.75" customHeight="1">
      <c r="A572" s="79"/>
    </row>
    <row r="573" ht="15.75" customHeight="1">
      <c r="A573" s="79"/>
    </row>
    <row r="574" ht="15.75" customHeight="1">
      <c r="A574" s="79"/>
    </row>
    <row r="575" ht="15.75" customHeight="1">
      <c r="A575" s="79"/>
    </row>
    <row r="576" ht="15.75" customHeight="1">
      <c r="A576" s="79"/>
    </row>
    <row r="577" ht="15.75" customHeight="1">
      <c r="A577" s="79"/>
    </row>
    <row r="578" ht="15.75" customHeight="1">
      <c r="A578" s="79"/>
    </row>
    <row r="579" ht="15.75" customHeight="1">
      <c r="A579" s="79"/>
    </row>
    <row r="580" ht="15.75" customHeight="1">
      <c r="A580" s="79"/>
    </row>
    <row r="581" ht="15.75" customHeight="1">
      <c r="A581" s="79"/>
    </row>
    <row r="582" ht="15.75" customHeight="1">
      <c r="A582" s="79"/>
    </row>
    <row r="583" ht="15.75" customHeight="1">
      <c r="A583" s="79"/>
    </row>
    <row r="584" ht="15.75" customHeight="1">
      <c r="A584" s="79"/>
    </row>
    <row r="585" ht="15.75" customHeight="1">
      <c r="A585" s="79"/>
    </row>
    <row r="586" ht="15.75" customHeight="1">
      <c r="A586" s="79"/>
    </row>
    <row r="587" ht="15.75" customHeight="1">
      <c r="A587" s="79"/>
    </row>
    <row r="588" ht="15.75" customHeight="1">
      <c r="A588" s="79"/>
    </row>
    <row r="589" ht="15.75" customHeight="1">
      <c r="A589" s="79"/>
    </row>
    <row r="590" ht="15.75" customHeight="1">
      <c r="A590" s="79"/>
    </row>
    <row r="591" ht="15.75" customHeight="1">
      <c r="A591" s="79"/>
    </row>
    <row r="592" ht="15.75" customHeight="1">
      <c r="A592" s="79"/>
    </row>
    <row r="593" ht="15.75" customHeight="1">
      <c r="A593" s="79"/>
    </row>
    <row r="594" ht="15.75" customHeight="1">
      <c r="A594" s="79"/>
    </row>
    <row r="595" ht="15.75" customHeight="1">
      <c r="A595" s="79"/>
    </row>
    <row r="596" ht="15.75" customHeight="1">
      <c r="A596" s="79"/>
    </row>
    <row r="597" ht="15.75" customHeight="1">
      <c r="A597" s="79"/>
    </row>
    <row r="598" ht="15.75" customHeight="1">
      <c r="A598" s="79"/>
    </row>
    <row r="599" ht="15.75" customHeight="1">
      <c r="A599" s="79"/>
    </row>
    <row r="600" ht="15.75" customHeight="1">
      <c r="A600" s="79"/>
    </row>
    <row r="601" ht="15.75" customHeight="1">
      <c r="A601" s="79"/>
    </row>
    <row r="602" ht="15.75" customHeight="1">
      <c r="A602" s="79"/>
    </row>
    <row r="603" ht="15.75" customHeight="1">
      <c r="A603" s="79"/>
    </row>
    <row r="604" ht="15.75" customHeight="1">
      <c r="A604" s="79"/>
    </row>
    <row r="605" ht="15.75" customHeight="1">
      <c r="A605" s="79"/>
    </row>
    <row r="606" ht="15.75" customHeight="1">
      <c r="A606" s="79"/>
    </row>
    <row r="607" ht="15.75" customHeight="1">
      <c r="A607" s="79"/>
    </row>
    <row r="608" ht="15.75" customHeight="1">
      <c r="A608" s="79"/>
    </row>
    <row r="609" ht="15.75" customHeight="1">
      <c r="A609" s="79"/>
    </row>
    <row r="610" ht="15.75" customHeight="1">
      <c r="A610" s="79"/>
    </row>
    <row r="611" ht="15.75" customHeight="1">
      <c r="A611" s="79"/>
    </row>
    <row r="612" ht="15.75" customHeight="1">
      <c r="A612" s="79"/>
    </row>
    <row r="613" ht="15.75" customHeight="1">
      <c r="A613" s="79"/>
    </row>
    <row r="614" ht="15.75" customHeight="1">
      <c r="A614" s="79"/>
    </row>
    <row r="615" ht="15.75" customHeight="1">
      <c r="A615" s="79"/>
    </row>
    <row r="616" ht="15.75" customHeight="1">
      <c r="A616" s="79"/>
    </row>
    <row r="617" ht="15.75" customHeight="1">
      <c r="A617" s="79"/>
    </row>
    <row r="618" ht="15.75" customHeight="1">
      <c r="A618" s="79"/>
    </row>
    <row r="619" ht="15.75" customHeight="1">
      <c r="A619" s="79"/>
    </row>
    <row r="620" ht="15.75" customHeight="1">
      <c r="A620" s="79"/>
    </row>
    <row r="621" ht="15.75" customHeight="1">
      <c r="A621" s="79"/>
    </row>
    <row r="622" ht="15.75" customHeight="1">
      <c r="A622" s="79"/>
    </row>
    <row r="623" ht="15.75" customHeight="1">
      <c r="A623" s="79"/>
    </row>
    <row r="624" ht="15.75" customHeight="1">
      <c r="A624" s="79"/>
    </row>
    <row r="625" ht="15.75" customHeight="1">
      <c r="A625" s="79"/>
    </row>
    <row r="626" ht="15.75" customHeight="1">
      <c r="A626" s="79"/>
    </row>
    <row r="627" ht="15.75" customHeight="1">
      <c r="A627" s="79"/>
    </row>
    <row r="628" ht="15.75" customHeight="1">
      <c r="A628" s="79"/>
    </row>
    <row r="629" ht="15.75" customHeight="1">
      <c r="A629" s="79"/>
    </row>
    <row r="630" ht="15.75" customHeight="1">
      <c r="A630" s="79"/>
    </row>
    <row r="631" ht="15.75" customHeight="1">
      <c r="A631" s="79"/>
    </row>
    <row r="632" ht="15.75" customHeight="1">
      <c r="A632" s="79"/>
    </row>
    <row r="633" ht="15.75" customHeight="1">
      <c r="A633" s="79"/>
    </row>
    <row r="634" ht="15.75" customHeight="1">
      <c r="A634" s="79"/>
    </row>
    <row r="635" ht="15.75" customHeight="1">
      <c r="A635" s="79"/>
    </row>
    <row r="636" ht="15.75" customHeight="1">
      <c r="A636" s="79"/>
    </row>
    <row r="637" ht="15.75" customHeight="1">
      <c r="A637" s="79"/>
    </row>
    <row r="638" ht="15.75" customHeight="1">
      <c r="A638" s="79"/>
    </row>
    <row r="639" ht="15.75" customHeight="1">
      <c r="A639" s="79"/>
    </row>
    <row r="640" ht="15.75" customHeight="1">
      <c r="A640" s="79"/>
    </row>
    <row r="641" ht="15.75" customHeight="1">
      <c r="A641" s="79"/>
    </row>
    <row r="642" ht="15.75" customHeight="1">
      <c r="A642" s="79"/>
    </row>
    <row r="643" ht="15.75" customHeight="1">
      <c r="A643" s="79"/>
    </row>
    <row r="644" ht="15.75" customHeight="1">
      <c r="A644" s="79"/>
    </row>
    <row r="645" ht="15.75" customHeight="1">
      <c r="A645" s="79"/>
    </row>
    <row r="646" ht="15.75" customHeight="1">
      <c r="A646" s="79"/>
    </row>
    <row r="647" ht="15.75" customHeight="1">
      <c r="A647" s="79"/>
    </row>
    <row r="648" ht="15.75" customHeight="1">
      <c r="A648" s="79"/>
    </row>
    <row r="649" ht="15.75" customHeight="1">
      <c r="A649" s="79"/>
    </row>
    <row r="650" ht="15.75" customHeight="1">
      <c r="A650" s="79"/>
    </row>
    <row r="651" ht="15.75" customHeight="1">
      <c r="A651" s="79"/>
    </row>
    <row r="652" ht="15.75" customHeight="1">
      <c r="A652" s="79"/>
    </row>
    <row r="653" ht="15.75" customHeight="1">
      <c r="A653" s="79"/>
    </row>
    <row r="654" ht="15.75" customHeight="1">
      <c r="A654" s="79"/>
    </row>
    <row r="655" ht="15.75" customHeight="1">
      <c r="A655" s="79"/>
    </row>
    <row r="656" ht="15.75" customHeight="1">
      <c r="A656" s="79"/>
    </row>
    <row r="657" ht="15.75" customHeight="1">
      <c r="A657" s="79"/>
    </row>
    <row r="658" ht="15.75" customHeight="1">
      <c r="A658" s="79"/>
    </row>
    <row r="659" ht="15.75" customHeight="1">
      <c r="A659" s="79"/>
    </row>
    <row r="660" ht="15.75" customHeight="1">
      <c r="A660" s="79"/>
    </row>
    <row r="661" ht="15.75" customHeight="1">
      <c r="A661" s="79"/>
    </row>
    <row r="662" ht="15.75" customHeight="1">
      <c r="A662" s="79"/>
    </row>
    <row r="663" ht="15.75" customHeight="1">
      <c r="A663" s="79"/>
    </row>
    <row r="664" ht="15.75" customHeight="1">
      <c r="A664" s="79"/>
    </row>
    <row r="665" ht="15.75" customHeight="1">
      <c r="A665" s="79"/>
    </row>
    <row r="666" ht="15.75" customHeight="1">
      <c r="A666" s="79"/>
    </row>
    <row r="667" ht="15.75" customHeight="1">
      <c r="A667" s="79"/>
    </row>
    <row r="668" ht="15.75" customHeight="1">
      <c r="A668" s="79"/>
    </row>
    <row r="669" ht="15.75" customHeight="1">
      <c r="A669" s="79"/>
    </row>
    <row r="670" ht="15.75" customHeight="1">
      <c r="A670" s="79"/>
    </row>
    <row r="671" ht="15.75" customHeight="1">
      <c r="A671" s="79"/>
    </row>
    <row r="672" ht="15.75" customHeight="1">
      <c r="A672" s="79"/>
    </row>
    <row r="673" ht="15.75" customHeight="1">
      <c r="A673" s="79"/>
    </row>
    <row r="674" ht="15.75" customHeight="1">
      <c r="A674" s="79"/>
    </row>
    <row r="675" ht="15.75" customHeight="1">
      <c r="A675" s="79"/>
    </row>
    <row r="676" ht="15.75" customHeight="1">
      <c r="A676" s="79"/>
    </row>
    <row r="677" ht="15.75" customHeight="1">
      <c r="A677" s="79"/>
    </row>
    <row r="678" ht="15.75" customHeight="1">
      <c r="A678" s="79"/>
    </row>
    <row r="679" ht="15.75" customHeight="1">
      <c r="A679" s="79"/>
    </row>
    <row r="680" ht="15.75" customHeight="1">
      <c r="A680" s="79"/>
    </row>
    <row r="681" ht="15.75" customHeight="1">
      <c r="A681" s="79"/>
    </row>
    <row r="682" ht="15.75" customHeight="1">
      <c r="A682" s="79"/>
    </row>
    <row r="683" ht="15.75" customHeight="1">
      <c r="A683" s="79"/>
    </row>
    <row r="684" ht="15.75" customHeight="1">
      <c r="A684" s="79"/>
    </row>
    <row r="685" ht="15.75" customHeight="1">
      <c r="A685" s="79"/>
    </row>
    <row r="686" ht="15.75" customHeight="1">
      <c r="A686" s="79"/>
    </row>
    <row r="687" ht="15.75" customHeight="1">
      <c r="A687" s="79"/>
    </row>
    <row r="688" ht="15.75" customHeight="1">
      <c r="A688" s="79"/>
    </row>
    <row r="689" ht="15.75" customHeight="1">
      <c r="A689" s="79"/>
    </row>
    <row r="690" ht="15.75" customHeight="1">
      <c r="A690" s="79"/>
    </row>
    <row r="691" ht="15.75" customHeight="1">
      <c r="A691" s="79"/>
    </row>
    <row r="692" ht="15.75" customHeight="1">
      <c r="A692" s="79"/>
    </row>
    <row r="693" ht="15.75" customHeight="1">
      <c r="A693" s="79"/>
    </row>
    <row r="694" ht="15.75" customHeight="1">
      <c r="A694" s="79"/>
    </row>
    <row r="695" ht="15.75" customHeight="1">
      <c r="A695" s="79"/>
    </row>
    <row r="696" ht="15.75" customHeight="1">
      <c r="A696" s="79"/>
    </row>
    <row r="697" ht="15.75" customHeight="1">
      <c r="A697" s="79"/>
    </row>
    <row r="698" ht="15.75" customHeight="1">
      <c r="A698" s="79"/>
    </row>
    <row r="699" ht="15.75" customHeight="1">
      <c r="A699" s="79"/>
    </row>
    <row r="700" ht="15.75" customHeight="1">
      <c r="A700" s="79"/>
    </row>
    <row r="701" ht="15.75" customHeight="1">
      <c r="A701" s="79"/>
    </row>
    <row r="702" ht="15.75" customHeight="1">
      <c r="A702" s="79"/>
    </row>
    <row r="703" ht="15.75" customHeight="1">
      <c r="A703" s="79"/>
    </row>
    <row r="704" ht="15.75" customHeight="1">
      <c r="A704" s="79"/>
    </row>
    <row r="705" ht="15.75" customHeight="1">
      <c r="A705" s="79"/>
    </row>
    <row r="706" ht="15.75" customHeight="1">
      <c r="A706" s="79"/>
    </row>
    <row r="707" ht="15.75" customHeight="1">
      <c r="A707" s="79"/>
    </row>
    <row r="708" ht="15.75" customHeight="1">
      <c r="A708" s="79"/>
    </row>
    <row r="709" ht="15.75" customHeight="1">
      <c r="A709" s="79"/>
    </row>
    <row r="710" ht="15.75" customHeight="1">
      <c r="A710" s="79"/>
    </row>
    <row r="711" ht="15.75" customHeight="1">
      <c r="A711" s="79"/>
    </row>
    <row r="712" ht="15.75" customHeight="1">
      <c r="A712" s="79"/>
    </row>
    <row r="713" ht="15.75" customHeight="1">
      <c r="A713" s="79"/>
    </row>
    <row r="714" ht="15.75" customHeight="1">
      <c r="A714" s="79"/>
    </row>
    <row r="715" ht="15.75" customHeight="1">
      <c r="A715" s="79"/>
    </row>
    <row r="716" ht="15.75" customHeight="1">
      <c r="A716" s="79"/>
    </row>
    <row r="717" ht="15.75" customHeight="1">
      <c r="A717" s="79"/>
    </row>
    <row r="718" ht="15.75" customHeight="1">
      <c r="A718" s="79"/>
    </row>
    <row r="719" ht="15.75" customHeight="1">
      <c r="A719" s="79"/>
    </row>
    <row r="720" ht="15.75" customHeight="1">
      <c r="A720" s="79"/>
    </row>
    <row r="721" ht="15.75" customHeight="1">
      <c r="A721" s="79"/>
    </row>
    <row r="722" ht="15.75" customHeight="1">
      <c r="A722" s="79"/>
    </row>
    <row r="723" ht="15.75" customHeight="1">
      <c r="A723" s="79"/>
    </row>
    <row r="724" ht="15.75" customHeight="1">
      <c r="A724" s="79"/>
    </row>
    <row r="725" ht="15.75" customHeight="1">
      <c r="A725" s="79"/>
    </row>
    <row r="726" ht="15.75" customHeight="1">
      <c r="A726" s="79"/>
    </row>
    <row r="727" ht="15.75" customHeight="1">
      <c r="A727" s="79"/>
    </row>
    <row r="728" ht="15.75" customHeight="1">
      <c r="A728" s="79"/>
    </row>
    <row r="729" ht="15.75" customHeight="1">
      <c r="A729" s="79"/>
    </row>
    <row r="730" ht="15.75" customHeight="1">
      <c r="A730" s="79"/>
    </row>
    <row r="731" ht="15.75" customHeight="1">
      <c r="A731" s="79"/>
    </row>
    <row r="732" ht="15.75" customHeight="1">
      <c r="A732" s="79"/>
    </row>
    <row r="733" ht="15.75" customHeight="1">
      <c r="A733" s="79"/>
    </row>
    <row r="734" ht="15.75" customHeight="1">
      <c r="A734" s="79"/>
    </row>
    <row r="735" ht="15.75" customHeight="1">
      <c r="A735" s="79"/>
    </row>
    <row r="736" ht="15.75" customHeight="1">
      <c r="A736" s="79"/>
    </row>
    <row r="737" ht="15.75" customHeight="1">
      <c r="A737" s="79"/>
    </row>
    <row r="738" ht="15.75" customHeight="1">
      <c r="A738" s="79"/>
    </row>
    <row r="739" ht="15.75" customHeight="1">
      <c r="A739" s="79"/>
    </row>
    <row r="740" ht="15.75" customHeight="1">
      <c r="A740" s="79"/>
    </row>
    <row r="741" ht="15.75" customHeight="1">
      <c r="A741" s="79"/>
    </row>
    <row r="742" ht="15.75" customHeight="1">
      <c r="A742" s="79"/>
    </row>
    <row r="743" ht="15.75" customHeight="1">
      <c r="A743" s="79"/>
    </row>
    <row r="744" ht="15.75" customHeight="1">
      <c r="A744" s="79"/>
    </row>
    <row r="745" ht="15.75" customHeight="1">
      <c r="A745" s="79"/>
    </row>
    <row r="746" ht="15.75" customHeight="1">
      <c r="A746" s="79"/>
    </row>
    <row r="747" ht="15.75" customHeight="1">
      <c r="A747" s="79"/>
    </row>
    <row r="748" ht="15.75" customHeight="1">
      <c r="A748" s="79"/>
    </row>
    <row r="749" ht="15.75" customHeight="1">
      <c r="A749" s="79"/>
    </row>
    <row r="750" ht="15.75" customHeight="1">
      <c r="A750" s="79"/>
    </row>
    <row r="751" ht="15.75" customHeight="1">
      <c r="A751" s="79"/>
    </row>
    <row r="752" ht="15.75" customHeight="1">
      <c r="A752" s="79"/>
    </row>
    <row r="753" ht="15.75" customHeight="1">
      <c r="A753" s="79"/>
    </row>
    <row r="754" ht="15.75" customHeight="1">
      <c r="A754" s="79"/>
    </row>
    <row r="755" ht="15.75" customHeight="1">
      <c r="A755" s="79"/>
    </row>
    <row r="756" ht="15.75" customHeight="1">
      <c r="A756" s="79"/>
    </row>
    <row r="757" ht="15.75" customHeight="1">
      <c r="A757" s="79"/>
    </row>
    <row r="758" ht="15.75" customHeight="1">
      <c r="A758" s="79"/>
    </row>
    <row r="759" ht="15.75" customHeight="1">
      <c r="A759" s="79"/>
    </row>
    <row r="760" ht="15.75" customHeight="1">
      <c r="A760" s="79"/>
    </row>
    <row r="761" ht="15.75" customHeight="1">
      <c r="A761" s="79"/>
    </row>
    <row r="762" ht="15.75" customHeight="1">
      <c r="A762" s="79"/>
    </row>
    <row r="763" ht="15.75" customHeight="1">
      <c r="A763" s="79"/>
    </row>
    <row r="764" ht="15.75" customHeight="1">
      <c r="A764" s="79"/>
    </row>
    <row r="765" ht="15.75" customHeight="1">
      <c r="A765" s="79"/>
    </row>
    <row r="766" ht="15.75" customHeight="1">
      <c r="A766" s="79"/>
    </row>
    <row r="767" ht="15.75" customHeight="1">
      <c r="A767" s="79"/>
    </row>
    <row r="768" ht="15.75" customHeight="1">
      <c r="A768" s="79"/>
    </row>
    <row r="769" ht="15.75" customHeight="1">
      <c r="A769" s="79"/>
    </row>
    <row r="770" ht="15.75" customHeight="1">
      <c r="A770" s="79"/>
    </row>
    <row r="771" ht="15.75" customHeight="1">
      <c r="A771" s="79"/>
    </row>
    <row r="772" ht="15.75" customHeight="1">
      <c r="A772" s="79"/>
    </row>
    <row r="773" ht="15.75" customHeight="1">
      <c r="A773" s="79"/>
    </row>
    <row r="774" ht="15.75" customHeight="1">
      <c r="A774" s="79"/>
    </row>
    <row r="775" ht="15.75" customHeight="1">
      <c r="A775" s="79"/>
    </row>
    <row r="776" ht="15.75" customHeight="1">
      <c r="A776" s="79"/>
    </row>
    <row r="777" ht="15.75" customHeight="1">
      <c r="A777" s="79"/>
    </row>
    <row r="778" ht="15.75" customHeight="1">
      <c r="A778" s="79"/>
    </row>
    <row r="779" ht="15.75" customHeight="1">
      <c r="A779" s="79"/>
    </row>
    <row r="780" ht="15.75" customHeight="1">
      <c r="A780" s="79"/>
    </row>
    <row r="781" ht="15.75" customHeight="1">
      <c r="A781" s="79"/>
    </row>
    <row r="782" ht="15.75" customHeight="1">
      <c r="A782" s="79"/>
    </row>
    <row r="783" ht="15.75" customHeight="1">
      <c r="A783" s="79"/>
    </row>
    <row r="784" ht="15.75" customHeight="1">
      <c r="A784" s="79"/>
    </row>
    <row r="785" ht="15.75" customHeight="1">
      <c r="A785" s="79"/>
    </row>
    <row r="786" ht="15.75" customHeight="1">
      <c r="A786" s="79"/>
    </row>
    <row r="787" ht="15.75" customHeight="1">
      <c r="A787" s="79"/>
    </row>
    <row r="788" ht="15.75" customHeight="1">
      <c r="A788" s="79"/>
    </row>
    <row r="789" ht="15.75" customHeight="1">
      <c r="A789" s="79"/>
    </row>
    <row r="790" ht="15.75" customHeight="1">
      <c r="A790" s="79"/>
    </row>
    <row r="791" ht="15.75" customHeight="1">
      <c r="A791" s="79"/>
    </row>
    <row r="792" ht="15.75" customHeight="1">
      <c r="A792" s="79"/>
    </row>
    <row r="793" ht="15.75" customHeight="1">
      <c r="A793" s="79"/>
    </row>
    <row r="794" ht="15.75" customHeight="1">
      <c r="A794" s="79"/>
    </row>
    <row r="795" ht="15.75" customHeight="1">
      <c r="A795" s="79"/>
    </row>
    <row r="796" ht="15.75" customHeight="1">
      <c r="A796" s="79"/>
    </row>
    <row r="797" ht="15.75" customHeight="1">
      <c r="A797" s="79"/>
    </row>
    <row r="798" ht="15.75" customHeight="1">
      <c r="A798" s="79"/>
    </row>
    <row r="799" ht="15.75" customHeight="1">
      <c r="A799" s="79"/>
    </row>
    <row r="800" ht="15.75" customHeight="1">
      <c r="A800" s="79"/>
    </row>
    <row r="801" ht="15.75" customHeight="1">
      <c r="A801" s="79"/>
    </row>
    <row r="802" ht="15.75" customHeight="1">
      <c r="A802" s="79"/>
    </row>
    <row r="803" ht="15.75" customHeight="1">
      <c r="A803" s="79"/>
    </row>
    <row r="804" ht="15.75" customHeight="1">
      <c r="A804" s="79"/>
    </row>
    <row r="805" ht="15.75" customHeight="1">
      <c r="A805" s="79"/>
    </row>
    <row r="806" ht="15.75" customHeight="1">
      <c r="A806" s="79"/>
    </row>
    <row r="807" ht="15.75" customHeight="1">
      <c r="A807" s="79"/>
    </row>
    <row r="808" ht="15.75" customHeight="1">
      <c r="A808" s="79"/>
    </row>
    <row r="809" ht="15.75" customHeight="1">
      <c r="A809" s="79"/>
    </row>
    <row r="810" ht="15.75" customHeight="1">
      <c r="A810" s="79"/>
    </row>
    <row r="811" ht="15.75" customHeight="1">
      <c r="A811" s="79"/>
    </row>
    <row r="812" ht="15.75" customHeight="1">
      <c r="A812" s="79"/>
    </row>
    <row r="813" ht="15.75" customHeight="1">
      <c r="A813" s="79"/>
    </row>
    <row r="814" ht="15.75" customHeight="1">
      <c r="A814" s="79"/>
    </row>
    <row r="815" ht="15.75" customHeight="1">
      <c r="A815" s="79"/>
    </row>
    <row r="816" ht="15.75" customHeight="1">
      <c r="A816" s="79"/>
    </row>
    <row r="817" ht="15.75" customHeight="1">
      <c r="A817" s="79"/>
    </row>
    <row r="818" ht="15.75" customHeight="1">
      <c r="A818" s="79"/>
    </row>
    <row r="819" ht="15.75" customHeight="1">
      <c r="A819" s="79"/>
    </row>
    <row r="820" ht="15.75" customHeight="1">
      <c r="A820" s="79"/>
    </row>
    <row r="821" ht="15.75" customHeight="1">
      <c r="A821" s="79"/>
    </row>
    <row r="822" ht="15.75" customHeight="1">
      <c r="A822" s="79"/>
    </row>
    <row r="823" ht="15.75" customHeight="1">
      <c r="A823" s="79"/>
    </row>
    <row r="824" ht="15.75" customHeight="1">
      <c r="A824" s="79"/>
    </row>
    <row r="825" ht="15.75" customHeight="1">
      <c r="A825" s="79"/>
    </row>
    <row r="826" ht="15.75" customHeight="1">
      <c r="A826" s="79"/>
    </row>
    <row r="827" ht="15.75" customHeight="1">
      <c r="A827" s="79"/>
    </row>
    <row r="828" ht="15.75" customHeight="1">
      <c r="A828" s="79"/>
    </row>
    <row r="829" ht="15.75" customHeight="1">
      <c r="A829" s="79"/>
    </row>
    <row r="830" ht="15.75" customHeight="1">
      <c r="A830" s="79"/>
    </row>
    <row r="831" ht="15.75" customHeight="1">
      <c r="A831" s="79"/>
    </row>
    <row r="832" ht="15.75" customHeight="1">
      <c r="A832" s="79"/>
    </row>
    <row r="833" ht="15.75" customHeight="1">
      <c r="A833" s="79"/>
    </row>
    <row r="834" ht="15.75" customHeight="1">
      <c r="A834" s="79"/>
    </row>
    <row r="835" ht="15.75" customHeight="1">
      <c r="A835" s="79"/>
    </row>
    <row r="836" ht="15.75" customHeight="1">
      <c r="A836" s="79"/>
    </row>
    <row r="837" ht="15.75" customHeight="1">
      <c r="A837" s="79"/>
    </row>
    <row r="838" ht="15.75" customHeight="1">
      <c r="A838" s="79"/>
    </row>
    <row r="839" ht="15.75" customHeight="1">
      <c r="A839" s="79"/>
    </row>
    <row r="840" ht="15.75" customHeight="1">
      <c r="A840" s="79"/>
    </row>
    <row r="841" ht="15.75" customHeight="1">
      <c r="A841" s="79"/>
    </row>
    <row r="842" ht="15.75" customHeight="1">
      <c r="A842" s="79"/>
    </row>
    <row r="843" ht="15.75" customHeight="1">
      <c r="A843" s="79"/>
    </row>
    <row r="844" ht="15.75" customHeight="1">
      <c r="A844" s="79"/>
    </row>
    <row r="845" ht="15.75" customHeight="1">
      <c r="A845" s="79"/>
    </row>
    <row r="846" ht="15.75" customHeight="1">
      <c r="A846" s="79"/>
    </row>
    <row r="847" ht="15.75" customHeight="1">
      <c r="A847" s="79"/>
    </row>
    <row r="848" ht="15.75" customHeight="1">
      <c r="A848" s="79"/>
    </row>
    <row r="849" ht="15.75" customHeight="1">
      <c r="A849" s="79"/>
    </row>
    <row r="850" ht="15.75" customHeight="1">
      <c r="A850" s="79"/>
    </row>
    <row r="851" ht="15.75" customHeight="1">
      <c r="A851" s="79"/>
    </row>
    <row r="852" ht="15.75" customHeight="1">
      <c r="A852" s="79"/>
    </row>
    <row r="853" ht="15.75" customHeight="1">
      <c r="A853" s="79"/>
    </row>
    <row r="854" ht="15.75" customHeight="1">
      <c r="A854" s="79"/>
    </row>
    <row r="855" ht="15.75" customHeight="1">
      <c r="A855" s="79"/>
    </row>
    <row r="856" ht="15.75" customHeight="1">
      <c r="A856" s="79"/>
    </row>
    <row r="857" ht="15.75" customHeight="1">
      <c r="A857" s="79"/>
    </row>
    <row r="858" ht="15.75" customHeight="1">
      <c r="A858" s="79"/>
    </row>
    <row r="859" ht="15.75" customHeight="1">
      <c r="A859" s="79"/>
    </row>
    <row r="860" ht="15.75" customHeight="1">
      <c r="A860" s="79"/>
    </row>
    <row r="861" ht="15.75" customHeight="1">
      <c r="A861" s="79"/>
    </row>
    <row r="862" ht="15.75" customHeight="1">
      <c r="A862" s="79"/>
    </row>
    <row r="863" ht="15.75" customHeight="1">
      <c r="A863" s="79"/>
    </row>
    <row r="864" ht="15.75" customHeight="1">
      <c r="A864" s="79"/>
    </row>
    <row r="865" ht="15.75" customHeight="1">
      <c r="A865" s="79"/>
    </row>
    <row r="866" ht="15.75" customHeight="1">
      <c r="A866" s="79"/>
    </row>
    <row r="867" ht="15.75" customHeight="1">
      <c r="A867" s="79"/>
    </row>
    <row r="868" ht="15.75" customHeight="1">
      <c r="A868" s="79"/>
    </row>
    <row r="869" ht="15.75" customHeight="1">
      <c r="A869" s="79"/>
    </row>
    <row r="870" ht="15.75" customHeight="1">
      <c r="A870" s="79"/>
    </row>
    <row r="871" ht="15.75" customHeight="1">
      <c r="A871" s="79"/>
    </row>
    <row r="872" ht="15.75" customHeight="1">
      <c r="A872" s="79"/>
    </row>
    <row r="873" ht="15.75" customHeight="1">
      <c r="A873" s="79"/>
    </row>
    <row r="874" ht="15.75" customHeight="1">
      <c r="A874" s="79"/>
    </row>
    <row r="875" ht="15.75" customHeight="1">
      <c r="A875" s="79"/>
    </row>
    <row r="876" ht="15.75" customHeight="1">
      <c r="A876" s="79"/>
    </row>
    <row r="877" ht="15.75" customHeight="1">
      <c r="A877" s="79"/>
    </row>
    <row r="878" ht="15.75" customHeight="1">
      <c r="A878" s="79"/>
    </row>
    <row r="879" ht="15.75" customHeight="1">
      <c r="A879" s="79"/>
    </row>
    <row r="880" ht="15.75" customHeight="1">
      <c r="A880" s="79"/>
    </row>
    <row r="881" ht="15.75" customHeight="1">
      <c r="A881" s="79"/>
    </row>
    <row r="882" ht="15.75" customHeight="1">
      <c r="A882" s="79"/>
    </row>
    <row r="883" ht="15.75" customHeight="1">
      <c r="A883" s="79"/>
    </row>
    <row r="884" ht="15.75" customHeight="1">
      <c r="A884" s="79"/>
    </row>
    <row r="885" ht="15.75" customHeight="1">
      <c r="A885" s="79"/>
    </row>
    <row r="886" ht="15.75" customHeight="1">
      <c r="A886" s="79"/>
    </row>
    <row r="887" ht="15.75" customHeight="1">
      <c r="A887" s="79"/>
    </row>
    <row r="888" ht="15.75" customHeight="1">
      <c r="A888" s="79"/>
    </row>
    <row r="889" ht="15.75" customHeight="1">
      <c r="A889" s="79"/>
    </row>
    <row r="890" ht="15.75" customHeight="1">
      <c r="A890" s="79"/>
    </row>
    <row r="891" ht="15.75" customHeight="1">
      <c r="A891" s="79"/>
    </row>
    <row r="892" ht="15.75" customHeight="1">
      <c r="A892" s="79"/>
    </row>
    <row r="893" ht="15.75" customHeight="1">
      <c r="A893" s="79"/>
    </row>
    <row r="894" ht="15.75" customHeight="1">
      <c r="A894" s="79"/>
    </row>
    <row r="895" ht="15.75" customHeight="1">
      <c r="A895" s="79"/>
    </row>
    <row r="896" ht="15.75" customHeight="1">
      <c r="A896" s="79"/>
    </row>
    <row r="897" ht="15.75" customHeight="1">
      <c r="A897" s="79"/>
    </row>
    <row r="898" ht="15.75" customHeight="1">
      <c r="A898" s="79"/>
    </row>
    <row r="899" ht="15.75" customHeight="1">
      <c r="A899" s="79"/>
    </row>
    <row r="900" ht="15.75" customHeight="1">
      <c r="A900" s="79"/>
    </row>
    <row r="901" ht="15.75" customHeight="1">
      <c r="A901" s="79"/>
    </row>
    <row r="902" ht="15.75" customHeight="1">
      <c r="A902" s="79"/>
    </row>
    <row r="903" ht="15.75" customHeight="1">
      <c r="A903" s="79"/>
    </row>
    <row r="904" ht="15.75" customHeight="1">
      <c r="A904" s="79"/>
    </row>
    <row r="905" ht="15.75" customHeight="1">
      <c r="A905" s="79"/>
    </row>
    <row r="906" ht="15.75" customHeight="1">
      <c r="A906" s="79"/>
    </row>
    <row r="907" ht="15.75" customHeight="1">
      <c r="A907" s="79"/>
    </row>
    <row r="908" ht="15.75" customHeight="1">
      <c r="A908" s="79"/>
    </row>
    <row r="909" ht="15.75" customHeight="1">
      <c r="A909" s="79"/>
    </row>
    <row r="910" ht="15.75" customHeight="1">
      <c r="A910" s="79"/>
    </row>
    <row r="911" ht="15.75" customHeight="1">
      <c r="A911" s="79"/>
    </row>
    <row r="912" ht="15.75" customHeight="1">
      <c r="A912" s="79"/>
    </row>
    <row r="913" ht="15.75" customHeight="1">
      <c r="A913" s="79"/>
    </row>
    <row r="914" ht="15.75" customHeight="1">
      <c r="A914" s="79"/>
    </row>
    <row r="915" ht="15.75" customHeight="1">
      <c r="A915" s="79"/>
    </row>
    <row r="916" ht="15.75" customHeight="1">
      <c r="A916" s="79"/>
    </row>
    <row r="917" ht="15.75" customHeight="1">
      <c r="A917" s="79"/>
    </row>
    <row r="918" ht="15.75" customHeight="1">
      <c r="A918" s="79"/>
    </row>
    <row r="919" ht="15.75" customHeight="1">
      <c r="A919" s="79"/>
    </row>
    <row r="920" ht="15.75" customHeight="1">
      <c r="A920" s="79"/>
    </row>
    <row r="921" ht="15.75" customHeight="1">
      <c r="A921" s="79"/>
    </row>
    <row r="922" ht="15.75" customHeight="1">
      <c r="A922" s="79"/>
    </row>
    <row r="923" ht="15.75" customHeight="1">
      <c r="A923" s="79"/>
    </row>
    <row r="924" ht="15.75" customHeight="1">
      <c r="A924" s="79"/>
    </row>
    <row r="925" ht="15.75" customHeight="1">
      <c r="A925" s="79"/>
    </row>
    <row r="926" ht="15.75" customHeight="1">
      <c r="A926" s="79"/>
    </row>
    <row r="927" ht="15.75" customHeight="1">
      <c r="A927" s="79"/>
    </row>
    <row r="928" ht="15.75" customHeight="1">
      <c r="A928" s="79"/>
    </row>
    <row r="929" ht="15.75" customHeight="1">
      <c r="A929" s="79"/>
    </row>
    <row r="930" ht="15.75" customHeight="1">
      <c r="A930" s="79"/>
    </row>
    <row r="931" ht="15.75" customHeight="1">
      <c r="A931" s="79"/>
    </row>
    <row r="932" ht="15.75" customHeight="1">
      <c r="A932" s="79"/>
    </row>
    <row r="933" ht="15.75" customHeight="1">
      <c r="A933" s="79"/>
    </row>
    <row r="934" ht="15.75" customHeight="1">
      <c r="A934" s="79"/>
    </row>
    <row r="935" ht="15.75" customHeight="1">
      <c r="A935" s="79"/>
    </row>
    <row r="936" ht="15.75" customHeight="1">
      <c r="A936" s="79"/>
    </row>
    <row r="937" ht="15.75" customHeight="1">
      <c r="A937" s="79"/>
    </row>
    <row r="938" ht="15.75" customHeight="1">
      <c r="A938" s="79"/>
    </row>
    <row r="939" ht="15.75" customHeight="1">
      <c r="A939" s="79"/>
    </row>
    <row r="940" ht="15.75" customHeight="1">
      <c r="A940" s="79"/>
    </row>
    <row r="941" ht="15.75" customHeight="1">
      <c r="A941" s="79"/>
    </row>
    <row r="942" ht="15.75" customHeight="1">
      <c r="A942" s="79"/>
    </row>
    <row r="943" ht="15.75" customHeight="1">
      <c r="A943" s="79"/>
    </row>
    <row r="944" ht="15.75" customHeight="1">
      <c r="A944" s="79"/>
    </row>
    <row r="945" ht="15.75" customHeight="1">
      <c r="A945" s="79"/>
    </row>
    <row r="946" ht="15.75" customHeight="1">
      <c r="A946" s="79"/>
    </row>
    <row r="947" ht="15.75" customHeight="1">
      <c r="A947" s="79"/>
    </row>
    <row r="948" ht="15.75" customHeight="1">
      <c r="A948" s="79"/>
    </row>
    <row r="949" ht="15.75" customHeight="1">
      <c r="A949" s="79"/>
    </row>
    <row r="950" ht="15.75" customHeight="1">
      <c r="A950" s="79"/>
    </row>
    <row r="951" ht="15.75" customHeight="1">
      <c r="A951" s="79"/>
    </row>
    <row r="952" ht="15.75" customHeight="1">
      <c r="A952" s="79"/>
    </row>
    <row r="953" ht="15.75" customHeight="1">
      <c r="A953" s="79"/>
    </row>
    <row r="954" ht="15.75" customHeight="1">
      <c r="A954" s="79"/>
    </row>
    <row r="955" ht="15.75" customHeight="1">
      <c r="A955" s="79"/>
    </row>
    <row r="956" ht="15.75" customHeight="1">
      <c r="A956" s="79"/>
    </row>
    <row r="957" ht="15.75" customHeight="1">
      <c r="A957" s="79"/>
    </row>
    <row r="958" ht="15.75" customHeight="1">
      <c r="A958" s="79"/>
    </row>
    <row r="959" ht="15.75" customHeight="1">
      <c r="A959" s="79"/>
    </row>
    <row r="960" ht="15.75" customHeight="1">
      <c r="A960" s="79"/>
    </row>
    <row r="961" ht="15.75" customHeight="1">
      <c r="A961" s="79"/>
    </row>
    <row r="962" ht="15.75" customHeight="1">
      <c r="A962" s="79"/>
    </row>
    <row r="963" ht="15.75" customHeight="1">
      <c r="A963" s="79"/>
    </row>
    <row r="964" ht="15.75" customHeight="1">
      <c r="A964" s="79"/>
    </row>
    <row r="965" ht="15.75" customHeight="1">
      <c r="A965" s="79"/>
    </row>
    <row r="966" ht="15.75" customHeight="1">
      <c r="A966" s="79"/>
    </row>
    <row r="967" ht="15.75" customHeight="1">
      <c r="A967" s="79"/>
    </row>
    <row r="968" ht="15.75" customHeight="1">
      <c r="A968" s="79"/>
    </row>
    <row r="969" ht="15.75" customHeight="1">
      <c r="A969" s="79"/>
    </row>
    <row r="970" ht="15.75" customHeight="1">
      <c r="A970" s="79"/>
    </row>
    <row r="971" ht="15.75" customHeight="1">
      <c r="A971" s="79"/>
    </row>
    <row r="972" ht="15.75" customHeight="1">
      <c r="A972" s="79"/>
    </row>
    <row r="973" ht="15.75" customHeight="1">
      <c r="A973" s="79"/>
    </row>
    <row r="974" ht="15.75" customHeight="1">
      <c r="A974" s="79"/>
    </row>
    <row r="975" ht="15.75" customHeight="1">
      <c r="A975" s="79"/>
    </row>
    <row r="976" ht="15.75" customHeight="1">
      <c r="A976" s="79"/>
    </row>
    <row r="977" ht="15.75" customHeight="1">
      <c r="A977" s="79"/>
    </row>
    <row r="978" ht="15.75" customHeight="1">
      <c r="A978" s="79"/>
    </row>
    <row r="979" ht="15.75" customHeight="1">
      <c r="A979" s="79"/>
    </row>
    <row r="980" ht="15.75" customHeight="1">
      <c r="A980" s="79"/>
    </row>
    <row r="981" ht="15.75" customHeight="1">
      <c r="A981" s="79"/>
    </row>
    <row r="982" ht="15.75" customHeight="1">
      <c r="A982" s="79"/>
    </row>
    <row r="983" ht="15.75" customHeight="1">
      <c r="A983" s="79"/>
    </row>
    <row r="984" ht="15.75" customHeight="1">
      <c r="A984" s="79"/>
    </row>
    <row r="985" ht="15.75" customHeight="1">
      <c r="A985" s="79"/>
    </row>
    <row r="986" ht="15.75" customHeight="1">
      <c r="A986" s="79"/>
    </row>
    <row r="987" ht="15.75" customHeight="1">
      <c r="A987" s="79"/>
    </row>
    <row r="988" ht="15.75" customHeight="1">
      <c r="A988" s="79"/>
    </row>
    <row r="989" ht="15.75" customHeight="1">
      <c r="A989" s="79"/>
    </row>
    <row r="990" ht="15.75" customHeight="1">
      <c r="A990" s="79"/>
    </row>
    <row r="991" ht="15.75" customHeight="1">
      <c r="A991" s="79"/>
    </row>
    <row r="992" ht="15.75" customHeight="1">
      <c r="A992" s="79"/>
    </row>
    <row r="993" ht="15.75" customHeight="1">
      <c r="A993" s="79"/>
    </row>
    <row r="994" ht="15.75" customHeight="1">
      <c r="A994" s="79"/>
    </row>
    <row r="995" ht="15.75" customHeight="1">
      <c r="A995" s="79"/>
    </row>
    <row r="996" ht="15.75" customHeight="1">
      <c r="A996" s="79"/>
    </row>
    <row r="997" ht="15.75" customHeight="1">
      <c r="A997" s="79"/>
    </row>
    <row r="998" ht="15.75" customHeight="1">
      <c r="A998" s="79"/>
    </row>
    <row r="999" ht="15.75" customHeight="1">
      <c r="A999" s="79"/>
    </row>
    <row r="1000" ht="15.75" customHeight="1">
      <c r="A1000" s="79"/>
    </row>
    <row r="1001" ht="15.75" customHeight="1">
      <c r="A1001" s="79"/>
    </row>
    <row r="1002" ht="15.75" customHeight="1">
      <c r="A1002" s="79"/>
    </row>
    <row r="1003" ht="15.75" customHeight="1">
      <c r="A1003" s="79"/>
    </row>
    <row r="1004" ht="15.75" customHeight="1">
      <c r="A1004" s="79"/>
    </row>
    <row r="1005" ht="15.75" customHeight="1">
      <c r="A1005" s="79"/>
    </row>
    <row r="1006" ht="15.75" customHeight="1">
      <c r="A1006" s="79"/>
    </row>
    <row r="1007" ht="15.75" customHeight="1">
      <c r="A1007" s="79"/>
    </row>
  </sheetData>
  <mergeCells count="1">
    <mergeCell ref="A37:D37"/>
  </mergeCells>
  <printOptions/>
  <pageMargins bottom="0.787401575" footer="0.0" header="0.0" left="0.511811024" right="0.511811024" top="0.7874015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57"/>
    <col customWidth="1" min="2" max="2" width="50.71"/>
    <col customWidth="1" min="3" max="16" width="10.71"/>
    <col customWidth="1" min="17" max="17" width="12.0"/>
    <col customWidth="1" min="18" max="27" width="10.71"/>
  </cols>
  <sheetData>
    <row r="1">
      <c r="A1" s="3" t="s">
        <v>937</v>
      </c>
      <c r="C1" s="97"/>
    </row>
    <row r="2">
      <c r="C2" s="97"/>
    </row>
    <row r="3">
      <c r="A3" s="80" t="s">
        <v>938</v>
      </c>
      <c r="B3" s="81" t="s">
        <v>939</v>
      </c>
      <c r="C3" s="81" t="s">
        <v>873</v>
      </c>
      <c r="D3" s="82" t="s">
        <v>874</v>
      </c>
      <c r="E3" s="83" t="s">
        <v>875</v>
      </c>
      <c r="F3" s="82" t="s">
        <v>876</v>
      </c>
      <c r="G3" s="83" t="s">
        <v>877</v>
      </c>
      <c r="H3" s="82" t="s">
        <v>878</v>
      </c>
      <c r="I3" s="83" t="s">
        <v>879</v>
      </c>
      <c r="J3" s="82" t="s">
        <v>880</v>
      </c>
      <c r="K3" s="83" t="s">
        <v>881</v>
      </c>
      <c r="L3" s="82" t="s">
        <v>882</v>
      </c>
      <c r="M3" s="83" t="s">
        <v>883</v>
      </c>
      <c r="N3" s="82" t="s">
        <v>884</v>
      </c>
      <c r="O3" s="83" t="s">
        <v>885</v>
      </c>
      <c r="P3" s="82" t="s">
        <v>886</v>
      </c>
      <c r="Q3" s="83" t="s">
        <v>887</v>
      </c>
      <c r="R3" s="82" t="s">
        <v>888</v>
      </c>
      <c r="S3" s="83" t="s">
        <v>889</v>
      </c>
      <c r="T3" s="82" t="s">
        <v>890</v>
      </c>
      <c r="U3" s="83" t="s">
        <v>891</v>
      </c>
      <c r="V3" s="82" t="s">
        <v>892</v>
      </c>
      <c r="W3" s="83" t="s">
        <v>893</v>
      </c>
      <c r="X3" s="82" t="s">
        <v>940</v>
      </c>
      <c r="Y3" s="82" t="s">
        <v>895</v>
      </c>
      <c r="Z3" s="82" t="s">
        <v>896</v>
      </c>
      <c r="AA3" s="82" t="s">
        <v>897</v>
      </c>
    </row>
    <row r="4" ht="69.0" customHeight="1">
      <c r="A4" s="98" t="s">
        <v>941</v>
      </c>
      <c r="B4" s="98" t="s">
        <v>942</v>
      </c>
      <c r="C4" s="85">
        <f>MIN('Base de equipos e frascos'!$A$11:$B$12)</f>
        <v>1.28</v>
      </c>
      <c r="D4" s="86">
        <v>1341.0</v>
      </c>
      <c r="E4" s="87">
        <f t="shared" ref="E4:E10" si="1">D4*$C4</f>
        <v>1716.48</v>
      </c>
      <c r="F4" s="86">
        <v>249.0</v>
      </c>
      <c r="G4" s="87">
        <f t="shared" ref="G4:G10" si="2">F4*$C4</f>
        <v>318.72</v>
      </c>
      <c r="H4" s="86">
        <v>308.0</v>
      </c>
      <c r="I4" s="87">
        <f t="shared" ref="I4:I10" si="3">H4*$C4</f>
        <v>394.24</v>
      </c>
      <c r="J4" s="86">
        <v>200.0</v>
      </c>
      <c r="K4" s="87">
        <f t="shared" ref="K4:K10" si="4">J4*$C4</f>
        <v>256</v>
      </c>
      <c r="L4" s="86">
        <v>492.0</v>
      </c>
      <c r="M4" s="87">
        <f t="shared" ref="M4:M10" si="5">L4*$C4</f>
        <v>629.76</v>
      </c>
      <c r="N4" s="86">
        <v>1900.0</v>
      </c>
      <c r="O4" s="87">
        <f t="shared" ref="O4:O10" si="6">N4*$C4</f>
        <v>2432</v>
      </c>
      <c r="P4" s="86">
        <v>151.0</v>
      </c>
      <c r="Q4" s="87">
        <f t="shared" ref="Q4:Q10" si="7">P4*$C4</f>
        <v>193.28</v>
      </c>
      <c r="R4" s="86">
        <v>526.0</v>
      </c>
      <c r="S4" s="87">
        <f t="shared" ref="S4:S10" si="8">R4*$C4</f>
        <v>673.28</v>
      </c>
      <c r="T4" s="86">
        <v>760.0</v>
      </c>
      <c r="U4" s="87">
        <f t="shared" ref="U4:U10" si="9">T4*$C4</f>
        <v>972.8</v>
      </c>
      <c r="V4" s="86">
        <v>345.0</v>
      </c>
      <c r="W4" s="87">
        <f t="shared" ref="W4:W10" si="10">V4*$C4</f>
        <v>441.6</v>
      </c>
      <c r="X4" s="88">
        <f t="shared" ref="X4:X10" si="11">$E4+$G4+$I4+$K4+$M4+$O4+$Q4+$S4+$U4+$W4</f>
        <v>8028.16</v>
      </c>
      <c r="Y4" s="87">
        <f t="shared" ref="Y4:Y10" si="12">X4*$C$4</f>
        <v>10276.0448</v>
      </c>
      <c r="Z4" s="87">
        <f t="shared" ref="Z4:Z10" si="13">Y4*12</f>
        <v>123312.5376</v>
      </c>
      <c r="AA4" s="87">
        <f t="shared" ref="AA4:AA10" si="14">Z4*2</f>
        <v>246625.0752</v>
      </c>
    </row>
    <row r="5" ht="15.0" customHeight="1">
      <c r="A5" s="98" t="s">
        <v>943</v>
      </c>
      <c r="B5" s="98" t="s">
        <v>944</v>
      </c>
      <c r="C5" s="85">
        <f>MIN('Base de equipos e frascos'!$A$21:$B$22)</f>
        <v>4.1272263</v>
      </c>
      <c r="D5" s="86">
        <v>61.0</v>
      </c>
      <c r="E5" s="87">
        <f t="shared" si="1"/>
        <v>251.7608043</v>
      </c>
      <c r="F5" s="86">
        <v>1.0</v>
      </c>
      <c r="G5" s="87">
        <f t="shared" si="2"/>
        <v>4.1272263</v>
      </c>
      <c r="H5" s="86">
        <v>308.0</v>
      </c>
      <c r="I5" s="87">
        <f t="shared" si="3"/>
        <v>1271.1857</v>
      </c>
      <c r="J5" s="86">
        <v>900.0</v>
      </c>
      <c r="K5" s="87">
        <f t="shared" si="4"/>
        <v>3714.50367</v>
      </c>
      <c r="L5" s="86">
        <v>331.0</v>
      </c>
      <c r="M5" s="87">
        <f t="shared" si="5"/>
        <v>1366.111905</v>
      </c>
      <c r="N5" s="86">
        <v>1000.0</v>
      </c>
      <c r="O5" s="87">
        <f t="shared" si="6"/>
        <v>4127.2263</v>
      </c>
      <c r="P5" s="86">
        <v>101.0</v>
      </c>
      <c r="Q5" s="87">
        <f t="shared" si="7"/>
        <v>416.8498563</v>
      </c>
      <c r="R5" s="86">
        <v>200.0</v>
      </c>
      <c r="S5" s="87">
        <f t="shared" si="8"/>
        <v>825.44526</v>
      </c>
      <c r="T5" s="86">
        <v>591.0</v>
      </c>
      <c r="U5" s="87">
        <f t="shared" si="9"/>
        <v>2439.190743</v>
      </c>
      <c r="V5" s="86">
        <v>1.0</v>
      </c>
      <c r="W5" s="87">
        <f t="shared" si="10"/>
        <v>4.1272263</v>
      </c>
      <c r="X5" s="88">
        <f t="shared" si="11"/>
        <v>14420.52869</v>
      </c>
      <c r="Y5" s="87">
        <f t="shared" si="12"/>
        <v>18458.27673</v>
      </c>
      <c r="Z5" s="87">
        <f t="shared" si="13"/>
        <v>221499.3207</v>
      </c>
      <c r="AA5" s="87">
        <f t="shared" si="14"/>
        <v>442998.6414</v>
      </c>
    </row>
    <row r="6" ht="15.0" customHeight="1">
      <c r="A6" s="98" t="s">
        <v>945</v>
      </c>
      <c r="B6" s="98" t="s">
        <v>946</v>
      </c>
      <c r="C6" s="85">
        <f>MIN('Base de equipos e frascos'!$A$31:$B$32)</f>
        <v>44.33333333</v>
      </c>
      <c r="D6" s="86">
        <v>110.0</v>
      </c>
      <c r="E6" s="87">
        <f t="shared" si="1"/>
        <v>4876.666667</v>
      </c>
      <c r="F6" s="86">
        <v>2.0</v>
      </c>
      <c r="G6" s="87">
        <f t="shared" si="2"/>
        <v>88.66666667</v>
      </c>
      <c r="H6" s="86">
        <v>56.0</v>
      </c>
      <c r="I6" s="87">
        <f t="shared" si="3"/>
        <v>2482.666667</v>
      </c>
      <c r="J6" s="86">
        <v>90.0</v>
      </c>
      <c r="K6" s="87">
        <f t="shared" si="4"/>
        <v>3990</v>
      </c>
      <c r="L6" s="86">
        <v>59.0</v>
      </c>
      <c r="M6" s="87">
        <f t="shared" si="5"/>
        <v>2615.666667</v>
      </c>
      <c r="N6" s="86">
        <v>600.0</v>
      </c>
      <c r="O6" s="87">
        <f t="shared" si="6"/>
        <v>26600</v>
      </c>
      <c r="P6" s="86">
        <v>15.0</v>
      </c>
      <c r="Q6" s="87">
        <f t="shared" si="7"/>
        <v>665</v>
      </c>
      <c r="R6" s="86">
        <v>176.0</v>
      </c>
      <c r="S6" s="87">
        <f t="shared" si="8"/>
        <v>7802.666667</v>
      </c>
      <c r="T6" s="86">
        <v>216.0</v>
      </c>
      <c r="U6" s="87">
        <f t="shared" si="9"/>
        <v>9576</v>
      </c>
      <c r="V6" s="86">
        <v>953.0</v>
      </c>
      <c r="W6" s="87">
        <f t="shared" si="10"/>
        <v>42249.66667</v>
      </c>
      <c r="X6" s="88">
        <f t="shared" si="11"/>
        <v>100947</v>
      </c>
      <c r="Y6" s="87">
        <f t="shared" si="12"/>
        <v>129212.16</v>
      </c>
      <c r="Z6" s="87">
        <f t="shared" si="13"/>
        <v>1550545.92</v>
      </c>
      <c r="AA6" s="87">
        <f t="shared" si="14"/>
        <v>3101091.84</v>
      </c>
    </row>
    <row r="7" ht="15.0" customHeight="1">
      <c r="A7" s="98" t="s">
        <v>947</v>
      </c>
      <c r="B7" s="98" t="s">
        <v>948</v>
      </c>
      <c r="C7" s="85">
        <f>MIN('Base de equipos e frascos'!$A$41:$B$42)</f>
        <v>23.6932</v>
      </c>
      <c r="D7" s="86">
        <v>40.0</v>
      </c>
      <c r="E7" s="87">
        <f t="shared" si="1"/>
        <v>947.728</v>
      </c>
      <c r="F7" s="86">
        <v>1.0</v>
      </c>
      <c r="G7" s="87">
        <f t="shared" si="2"/>
        <v>23.6932</v>
      </c>
      <c r="H7" s="86">
        <v>85.0</v>
      </c>
      <c r="I7" s="87">
        <f t="shared" si="3"/>
        <v>2013.922</v>
      </c>
      <c r="J7" s="86">
        <v>90.0</v>
      </c>
      <c r="K7" s="87">
        <f t="shared" si="4"/>
        <v>2132.388</v>
      </c>
      <c r="L7" s="86">
        <v>30.0</v>
      </c>
      <c r="M7" s="87">
        <f t="shared" si="5"/>
        <v>710.796</v>
      </c>
      <c r="N7" s="86">
        <v>300.0</v>
      </c>
      <c r="O7" s="87">
        <f t="shared" si="6"/>
        <v>7107.96</v>
      </c>
      <c r="P7" s="86">
        <v>15.0</v>
      </c>
      <c r="Q7" s="87">
        <f t="shared" si="7"/>
        <v>355.398</v>
      </c>
      <c r="R7" s="86">
        <v>200.0</v>
      </c>
      <c r="S7" s="87">
        <f t="shared" si="8"/>
        <v>4738.64</v>
      </c>
      <c r="T7" s="86">
        <v>408.0</v>
      </c>
      <c r="U7" s="87">
        <f t="shared" si="9"/>
        <v>9666.8256</v>
      </c>
      <c r="V7" s="86">
        <v>1.0</v>
      </c>
      <c r="W7" s="87">
        <f t="shared" si="10"/>
        <v>23.6932</v>
      </c>
      <c r="X7" s="88">
        <f t="shared" si="11"/>
        <v>27721.044</v>
      </c>
      <c r="Y7" s="87">
        <f t="shared" si="12"/>
        <v>35482.93632</v>
      </c>
      <c r="Z7" s="87">
        <f t="shared" si="13"/>
        <v>425795.2358</v>
      </c>
      <c r="AA7" s="87">
        <f t="shared" si="14"/>
        <v>851590.4717</v>
      </c>
    </row>
    <row r="8" ht="15.0" customHeight="1">
      <c r="A8" s="98" t="s">
        <v>949</v>
      </c>
      <c r="B8" s="98" t="s">
        <v>950</v>
      </c>
      <c r="C8" s="85">
        <f>MIN('Base de equipos e frascos'!$A$51:$B$52)</f>
        <v>1.07127225</v>
      </c>
      <c r="D8" s="86">
        <v>5018.0</v>
      </c>
      <c r="E8" s="87">
        <f t="shared" si="1"/>
        <v>5375.644151</v>
      </c>
      <c r="F8" s="86">
        <v>999.0</v>
      </c>
      <c r="G8" s="87">
        <f t="shared" si="2"/>
        <v>1070.200978</v>
      </c>
      <c r="H8" s="86">
        <v>3657.0</v>
      </c>
      <c r="I8" s="87">
        <f t="shared" si="3"/>
        <v>3917.642618</v>
      </c>
      <c r="J8" s="86">
        <v>1000.0</v>
      </c>
      <c r="K8" s="87">
        <f t="shared" si="4"/>
        <v>1071.27225</v>
      </c>
      <c r="L8" s="86">
        <v>4.0</v>
      </c>
      <c r="M8" s="87">
        <f t="shared" si="5"/>
        <v>4.285089</v>
      </c>
      <c r="N8" s="86">
        <v>20000.0</v>
      </c>
      <c r="O8" s="87">
        <f t="shared" si="6"/>
        <v>21425.445</v>
      </c>
      <c r="P8" s="86">
        <v>999.0</v>
      </c>
      <c r="Q8" s="87">
        <f t="shared" si="7"/>
        <v>1070.200978</v>
      </c>
      <c r="R8" s="86">
        <v>3043.0</v>
      </c>
      <c r="S8" s="87">
        <f t="shared" si="8"/>
        <v>3259.881457</v>
      </c>
      <c r="T8" s="86">
        <v>5075.0</v>
      </c>
      <c r="U8" s="87">
        <f t="shared" si="9"/>
        <v>5436.706669</v>
      </c>
      <c r="V8" s="86">
        <v>2329.0</v>
      </c>
      <c r="W8" s="87">
        <f t="shared" si="10"/>
        <v>2494.99307</v>
      </c>
      <c r="X8" s="88">
        <f t="shared" si="11"/>
        <v>45126.27226</v>
      </c>
      <c r="Y8" s="87">
        <f t="shared" si="12"/>
        <v>57761.62849</v>
      </c>
      <c r="Z8" s="87">
        <f t="shared" si="13"/>
        <v>693139.5419</v>
      </c>
      <c r="AA8" s="87">
        <f t="shared" si="14"/>
        <v>1386279.084</v>
      </c>
    </row>
    <row r="9" ht="15.0" customHeight="1">
      <c r="A9" s="98" t="s">
        <v>951</v>
      </c>
      <c r="B9" s="98" t="s">
        <v>952</v>
      </c>
      <c r="C9" s="85">
        <f>MIN('Base de equipos e frascos'!$A$61:$B$62)</f>
        <v>0.97845</v>
      </c>
      <c r="D9" s="86">
        <v>10454.0</v>
      </c>
      <c r="E9" s="87">
        <f t="shared" si="1"/>
        <v>10228.7163</v>
      </c>
      <c r="F9" s="86">
        <v>1800.0</v>
      </c>
      <c r="G9" s="87">
        <f t="shared" si="2"/>
        <v>1761.21</v>
      </c>
      <c r="H9" s="86">
        <v>2753.0</v>
      </c>
      <c r="I9" s="87">
        <f t="shared" si="3"/>
        <v>2693.67285</v>
      </c>
      <c r="J9" s="86">
        <v>1500.0</v>
      </c>
      <c r="K9" s="87">
        <f t="shared" si="4"/>
        <v>1467.675</v>
      </c>
      <c r="L9" s="86">
        <v>7208.0</v>
      </c>
      <c r="M9" s="87">
        <f t="shared" si="5"/>
        <v>7052.6676</v>
      </c>
      <c r="N9" s="86">
        <v>19000.0</v>
      </c>
      <c r="O9" s="87">
        <f t="shared" si="6"/>
        <v>18590.55</v>
      </c>
      <c r="P9" s="86">
        <v>1799.0</v>
      </c>
      <c r="Q9" s="87">
        <f t="shared" si="7"/>
        <v>1760.23155</v>
      </c>
      <c r="R9" s="86">
        <v>6233.0</v>
      </c>
      <c r="S9" s="87">
        <f t="shared" si="8"/>
        <v>6098.67885</v>
      </c>
      <c r="T9" s="86">
        <v>8699.0</v>
      </c>
      <c r="U9" s="87">
        <f t="shared" si="9"/>
        <v>8511.53655</v>
      </c>
      <c r="V9" s="86">
        <v>7281.0</v>
      </c>
      <c r="W9" s="87">
        <f t="shared" si="10"/>
        <v>7124.09445</v>
      </c>
      <c r="X9" s="88">
        <f t="shared" si="11"/>
        <v>65289.03315</v>
      </c>
      <c r="Y9" s="87">
        <f t="shared" si="12"/>
        <v>83569.96243</v>
      </c>
      <c r="Z9" s="87">
        <f t="shared" si="13"/>
        <v>1002839.549</v>
      </c>
      <c r="AA9" s="87">
        <f t="shared" si="14"/>
        <v>2005679.098</v>
      </c>
    </row>
    <row r="10" ht="15.0" customHeight="1">
      <c r="A10" s="98" t="s">
        <v>953</v>
      </c>
      <c r="B10" s="98" t="s">
        <v>954</v>
      </c>
      <c r="C10" s="85">
        <f>MIN('Base de equipos e frascos'!$A$71:$B$72)</f>
        <v>1.382913975</v>
      </c>
      <c r="D10" s="86">
        <v>89.0</v>
      </c>
      <c r="E10" s="87">
        <f t="shared" si="1"/>
        <v>123.0793438</v>
      </c>
      <c r="F10" s="86">
        <v>1.0</v>
      </c>
      <c r="G10" s="87">
        <f t="shared" si="2"/>
        <v>1.382913975</v>
      </c>
      <c r="H10" s="86">
        <v>5.0</v>
      </c>
      <c r="I10" s="87">
        <f t="shared" si="3"/>
        <v>6.914569875</v>
      </c>
      <c r="J10" s="86">
        <v>180.0</v>
      </c>
      <c r="K10" s="87">
        <f t="shared" si="4"/>
        <v>248.9245155</v>
      </c>
      <c r="L10" s="86">
        <v>8.0</v>
      </c>
      <c r="M10" s="87">
        <f t="shared" si="5"/>
        <v>11.0633118</v>
      </c>
      <c r="N10" s="86">
        <v>700.0</v>
      </c>
      <c r="O10" s="87">
        <f t="shared" si="6"/>
        <v>968.0397825</v>
      </c>
      <c r="P10" s="86">
        <v>1.0</v>
      </c>
      <c r="Q10" s="87">
        <f t="shared" si="7"/>
        <v>1.382913975</v>
      </c>
      <c r="R10" s="86">
        <v>3.0</v>
      </c>
      <c r="S10" s="87">
        <f t="shared" si="8"/>
        <v>4.148741925</v>
      </c>
      <c r="T10" s="86">
        <v>56.0</v>
      </c>
      <c r="U10" s="87">
        <f t="shared" si="9"/>
        <v>77.4431826</v>
      </c>
      <c r="V10" s="86">
        <v>10.0</v>
      </c>
      <c r="W10" s="87">
        <f t="shared" si="10"/>
        <v>13.82913975</v>
      </c>
      <c r="X10" s="88">
        <f t="shared" si="11"/>
        <v>1456.208416</v>
      </c>
      <c r="Y10" s="87">
        <f t="shared" si="12"/>
        <v>1863.946772</v>
      </c>
      <c r="Z10" s="87">
        <f t="shared" si="13"/>
        <v>22367.36126</v>
      </c>
      <c r="AA10" s="87">
        <f t="shared" si="14"/>
        <v>44734.72253</v>
      </c>
    </row>
    <row r="11">
      <c r="A11" s="91" t="s">
        <v>936</v>
      </c>
      <c r="B11" s="92"/>
      <c r="C11" s="92"/>
      <c r="D11" s="94">
        <f t="shared" ref="D11:AA11" si="15">SUM(D4:D10)</f>
        <v>17113</v>
      </c>
      <c r="E11" s="95">
        <f t="shared" si="15"/>
        <v>23520.07527</v>
      </c>
      <c r="F11" s="94">
        <f t="shared" si="15"/>
        <v>3053</v>
      </c>
      <c r="G11" s="95">
        <f t="shared" si="15"/>
        <v>3268.000985</v>
      </c>
      <c r="H11" s="94">
        <f t="shared" si="15"/>
        <v>7172</v>
      </c>
      <c r="I11" s="95">
        <f t="shared" si="15"/>
        <v>12780.24441</v>
      </c>
      <c r="J11" s="94">
        <f t="shared" si="15"/>
        <v>3960</v>
      </c>
      <c r="K11" s="95">
        <f t="shared" si="15"/>
        <v>12880.76344</v>
      </c>
      <c r="L11" s="94">
        <f t="shared" si="15"/>
        <v>8132</v>
      </c>
      <c r="M11" s="95">
        <f t="shared" si="15"/>
        <v>12390.35057</v>
      </c>
      <c r="N11" s="94">
        <f t="shared" si="15"/>
        <v>43500</v>
      </c>
      <c r="O11" s="95">
        <f t="shared" si="15"/>
        <v>81251.22108</v>
      </c>
      <c r="P11" s="94">
        <f t="shared" si="15"/>
        <v>3081</v>
      </c>
      <c r="Q11" s="95">
        <f t="shared" si="15"/>
        <v>4462.343298</v>
      </c>
      <c r="R11" s="94">
        <f t="shared" si="15"/>
        <v>10381</v>
      </c>
      <c r="S11" s="95">
        <f t="shared" si="15"/>
        <v>23402.74098</v>
      </c>
      <c r="T11" s="94">
        <f t="shared" si="15"/>
        <v>15805</v>
      </c>
      <c r="U11" s="95">
        <f t="shared" si="15"/>
        <v>36680.50274</v>
      </c>
      <c r="V11" s="94">
        <f t="shared" si="15"/>
        <v>10920</v>
      </c>
      <c r="W11" s="95">
        <f t="shared" si="15"/>
        <v>52352.00375</v>
      </c>
      <c r="X11" s="94">
        <f t="shared" si="15"/>
        <v>262988.2465</v>
      </c>
      <c r="Y11" s="95">
        <f t="shared" si="15"/>
        <v>336624.9555</v>
      </c>
      <c r="Z11" s="95">
        <f t="shared" si="15"/>
        <v>4039499.466</v>
      </c>
      <c r="AA11" s="95">
        <f t="shared" si="15"/>
        <v>8078998.933</v>
      </c>
    </row>
    <row r="12">
      <c r="C12" s="97"/>
    </row>
    <row r="13">
      <c r="C13" s="97"/>
    </row>
    <row r="14">
      <c r="C14" s="97"/>
    </row>
    <row r="15">
      <c r="C15" s="97"/>
    </row>
    <row r="16">
      <c r="C16" s="97"/>
    </row>
    <row r="17">
      <c r="C17" s="97"/>
    </row>
    <row r="18">
      <c r="C18" s="97"/>
    </row>
    <row r="19">
      <c r="C19" s="97"/>
    </row>
    <row r="20">
      <c r="C20" s="97"/>
    </row>
    <row r="21">
      <c r="C21" s="97"/>
    </row>
    <row r="22">
      <c r="C22" s="97"/>
    </row>
    <row r="23" ht="15.75" customHeight="1">
      <c r="C23" s="97"/>
    </row>
    <row r="24" ht="15.75" customHeight="1">
      <c r="C24" s="97"/>
    </row>
    <row r="25" ht="15.75" customHeight="1">
      <c r="C25" s="97"/>
    </row>
    <row r="26" ht="15.75" customHeight="1">
      <c r="C26" s="97"/>
    </row>
    <row r="27" ht="15.75" customHeight="1">
      <c r="C27" s="97"/>
    </row>
    <row r="28" ht="15.75" customHeight="1">
      <c r="C28" s="97"/>
    </row>
    <row r="29" ht="15.75" customHeight="1">
      <c r="C29" s="97"/>
    </row>
    <row r="30" ht="15.75" customHeight="1">
      <c r="C30" s="97"/>
    </row>
    <row r="31" ht="15.75" customHeight="1">
      <c r="C31" s="97"/>
    </row>
    <row r="32" ht="15.75" customHeight="1">
      <c r="C32" s="97"/>
    </row>
    <row r="33" ht="15.75" customHeight="1">
      <c r="C33" s="97"/>
    </row>
    <row r="34" ht="15.75" customHeight="1">
      <c r="C34" s="97"/>
    </row>
    <row r="35" ht="15.75" customHeight="1">
      <c r="C35" s="97"/>
    </row>
    <row r="36" ht="15.75" customHeight="1">
      <c r="C36" s="97"/>
    </row>
    <row r="37" ht="15.75" customHeight="1">
      <c r="C37" s="97"/>
    </row>
    <row r="38" ht="15.75" customHeight="1">
      <c r="C38" s="97"/>
    </row>
    <row r="39" ht="15.75" customHeight="1">
      <c r="C39" s="97"/>
    </row>
    <row r="40" ht="15.75" customHeight="1">
      <c r="C40" s="97"/>
    </row>
    <row r="41" ht="15.75" customHeight="1">
      <c r="C41" s="97"/>
    </row>
    <row r="42" ht="15.75" customHeight="1">
      <c r="C42" s="97"/>
    </row>
    <row r="43" ht="15.75" customHeight="1">
      <c r="C43" s="97"/>
    </row>
    <row r="44" ht="15.75" customHeight="1">
      <c r="C44" s="97"/>
    </row>
    <row r="45" ht="15.75" customHeight="1">
      <c r="C45" s="97"/>
    </row>
    <row r="46" ht="15.75" customHeight="1">
      <c r="C46" s="97"/>
    </row>
    <row r="47" ht="15.75" customHeight="1">
      <c r="C47" s="97"/>
    </row>
    <row r="48" ht="15.75" customHeight="1">
      <c r="C48" s="97"/>
    </row>
    <row r="49" ht="15.75" customHeight="1">
      <c r="C49" s="97"/>
    </row>
    <row r="50" ht="15.75" customHeight="1">
      <c r="C50" s="97"/>
    </row>
    <row r="51" ht="15.75" customHeight="1">
      <c r="C51" s="97"/>
    </row>
    <row r="52" ht="15.75" customHeight="1">
      <c r="C52" s="97"/>
    </row>
    <row r="53" ht="15.75" customHeight="1">
      <c r="C53" s="97"/>
    </row>
    <row r="54" ht="15.75" customHeight="1">
      <c r="C54" s="97"/>
    </row>
    <row r="55" ht="15.75" customHeight="1">
      <c r="C55" s="97"/>
    </row>
    <row r="56" ht="15.75" customHeight="1">
      <c r="C56" s="97"/>
    </row>
    <row r="57" ht="15.75" customHeight="1">
      <c r="C57" s="97"/>
    </row>
    <row r="58" ht="15.75" customHeight="1">
      <c r="C58" s="97"/>
    </row>
    <row r="59" ht="15.75" customHeight="1">
      <c r="C59" s="97"/>
    </row>
    <row r="60" ht="15.75" customHeight="1">
      <c r="C60" s="97"/>
    </row>
    <row r="61" ht="15.75" customHeight="1">
      <c r="C61" s="97"/>
    </row>
    <row r="62" ht="15.75" customHeight="1">
      <c r="C62" s="97"/>
    </row>
    <row r="63" ht="15.75" customHeight="1">
      <c r="C63" s="97"/>
    </row>
    <row r="64" ht="15.75" customHeight="1">
      <c r="C64" s="97"/>
    </row>
    <row r="65" ht="15.75" customHeight="1">
      <c r="C65" s="97"/>
    </row>
    <row r="66" ht="15.75" customHeight="1">
      <c r="C66" s="97"/>
    </row>
    <row r="67" ht="15.75" customHeight="1">
      <c r="C67" s="97"/>
    </row>
    <row r="68" ht="15.75" customHeight="1">
      <c r="C68" s="97"/>
    </row>
    <row r="69" ht="15.75" customHeight="1">
      <c r="C69" s="97"/>
    </row>
    <row r="70" ht="15.75" customHeight="1">
      <c r="C70" s="97"/>
    </row>
    <row r="71" ht="15.75" customHeight="1">
      <c r="C71" s="97"/>
    </row>
    <row r="72" ht="15.75" customHeight="1">
      <c r="C72" s="97"/>
    </row>
    <row r="73" ht="15.75" customHeight="1">
      <c r="C73" s="97"/>
    </row>
    <row r="74" ht="15.75" customHeight="1">
      <c r="C74" s="97"/>
    </row>
    <row r="75" ht="15.75" customHeight="1">
      <c r="C75" s="97"/>
    </row>
    <row r="76" ht="15.75" customHeight="1">
      <c r="C76" s="97"/>
    </row>
    <row r="77" ht="15.75" customHeight="1">
      <c r="C77" s="97"/>
    </row>
    <row r="78" ht="15.75" customHeight="1">
      <c r="C78" s="97"/>
    </row>
    <row r="79" ht="15.75" customHeight="1">
      <c r="C79" s="97"/>
    </row>
    <row r="80" ht="15.75" customHeight="1">
      <c r="C80" s="97"/>
    </row>
    <row r="81" ht="15.75" customHeight="1">
      <c r="C81" s="97"/>
    </row>
    <row r="82" ht="15.75" customHeight="1">
      <c r="C82" s="97"/>
    </row>
    <row r="83" ht="15.75" customHeight="1">
      <c r="C83" s="97"/>
    </row>
    <row r="84" ht="15.75" customHeight="1">
      <c r="C84" s="97"/>
    </row>
    <row r="85" ht="15.75" customHeight="1">
      <c r="C85" s="97"/>
    </row>
    <row r="86" ht="15.75" customHeight="1">
      <c r="C86" s="97"/>
    </row>
    <row r="87" ht="15.75" customHeight="1">
      <c r="C87" s="97"/>
    </row>
    <row r="88" ht="15.75" customHeight="1">
      <c r="C88" s="97"/>
    </row>
    <row r="89" ht="15.75" customHeight="1">
      <c r="C89" s="97"/>
    </row>
    <row r="90" ht="15.75" customHeight="1">
      <c r="C90" s="97"/>
    </row>
    <row r="91" ht="15.75" customHeight="1">
      <c r="C91" s="97"/>
    </row>
    <row r="92" ht="15.75" customHeight="1">
      <c r="C92" s="97"/>
    </row>
    <row r="93" ht="15.75" customHeight="1">
      <c r="C93" s="97"/>
    </row>
    <row r="94" ht="15.75" customHeight="1">
      <c r="C94" s="97"/>
    </row>
    <row r="95" ht="15.75" customHeight="1">
      <c r="C95" s="97"/>
    </row>
    <row r="96" ht="15.75" customHeight="1">
      <c r="C96" s="97"/>
    </row>
    <row r="97" ht="15.75" customHeight="1">
      <c r="C97" s="97"/>
    </row>
    <row r="98" ht="15.75" customHeight="1">
      <c r="C98" s="97"/>
    </row>
    <row r="99" ht="15.75" customHeight="1">
      <c r="C99" s="97"/>
    </row>
    <row r="100" ht="15.75" customHeight="1">
      <c r="C100" s="97"/>
    </row>
    <row r="101" ht="15.75" customHeight="1">
      <c r="C101" s="97"/>
    </row>
    <row r="102" ht="15.75" customHeight="1">
      <c r="C102" s="97"/>
    </row>
    <row r="103" ht="15.75" customHeight="1">
      <c r="C103" s="97"/>
    </row>
    <row r="104" ht="15.75" customHeight="1">
      <c r="C104" s="97"/>
    </row>
    <row r="105" ht="15.75" customHeight="1">
      <c r="C105" s="97"/>
    </row>
    <row r="106" ht="15.75" customHeight="1">
      <c r="C106" s="97"/>
    </row>
    <row r="107" ht="15.75" customHeight="1">
      <c r="C107" s="97"/>
    </row>
    <row r="108" ht="15.75" customHeight="1">
      <c r="C108" s="97"/>
    </row>
    <row r="109" ht="15.75" customHeight="1">
      <c r="C109" s="97"/>
    </row>
    <row r="110" ht="15.75" customHeight="1">
      <c r="C110" s="97"/>
    </row>
    <row r="111" ht="15.75" customHeight="1">
      <c r="C111" s="97"/>
    </row>
    <row r="112" ht="15.75" customHeight="1">
      <c r="C112" s="97"/>
    </row>
    <row r="113" ht="15.75" customHeight="1">
      <c r="C113" s="97"/>
    </row>
    <row r="114" ht="15.75" customHeight="1">
      <c r="C114" s="97"/>
    </row>
    <row r="115" ht="15.75" customHeight="1">
      <c r="C115" s="97"/>
    </row>
    <row r="116" ht="15.75" customHeight="1">
      <c r="C116" s="97"/>
    </row>
    <row r="117" ht="15.75" customHeight="1">
      <c r="C117" s="97"/>
    </row>
    <row r="118" ht="15.75" customHeight="1">
      <c r="C118" s="97"/>
    </row>
    <row r="119" ht="15.75" customHeight="1">
      <c r="C119" s="97"/>
    </row>
    <row r="120" ht="15.75" customHeight="1">
      <c r="C120" s="97"/>
    </row>
    <row r="121" ht="15.75" customHeight="1">
      <c r="C121" s="97"/>
    </row>
    <row r="122" ht="15.75" customHeight="1">
      <c r="C122" s="97"/>
    </row>
    <row r="123" ht="15.75" customHeight="1">
      <c r="C123" s="97"/>
    </row>
    <row r="124" ht="15.75" customHeight="1">
      <c r="C124" s="97"/>
    </row>
    <row r="125" ht="15.75" customHeight="1">
      <c r="C125" s="97"/>
    </row>
    <row r="126" ht="15.75" customHeight="1">
      <c r="C126" s="97"/>
    </row>
    <row r="127" ht="15.75" customHeight="1">
      <c r="C127" s="97"/>
    </row>
    <row r="128" ht="15.75" customHeight="1">
      <c r="C128" s="97"/>
    </row>
    <row r="129" ht="15.75" customHeight="1">
      <c r="C129" s="97"/>
    </row>
    <row r="130" ht="15.75" customHeight="1">
      <c r="C130" s="97"/>
    </row>
    <row r="131" ht="15.75" customHeight="1">
      <c r="C131" s="97"/>
    </row>
    <row r="132" ht="15.75" customHeight="1">
      <c r="C132" s="97"/>
    </row>
    <row r="133" ht="15.75" customHeight="1">
      <c r="C133" s="97"/>
    </row>
    <row r="134" ht="15.75" customHeight="1">
      <c r="C134" s="97"/>
    </row>
    <row r="135" ht="15.75" customHeight="1">
      <c r="C135" s="97"/>
    </row>
    <row r="136" ht="15.75" customHeight="1">
      <c r="C136" s="97"/>
    </row>
    <row r="137" ht="15.75" customHeight="1">
      <c r="C137" s="97"/>
    </row>
    <row r="138" ht="15.75" customHeight="1">
      <c r="C138" s="97"/>
    </row>
    <row r="139" ht="15.75" customHeight="1">
      <c r="C139" s="97"/>
    </row>
    <row r="140" ht="15.75" customHeight="1">
      <c r="C140" s="97"/>
    </row>
    <row r="141" ht="15.75" customHeight="1">
      <c r="C141" s="97"/>
    </row>
    <row r="142" ht="15.75" customHeight="1">
      <c r="C142" s="97"/>
    </row>
    <row r="143" ht="15.75" customHeight="1">
      <c r="C143" s="97"/>
    </row>
    <row r="144" ht="15.75" customHeight="1">
      <c r="C144" s="97"/>
    </row>
    <row r="145" ht="15.75" customHeight="1">
      <c r="C145" s="97"/>
    </row>
    <row r="146" ht="15.75" customHeight="1">
      <c r="C146" s="97"/>
    </row>
    <row r="147" ht="15.75" customHeight="1">
      <c r="C147" s="97"/>
    </row>
    <row r="148" ht="15.75" customHeight="1">
      <c r="C148" s="97"/>
    </row>
    <row r="149" ht="15.75" customHeight="1">
      <c r="C149" s="97"/>
    </row>
    <row r="150" ht="15.75" customHeight="1">
      <c r="C150" s="97"/>
    </row>
    <row r="151" ht="15.75" customHeight="1">
      <c r="C151" s="97"/>
    </row>
    <row r="152" ht="15.75" customHeight="1">
      <c r="C152" s="97"/>
    </row>
    <row r="153" ht="15.75" customHeight="1">
      <c r="C153" s="97"/>
    </row>
    <row r="154" ht="15.75" customHeight="1">
      <c r="C154" s="97"/>
    </row>
    <row r="155" ht="15.75" customHeight="1">
      <c r="C155" s="97"/>
    </row>
    <row r="156" ht="15.75" customHeight="1">
      <c r="C156" s="97"/>
    </row>
    <row r="157" ht="15.75" customHeight="1">
      <c r="C157" s="97"/>
    </row>
    <row r="158" ht="15.75" customHeight="1">
      <c r="C158" s="97"/>
    </row>
    <row r="159" ht="15.75" customHeight="1">
      <c r="C159" s="97"/>
    </row>
    <row r="160" ht="15.75" customHeight="1">
      <c r="C160" s="97"/>
    </row>
    <row r="161" ht="15.75" customHeight="1">
      <c r="C161" s="97"/>
    </row>
    <row r="162" ht="15.75" customHeight="1">
      <c r="C162" s="97"/>
    </row>
    <row r="163" ht="15.75" customHeight="1">
      <c r="C163" s="97"/>
    </row>
    <row r="164" ht="15.75" customHeight="1">
      <c r="C164" s="97"/>
    </row>
    <row r="165" ht="15.75" customHeight="1">
      <c r="C165" s="97"/>
    </row>
    <row r="166" ht="15.75" customHeight="1">
      <c r="C166" s="97"/>
    </row>
    <row r="167" ht="15.75" customHeight="1">
      <c r="C167" s="97"/>
    </row>
    <row r="168" ht="15.75" customHeight="1">
      <c r="C168" s="97"/>
    </row>
    <row r="169" ht="15.75" customHeight="1">
      <c r="C169" s="97"/>
    </row>
    <row r="170" ht="15.75" customHeight="1">
      <c r="C170" s="97"/>
    </row>
    <row r="171" ht="15.75" customHeight="1">
      <c r="C171" s="97"/>
    </row>
    <row r="172" ht="15.75" customHeight="1">
      <c r="C172" s="97"/>
    </row>
    <row r="173" ht="15.75" customHeight="1">
      <c r="C173" s="97"/>
    </row>
    <row r="174" ht="15.75" customHeight="1">
      <c r="C174" s="97"/>
    </row>
    <row r="175" ht="15.75" customHeight="1">
      <c r="C175" s="97"/>
    </row>
    <row r="176" ht="15.75" customHeight="1">
      <c r="C176" s="97"/>
    </row>
    <row r="177" ht="15.75" customHeight="1">
      <c r="C177" s="97"/>
    </row>
    <row r="178" ht="15.75" customHeight="1">
      <c r="C178" s="97"/>
    </row>
    <row r="179" ht="15.75" customHeight="1">
      <c r="C179" s="97"/>
    </row>
    <row r="180" ht="15.75" customHeight="1">
      <c r="C180" s="97"/>
    </row>
    <row r="181" ht="15.75" customHeight="1">
      <c r="C181" s="97"/>
    </row>
    <row r="182" ht="15.75" customHeight="1">
      <c r="C182" s="97"/>
    </row>
    <row r="183" ht="15.75" customHeight="1">
      <c r="C183" s="97"/>
    </row>
    <row r="184" ht="15.75" customHeight="1">
      <c r="C184" s="97"/>
    </row>
    <row r="185" ht="15.75" customHeight="1">
      <c r="C185" s="97"/>
    </row>
    <row r="186" ht="15.75" customHeight="1">
      <c r="C186" s="97"/>
    </row>
    <row r="187" ht="15.75" customHeight="1">
      <c r="C187" s="97"/>
    </row>
    <row r="188" ht="15.75" customHeight="1">
      <c r="C188" s="97"/>
    </row>
    <row r="189" ht="15.75" customHeight="1">
      <c r="C189" s="97"/>
    </row>
    <row r="190" ht="15.75" customHeight="1">
      <c r="C190" s="97"/>
    </row>
    <row r="191" ht="15.75" customHeight="1">
      <c r="C191" s="97"/>
    </row>
    <row r="192" ht="15.75" customHeight="1">
      <c r="C192" s="97"/>
    </row>
    <row r="193" ht="15.75" customHeight="1">
      <c r="C193" s="97"/>
    </row>
    <row r="194" ht="15.75" customHeight="1">
      <c r="C194" s="97"/>
    </row>
    <row r="195" ht="15.75" customHeight="1">
      <c r="C195" s="97"/>
    </row>
    <row r="196" ht="15.75" customHeight="1">
      <c r="C196" s="97"/>
    </row>
    <row r="197" ht="15.75" customHeight="1">
      <c r="C197" s="97"/>
    </row>
    <row r="198" ht="15.75" customHeight="1">
      <c r="C198" s="97"/>
    </row>
    <row r="199" ht="15.75" customHeight="1">
      <c r="C199" s="97"/>
    </row>
    <row r="200" ht="15.75" customHeight="1">
      <c r="C200" s="97"/>
    </row>
    <row r="201" ht="15.75" customHeight="1">
      <c r="C201" s="97"/>
    </row>
    <row r="202" ht="15.75" customHeight="1">
      <c r="C202" s="97"/>
    </row>
    <row r="203" ht="15.75" customHeight="1">
      <c r="C203" s="97"/>
    </row>
    <row r="204" ht="15.75" customHeight="1">
      <c r="C204" s="97"/>
    </row>
    <row r="205" ht="15.75" customHeight="1">
      <c r="C205" s="97"/>
    </row>
    <row r="206" ht="15.75" customHeight="1">
      <c r="C206" s="97"/>
    </row>
    <row r="207" ht="15.75" customHeight="1">
      <c r="C207" s="97"/>
    </row>
    <row r="208" ht="15.75" customHeight="1">
      <c r="C208" s="97"/>
    </row>
    <row r="209" ht="15.75" customHeight="1">
      <c r="C209" s="97"/>
    </row>
    <row r="210" ht="15.75" customHeight="1">
      <c r="C210" s="97"/>
    </row>
    <row r="211" ht="15.75" customHeight="1">
      <c r="C211" s="97"/>
    </row>
    <row r="212" ht="15.75" customHeight="1">
      <c r="C212" s="97"/>
    </row>
    <row r="213" ht="15.75" customHeight="1">
      <c r="C213" s="97"/>
    </row>
    <row r="214" ht="15.75" customHeight="1">
      <c r="C214" s="97"/>
    </row>
    <row r="215" ht="15.75" customHeight="1">
      <c r="C215" s="97"/>
    </row>
    <row r="216" ht="15.75" customHeight="1">
      <c r="C216" s="97"/>
    </row>
    <row r="217" ht="15.75" customHeight="1">
      <c r="C217" s="97"/>
    </row>
    <row r="218" ht="15.75" customHeight="1">
      <c r="C218" s="97"/>
    </row>
    <row r="219" ht="15.75" customHeight="1">
      <c r="C219" s="97"/>
    </row>
    <row r="220" ht="15.75" customHeight="1">
      <c r="C220" s="97"/>
    </row>
    <row r="221" ht="15.75" customHeight="1">
      <c r="C221" s="97"/>
    </row>
    <row r="222" ht="15.75" customHeight="1">
      <c r="C222" s="97"/>
    </row>
    <row r="223" ht="15.75" customHeight="1">
      <c r="C223" s="97"/>
    </row>
    <row r="224" ht="15.75" customHeight="1">
      <c r="C224" s="97"/>
    </row>
    <row r="225" ht="15.75" customHeight="1">
      <c r="C225" s="97"/>
    </row>
    <row r="226" ht="15.75" customHeight="1">
      <c r="C226" s="97"/>
    </row>
    <row r="227" ht="15.75" customHeight="1">
      <c r="C227" s="97"/>
    </row>
    <row r="228" ht="15.75" customHeight="1">
      <c r="C228" s="97"/>
    </row>
    <row r="229" ht="15.75" customHeight="1">
      <c r="C229" s="97"/>
    </row>
    <row r="230" ht="15.75" customHeight="1">
      <c r="C230" s="97"/>
    </row>
    <row r="231" ht="15.75" customHeight="1">
      <c r="C231" s="97"/>
    </row>
    <row r="232" ht="15.75" customHeight="1">
      <c r="C232" s="97"/>
    </row>
    <row r="233" ht="15.75" customHeight="1">
      <c r="C233" s="97"/>
    </row>
    <row r="234" ht="15.75" customHeight="1">
      <c r="C234" s="97"/>
    </row>
    <row r="235" ht="15.75" customHeight="1">
      <c r="C235" s="97"/>
    </row>
    <row r="236" ht="15.75" customHeight="1">
      <c r="C236" s="97"/>
    </row>
    <row r="237" ht="15.75" customHeight="1">
      <c r="C237" s="97"/>
    </row>
    <row r="238" ht="15.75" customHeight="1">
      <c r="C238" s="97"/>
    </row>
    <row r="239" ht="15.75" customHeight="1">
      <c r="C239" s="97"/>
    </row>
    <row r="240" ht="15.75" customHeight="1">
      <c r="C240" s="97"/>
    </row>
    <row r="241" ht="15.75" customHeight="1">
      <c r="C241" s="97"/>
    </row>
    <row r="242" ht="15.75" customHeight="1">
      <c r="C242" s="97"/>
    </row>
    <row r="243" ht="15.75" customHeight="1">
      <c r="C243" s="97"/>
    </row>
    <row r="244" ht="15.75" customHeight="1">
      <c r="C244" s="97"/>
    </row>
    <row r="245" ht="15.75" customHeight="1">
      <c r="C245" s="97"/>
    </row>
    <row r="246" ht="15.75" customHeight="1">
      <c r="C246" s="97"/>
    </row>
    <row r="247" ht="15.75" customHeight="1">
      <c r="C247" s="97"/>
    </row>
    <row r="248" ht="15.75" customHeight="1">
      <c r="C248" s="97"/>
    </row>
    <row r="249" ht="15.75" customHeight="1">
      <c r="C249" s="97"/>
    </row>
    <row r="250" ht="15.75" customHeight="1">
      <c r="C250" s="97"/>
    </row>
    <row r="251" ht="15.75" customHeight="1">
      <c r="C251" s="97"/>
    </row>
    <row r="252" ht="15.75" customHeight="1">
      <c r="C252" s="97"/>
    </row>
    <row r="253" ht="15.75" customHeight="1">
      <c r="C253" s="97"/>
    </row>
    <row r="254" ht="15.75" customHeight="1">
      <c r="C254" s="97"/>
    </row>
    <row r="255" ht="15.75" customHeight="1">
      <c r="C255" s="97"/>
    </row>
    <row r="256" ht="15.75" customHeight="1">
      <c r="C256" s="97"/>
    </row>
    <row r="257" ht="15.75" customHeight="1">
      <c r="C257" s="97"/>
    </row>
    <row r="258" ht="15.75" customHeight="1">
      <c r="C258" s="97"/>
    </row>
    <row r="259" ht="15.75" customHeight="1">
      <c r="C259" s="97"/>
    </row>
    <row r="260" ht="15.75" customHeight="1">
      <c r="C260" s="97"/>
    </row>
    <row r="261" ht="15.75" customHeight="1">
      <c r="C261" s="97"/>
    </row>
    <row r="262" ht="15.75" customHeight="1">
      <c r="C262" s="97"/>
    </row>
    <row r="263" ht="15.75" customHeight="1">
      <c r="C263" s="97"/>
    </row>
    <row r="264" ht="15.75" customHeight="1">
      <c r="C264" s="97"/>
    </row>
    <row r="265" ht="15.75" customHeight="1">
      <c r="C265" s="97"/>
    </row>
    <row r="266" ht="15.75" customHeight="1">
      <c r="C266" s="97"/>
    </row>
    <row r="267" ht="15.75" customHeight="1">
      <c r="C267" s="97"/>
    </row>
    <row r="268" ht="15.75" customHeight="1">
      <c r="C268" s="97"/>
    </row>
    <row r="269" ht="15.75" customHeight="1">
      <c r="C269" s="97"/>
    </row>
    <row r="270" ht="15.75" customHeight="1">
      <c r="C270" s="97"/>
    </row>
    <row r="271" ht="15.75" customHeight="1">
      <c r="C271" s="97"/>
    </row>
    <row r="272" ht="15.75" customHeight="1">
      <c r="C272" s="97"/>
    </row>
    <row r="273" ht="15.75" customHeight="1">
      <c r="C273" s="97"/>
    </row>
    <row r="274" ht="15.75" customHeight="1">
      <c r="C274" s="97"/>
    </row>
    <row r="275" ht="15.75" customHeight="1">
      <c r="C275" s="97"/>
    </row>
    <row r="276" ht="15.75" customHeight="1">
      <c r="C276" s="97"/>
    </row>
    <row r="277" ht="15.75" customHeight="1">
      <c r="C277" s="97"/>
    </row>
    <row r="278" ht="15.75" customHeight="1">
      <c r="C278" s="97"/>
    </row>
    <row r="279" ht="15.75" customHeight="1">
      <c r="C279" s="97"/>
    </row>
    <row r="280" ht="15.75" customHeight="1">
      <c r="C280" s="97"/>
    </row>
    <row r="281" ht="15.75" customHeight="1">
      <c r="C281" s="97"/>
    </row>
    <row r="282" ht="15.75" customHeight="1">
      <c r="C282" s="97"/>
    </row>
    <row r="283" ht="15.75" customHeight="1">
      <c r="C283" s="97"/>
    </row>
    <row r="284" ht="15.75" customHeight="1">
      <c r="C284" s="97"/>
    </row>
    <row r="285" ht="15.75" customHeight="1">
      <c r="C285" s="97"/>
    </row>
    <row r="286" ht="15.75" customHeight="1">
      <c r="C286" s="97"/>
    </row>
    <row r="287" ht="15.75" customHeight="1">
      <c r="C287" s="97"/>
    </row>
    <row r="288" ht="15.75" customHeight="1">
      <c r="C288" s="97"/>
    </row>
    <row r="289" ht="15.75" customHeight="1">
      <c r="C289" s="97"/>
    </row>
    <row r="290" ht="15.75" customHeight="1">
      <c r="C290" s="97"/>
    </row>
    <row r="291" ht="15.75" customHeight="1">
      <c r="C291" s="97"/>
    </row>
    <row r="292" ht="15.75" customHeight="1">
      <c r="C292" s="97"/>
    </row>
    <row r="293" ht="15.75" customHeight="1">
      <c r="C293" s="97"/>
    </row>
    <row r="294" ht="15.75" customHeight="1">
      <c r="C294" s="97"/>
    </row>
    <row r="295" ht="15.75" customHeight="1">
      <c r="C295" s="97"/>
    </row>
    <row r="296" ht="15.75" customHeight="1">
      <c r="C296" s="97"/>
    </row>
    <row r="297" ht="15.75" customHeight="1">
      <c r="C297" s="97"/>
    </row>
    <row r="298" ht="15.75" customHeight="1">
      <c r="C298" s="97"/>
    </row>
    <row r="299" ht="15.75" customHeight="1">
      <c r="C299" s="97"/>
    </row>
    <row r="300" ht="15.75" customHeight="1">
      <c r="C300" s="97"/>
    </row>
    <row r="301" ht="15.75" customHeight="1">
      <c r="C301" s="97"/>
    </row>
    <row r="302" ht="15.75" customHeight="1">
      <c r="C302" s="97"/>
    </row>
    <row r="303" ht="15.75" customHeight="1">
      <c r="C303" s="97"/>
    </row>
    <row r="304" ht="15.75" customHeight="1">
      <c r="C304" s="97"/>
    </row>
    <row r="305" ht="15.75" customHeight="1">
      <c r="C305" s="97"/>
    </row>
    <row r="306" ht="15.75" customHeight="1">
      <c r="C306" s="97"/>
    </row>
    <row r="307" ht="15.75" customHeight="1">
      <c r="C307" s="97"/>
    </row>
    <row r="308" ht="15.75" customHeight="1">
      <c r="C308" s="97"/>
    </row>
    <row r="309" ht="15.75" customHeight="1">
      <c r="C309" s="97"/>
    </row>
    <row r="310" ht="15.75" customHeight="1">
      <c r="C310" s="97"/>
    </row>
    <row r="311" ht="15.75" customHeight="1">
      <c r="C311" s="97"/>
    </row>
    <row r="312" ht="15.75" customHeight="1">
      <c r="C312" s="97"/>
    </row>
    <row r="313" ht="15.75" customHeight="1">
      <c r="C313" s="97"/>
    </row>
    <row r="314" ht="15.75" customHeight="1">
      <c r="C314" s="97"/>
    </row>
    <row r="315" ht="15.75" customHeight="1">
      <c r="C315" s="97"/>
    </row>
    <row r="316" ht="15.75" customHeight="1">
      <c r="C316" s="97"/>
    </row>
    <row r="317" ht="15.75" customHeight="1">
      <c r="C317" s="97"/>
    </row>
    <row r="318" ht="15.75" customHeight="1">
      <c r="C318" s="97"/>
    </row>
    <row r="319" ht="15.75" customHeight="1">
      <c r="C319" s="97"/>
    </row>
    <row r="320" ht="15.75" customHeight="1">
      <c r="C320" s="97"/>
    </row>
    <row r="321" ht="15.75" customHeight="1">
      <c r="C321" s="97"/>
    </row>
    <row r="322" ht="15.75" customHeight="1">
      <c r="C322" s="97"/>
    </row>
    <row r="323" ht="15.75" customHeight="1">
      <c r="C323" s="97"/>
    </row>
    <row r="324" ht="15.75" customHeight="1">
      <c r="C324" s="97"/>
    </row>
    <row r="325" ht="15.75" customHeight="1">
      <c r="C325" s="97"/>
    </row>
    <row r="326" ht="15.75" customHeight="1">
      <c r="C326" s="97"/>
    </row>
    <row r="327" ht="15.75" customHeight="1">
      <c r="C327" s="97"/>
    </row>
    <row r="328" ht="15.75" customHeight="1">
      <c r="C328" s="97"/>
    </row>
    <row r="329" ht="15.75" customHeight="1">
      <c r="C329" s="97"/>
    </row>
    <row r="330" ht="15.75" customHeight="1">
      <c r="C330" s="97"/>
    </row>
    <row r="331" ht="15.75" customHeight="1">
      <c r="C331" s="97"/>
    </row>
    <row r="332" ht="15.75" customHeight="1">
      <c r="C332" s="97"/>
    </row>
    <row r="333" ht="15.75" customHeight="1">
      <c r="C333" s="97"/>
    </row>
    <row r="334" ht="15.75" customHeight="1">
      <c r="C334" s="97"/>
    </row>
    <row r="335" ht="15.75" customHeight="1">
      <c r="C335" s="97"/>
    </row>
    <row r="336" ht="15.75" customHeight="1">
      <c r="C336" s="97"/>
    </row>
    <row r="337" ht="15.75" customHeight="1">
      <c r="C337" s="97"/>
    </row>
    <row r="338" ht="15.75" customHeight="1">
      <c r="C338" s="97"/>
    </row>
    <row r="339" ht="15.75" customHeight="1">
      <c r="C339" s="97"/>
    </row>
    <row r="340" ht="15.75" customHeight="1">
      <c r="C340" s="97"/>
    </row>
    <row r="341" ht="15.75" customHeight="1">
      <c r="C341" s="97"/>
    </row>
    <row r="342" ht="15.75" customHeight="1">
      <c r="C342" s="97"/>
    </row>
    <row r="343" ht="15.75" customHeight="1">
      <c r="C343" s="97"/>
    </row>
    <row r="344" ht="15.75" customHeight="1">
      <c r="C344" s="97"/>
    </row>
    <row r="345" ht="15.75" customHeight="1">
      <c r="C345" s="97"/>
    </row>
    <row r="346" ht="15.75" customHeight="1">
      <c r="C346" s="97"/>
    </row>
    <row r="347" ht="15.75" customHeight="1">
      <c r="C347" s="97"/>
    </row>
    <row r="348" ht="15.75" customHeight="1">
      <c r="C348" s="97"/>
    </row>
    <row r="349" ht="15.75" customHeight="1">
      <c r="C349" s="97"/>
    </row>
    <row r="350" ht="15.75" customHeight="1">
      <c r="C350" s="97"/>
    </row>
    <row r="351" ht="15.75" customHeight="1">
      <c r="C351" s="97"/>
    </row>
    <row r="352" ht="15.75" customHeight="1">
      <c r="C352" s="97"/>
    </row>
    <row r="353" ht="15.75" customHeight="1">
      <c r="C353" s="97"/>
    </row>
    <row r="354" ht="15.75" customHeight="1">
      <c r="C354" s="97"/>
    </row>
    <row r="355" ht="15.75" customHeight="1">
      <c r="C355" s="97"/>
    </row>
    <row r="356" ht="15.75" customHeight="1">
      <c r="C356" s="97"/>
    </row>
    <row r="357" ht="15.75" customHeight="1">
      <c r="C357" s="97"/>
    </row>
    <row r="358" ht="15.75" customHeight="1">
      <c r="C358" s="97"/>
    </row>
    <row r="359" ht="15.75" customHeight="1">
      <c r="C359" s="97"/>
    </row>
    <row r="360" ht="15.75" customHeight="1">
      <c r="C360" s="97"/>
    </row>
    <row r="361" ht="15.75" customHeight="1">
      <c r="C361" s="97"/>
    </row>
    <row r="362" ht="15.75" customHeight="1">
      <c r="C362" s="97"/>
    </row>
    <row r="363" ht="15.75" customHeight="1">
      <c r="C363" s="97"/>
    </row>
    <row r="364" ht="15.75" customHeight="1">
      <c r="C364" s="97"/>
    </row>
    <row r="365" ht="15.75" customHeight="1">
      <c r="C365" s="97"/>
    </row>
    <row r="366" ht="15.75" customHeight="1">
      <c r="C366" s="97"/>
    </row>
    <row r="367" ht="15.75" customHeight="1">
      <c r="C367" s="97"/>
    </row>
    <row r="368" ht="15.75" customHeight="1">
      <c r="C368" s="97"/>
    </row>
    <row r="369" ht="15.75" customHeight="1">
      <c r="C369" s="97"/>
    </row>
    <row r="370" ht="15.75" customHeight="1">
      <c r="C370" s="97"/>
    </row>
    <row r="371" ht="15.75" customHeight="1">
      <c r="C371" s="97"/>
    </row>
    <row r="372" ht="15.75" customHeight="1">
      <c r="C372" s="97"/>
    </row>
    <row r="373" ht="15.75" customHeight="1">
      <c r="C373" s="97"/>
    </row>
    <row r="374" ht="15.75" customHeight="1">
      <c r="C374" s="97"/>
    </row>
    <row r="375" ht="15.75" customHeight="1">
      <c r="C375" s="97"/>
    </row>
    <row r="376" ht="15.75" customHeight="1">
      <c r="C376" s="97"/>
    </row>
    <row r="377" ht="15.75" customHeight="1">
      <c r="C377" s="97"/>
    </row>
    <row r="378" ht="15.75" customHeight="1">
      <c r="C378" s="97"/>
    </row>
    <row r="379" ht="15.75" customHeight="1">
      <c r="C379" s="97"/>
    </row>
    <row r="380" ht="15.75" customHeight="1">
      <c r="C380" s="97"/>
    </row>
    <row r="381" ht="15.75" customHeight="1">
      <c r="C381" s="97"/>
    </row>
    <row r="382" ht="15.75" customHeight="1">
      <c r="C382" s="97"/>
    </row>
    <row r="383" ht="15.75" customHeight="1">
      <c r="C383" s="97"/>
    </row>
    <row r="384" ht="15.75" customHeight="1">
      <c r="C384" s="97"/>
    </row>
    <row r="385" ht="15.75" customHeight="1">
      <c r="C385" s="97"/>
    </row>
    <row r="386" ht="15.75" customHeight="1">
      <c r="C386" s="97"/>
    </row>
    <row r="387" ht="15.75" customHeight="1">
      <c r="C387" s="97"/>
    </row>
    <row r="388" ht="15.75" customHeight="1">
      <c r="C388" s="97"/>
    </row>
    <row r="389" ht="15.75" customHeight="1">
      <c r="C389" s="97"/>
    </row>
    <row r="390" ht="15.75" customHeight="1">
      <c r="C390" s="97"/>
    </row>
    <row r="391" ht="15.75" customHeight="1">
      <c r="C391" s="97"/>
    </row>
    <row r="392" ht="15.75" customHeight="1">
      <c r="C392" s="97"/>
    </row>
    <row r="393" ht="15.75" customHeight="1">
      <c r="C393" s="97"/>
    </row>
    <row r="394" ht="15.75" customHeight="1">
      <c r="C394" s="97"/>
    </row>
    <row r="395" ht="15.75" customHeight="1">
      <c r="C395" s="97"/>
    </row>
    <row r="396" ht="15.75" customHeight="1">
      <c r="C396" s="97"/>
    </row>
    <row r="397" ht="15.75" customHeight="1">
      <c r="C397" s="97"/>
    </row>
    <row r="398" ht="15.75" customHeight="1">
      <c r="C398" s="97"/>
    </row>
    <row r="399" ht="15.75" customHeight="1">
      <c r="C399" s="97"/>
    </row>
    <row r="400" ht="15.75" customHeight="1">
      <c r="C400" s="97"/>
    </row>
    <row r="401" ht="15.75" customHeight="1">
      <c r="C401" s="97"/>
    </row>
    <row r="402" ht="15.75" customHeight="1">
      <c r="C402" s="97"/>
    </row>
    <row r="403" ht="15.75" customHeight="1">
      <c r="C403" s="97"/>
    </row>
    <row r="404" ht="15.75" customHeight="1">
      <c r="C404" s="97"/>
    </row>
    <row r="405" ht="15.75" customHeight="1">
      <c r="C405" s="97"/>
    </row>
    <row r="406" ht="15.75" customHeight="1">
      <c r="C406" s="97"/>
    </row>
    <row r="407" ht="15.75" customHeight="1">
      <c r="C407" s="97"/>
    </row>
    <row r="408" ht="15.75" customHeight="1">
      <c r="C408" s="97"/>
    </row>
    <row r="409" ht="15.75" customHeight="1">
      <c r="C409" s="97"/>
    </row>
    <row r="410" ht="15.75" customHeight="1">
      <c r="C410" s="97"/>
    </row>
    <row r="411" ht="15.75" customHeight="1">
      <c r="C411" s="97"/>
    </row>
    <row r="412" ht="15.75" customHeight="1">
      <c r="C412" s="97"/>
    </row>
    <row r="413" ht="15.75" customHeight="1">
      <c r="C413" s="97"/>
    </row>
    <row r="414" ht="15.75" customHeight="1">
      <c r="C414" s="97"/>
    </row>
    <row r="415" ht="15.75" customHeight="1">
      <c r="C415" s="97"/>
    </row>
    <row r="416" ht="15.75" customHeight="1">
      <c r="C416" s="97"/>
    </row>
    <row r="417" ht="15.75" customHeight="1">
      <c r="C417" s="97"/>
    </row>
    <row r="418" ht="15.75" customHeight="1">
      <c r="C418" s="97"/>
    </row>
    <row r="419" ht="15.75" customHeight="1">
      <c r="C419" s="97"/>
    </row>
    <row r="420" ht="15.75" customHeight="1">
      <c r="C420" s="97"/>
    </row>
    <row r="421" ht="15.75" customHeight="1">
      <c r="C421" s="97"/>
    </row>
    <row r="422" ht="15.75" customHeight="1">
      <c r="C422" s="97"/>
    </row>
    <row r="423" ht="15.75" customHeight="1">
      <c r="C423" s="97"/>
    </row>
    <row r="424" ht="15.75" customHeight="1">
      <c r="C424" s="97"/>
    </row>
    <row r="425" ht="15.75" customHeight="1">
      <c r="C425" s="97"/>
    </row>
    <row r="426" ht="15.75" customHeight="1">
      <c r="C426" s="97"/>
    </row>
    <row r="427" ht="15.75" customHeight="1">
      <c r="C427" s="97"/>
    </row>
    <row r="428" ht="15.75" customHeight="1">
      <c r="C428" s="97"/>
    </row>
    <row r="429" ht="15.75" customHeight="1">
      <c r="C429" s="97"/>
    </row>
    <row r="430" ht="15.75" customHeight="1">
      <c r="C430" s="97"/>
    </row>
    <row r="431" ht="15.75" customHeight="1">
      <c r="C431" s="97"/>
    </row>
    <row r="432" ht="15.75" customHeight="1">
      <c r="C432" s="97"/>
    </row>
    <row r="433" ht="15.75" customHeight="1">
      <c r="C433" s="97"/>
    </row>
    <row r="434" ht="15.75" customHeight="1">
      <c r="C434" s="97"/>
    </row>
    <row r="435" ht="15.75" customHeight="1">
      <c r="C435" s="97"/>
    </row>
    <row r="436" ht="15.75" customHeight="1">
      <c r="C436" s="97"/>
    </row>
    <row r="437" ht="15.75" customHeight="1">
      <c r="C437" s="97"/>
    </row>
    <row r="438" ht="15.75" customHeight="1">
      <c r="C438" s="97"/>
    </row>
    <row r="439" ht="15.75" customHeight="1">
      <c r="C439" s="97"/>
    </row>
    <row r="440" ht="15.75" customHeight="1">
      <c r="C440" s="97"/>
    </row>
    <row r="441" ht="15.75" customHeight="1">
      <c r="C441" s="97"/>
    </row>
    <row r="442" ht="15.75" customHeight="1">
      <c r="C442" s="97"/>
    </row>
    <row r="443" ht="15.75" customHeight="1">
      <c r="C443" s="97"/>
    </row>
    <row r="444" ht="15.75" customHeight="1">
      <c r="C444" s="97"/>
    </row>
    <row r="445" ht="15.75" customHeight="1">
      <c r="C445" s="97"/>
    </row>
    <row r="446" ht="15.75" customHeight="1">
      <c r="C446" s="97"/>
    </row>
    <row r="447" ht="15.75" customHeight="1">
      <c r="C447" s="97"/>
    </row>
    <row r="448" ht="15.75" customHeight="1">
      <c r="C448" s="97"/>
    </row>
    <row r="449" ht="15.75" customHeight="1">
      <c r="C449" s="97"/>
    </row>
    <row r="450" ht="15.75" customHeight="1">
      <c r="C450" s="97"/>
    </row>
    <row r="451" ht="15.75" customHeight="1">
      <c r="C451" s="97"/>
    </row>
    <row r="452" ht="15.75" customHeight="1">
      <c r="C452" s="97"/>
    </row>
    <row r="453" ht="15.75" customHeight="1">
      <c r="C453" s="97"/>
    </row>
    <row r="454" ht="15.75" customHeight="1">
      <c r="C454" s="97"/>
    </row>
    <row r="455" ht="15.75" customHeight="1">
      <c r="C455" s="97"/>
    </row>
    <row r="456" ht="15.75" customHeight="1">
      <c r="C456" s="97"/>
    </row>
    <row r="457" ht="15.75" customHeight="1">
      <c r="C457" s="97"/>
    </row>
    <row r="458" ht="15.75" customHeight="1">
      <c r="C458" s="97"/>
    </row>
    <row r="459" ht="15.75" customHeight="1">
      <c r="C459" s="97"/>
    </row>
    <row r="460" ht="15.75" customHeight="1">
      <c r="C460" s="97"/>
    </row>
    <row r="461" ht="15.75" customHeight="1">
      <c r="C461" s="97"/>
    </row>
    <row r="462" ht="15.75" customHeight="1">
      <c r="C462" s="97"/>
    </row>
    <row r="463" ht="15.75" customHeight="1">
      <c r="C463" s="97"/>
    </row>
    <row r="464" ht="15.75" customHeight="1">
      <c r="C464" s="97"/>
    </row>
    <row r="465" ht="15.75" customHeight="1">
      <c r="C465" s="97"/>
    </row>
    <row r="466" ht="15.75" customHeight="1">
      <c r="C466" s="97"/>
    </row>
    <row r="467" ht="15.75" customHeight="1">
      <c r="C467" s="97"/>
    </row>
    <row r="468" ht="15.75" customHeight="1">
      <c r="C468" s="97"/>
    </row>
    <row r="469" ht="15.75" customHeight="1">
      <c r="C469" s="97"/>
    </row>
    <row r="470" ht="15.75" customHeight="1">
      <c r="C470" s="97"/>
    </row>
    <row r="471" ht="15.75" customHeight="1">
      <c r="C471" s="97"/>
    </row>
    <row r="472" ht="15.75" customHeight="1">
      <c r="C472" s="97"/>
    </row>
    <row r="473" ht="15.75" customHeight="1">
      <c r="C473" s="97"/>
    </row>
    <row r="474" ht="15.75" customHeight="1">
      <c r="C474" s="97"/>
    </row>
    <row r="475" ht="15.75" customHeight="1">
      <c r="C475" s="97"/>
    </row>
    <row r="476" ht="15.75" customHeight="1">
      <c r="C476" s="97"/>
    </row>
    <row r="477" ht="15.75" customHeight="1">
      <c r="C477" s="97"/>
    </row>
    <row r="478" ht="15.75" customHeight="1">
      <c r="C478" s="97"/>
    </row>
    <row r="479" ht="15.75" customHeight="1">
      <c r="C479" s="97"/>
    </row>
    <row r="480" ht="15.75" customHeight="1">
      <c r="C480" s="97"/>
    </row>
    <row r="481" ht="15.75" customHeight="1">
      <c r="C481" s="97"/>
    </row>
    <row r="482" ht="15.75" customHeight="1">
      <c r="C482" s="97"/>
    </row>
    <row r="483" ht="15.75" customHeight="1">
      <c r="C483" s="97"/>
    </row>
    <row r="484" ht="15.75" customHeight="1">
      <c r="C484" s="97"/>
    </row>
    <row r="485" ht="15.75" customHeight="1">
      <c r="C485" s="97"/>
    </row>
    <row r="486" ht="15.75" customHeight="1">
      <c r="C486" s="97"/>
    </row>
    <row r="487" ht="15.75" customHeight="1">
      <c r="C487" s="97"/>
    </row>
    <row r="488" ht="15.75" customHeight="1">
      <c r="C488" s="97"/>
    </row>
    <row r="489" ht="15.75" customHeight="1">
      <c r="C489" s="97"/>
    </row>
    <row r="490" ht="15.75" customHeight="1">
      <c r="C490" s="97"/>
    </row>
    <row r="491" ht="15.75" customHeight="1">
      <c r="C491" s="97"/>
    </row>
    <row r="492" ht="15.75" customHeight="1">
      <c r="C492" s="97"/>
    </row>
    <row r="493" ht="15.75" customHeight="1">
      <c r="C493" s="97"/>
    </row>
    <row r="494" ht="15.75" customHeight="1">
      <c r="C494" s="97"/>
    </row>
    <row r="495" ht="15.75" customHeight="1">
      <c r="C495" s="97"/>
    </row>
    <row r="496" ht="15.75" customHeight="1">
      <c r="C496" s="97"/>
    </row>
    <row r="497" ht="15.75" customHeight="1">
      <c r="C497" s="97"/>
    </row>
    <row r="498" ht="15.75" customHeight="1">
      <c r="C498" s="97"/>
    </row>
    <row r="499" ht="15.75" customHeight="1">
      <c r="C499" s="97"/>
    </row>
    <row r="500" ht="15.75" customHeight="1">
      <c r="C500" s="97"/>
    </row>
    <row r="501" ht="15.75" customHeight="1">
      <c r="C501" s="97"/>
    </row>
    <row r="502" ht="15.75" customHeight="1">
      <c r="C502" s="97"/>
    </row>
    <row r="503" ht="15.75" customHeight="1">
      <c r="C503" s="97"/>
    </row>
    <row r="504" ht="15.75" customHeight="1">
      <c r="C504" s="97"/>
    </row>
    <row r="505" ht="15.75" customHeight="1">
      <c r="C505" s="97"/>
    </row>
    <row r="506" ht="15.75" customHeight="1">
      <c r="C506" s="97"/>
    </row>
    <row r="507" ht="15.75" customHeight="1">
      <c r="C507" s="97"/>
    </row>
    <row r="508" ht="15.75" customHeight="1">
      <c r="C508" s="97"/>
    </row>
    <row r="509" ht="15.75" customHeight="1">
      <c r="C509" s="97"/>
    </row>
    <row r="510" ht="15.75" customHeight="1">
      <c r="C510" s="97"/>
    </row>
    <row r="511" ht="15.75" customHeight="1">
      <c r="C511" s="97"/>
    </row>
    <row r="512" ht="15.75" customHeight="1">
      <c r="C512" s="97"/>
    </row>
    <row r="513" ht="15.75" customHeight="1">
      <c r="C513" s="97"/>
    </row>
    <row r="514" ht="15.75" customHeight="1">
      <c r="C514" s="97"/>
    </row>
    <row r="515" ht="15.75" customHeight="1">
      <c r="C515" s="97"/>
    </row>
    <row r="516" ht="15.75" customHeight="1">
      <c r="C516" s="97"/>
    </row>
    <row r="517" ht="15.75" customHeight="1">
      <c r="C517" s="97"/>
    </row>
    <row r="518" ht="15.75" customHeight="1">
      <c r="C518" s="97"/>
    </row>
    <row r="519" ht="15.75" customHeight="1">
      <c r="C519" s="97"/>
    </row>
    <row r="520" ht="15.75" customHeight="1">
      <c r="C520" s="97"/>
    </row>
    <row r="521" ht="15.75" customHeight="1">
      <c r="C521" s="97"/>
    </row>
    <row r="522" ht="15.75" customHeight="1">
      <c r="C522" s="97"/>
    </row>
    <row r="523" ht="15.75" customHeight="1">
      <c r="C523" s="97"/>
    </row>
    <row r="524" ht="15.75" customHeight="1">
      <c r="C524" s="97"/>
    </row>
    <row r="525" ht="15.75" customHeight="1">
      <c r="C525" s="97"/>
    </row>
    <row r="526" ht="15.75" customHeight="1">
      <c r="C526" s="97"/>
    </row>
    <row r="527" ht="15.75" customHeight="1">
      <c r="C527" s="97"/>
    </row>
    <row r="528" ht="15.75" customHeight="1">
      <c r="C528" s="97"/>
    </row>
    <row r="529" ht="15.75" customHeight="1">
      <c r="C529" s="97"/>
    </row>
    <row r="530" ht="15.75" customHeight="1">
      <c r="C530" s="97"/>
    </row>
    <row r="531" ht="15.75" customHeight="1">
      <c r="C531" s="97"/>
    </row>
    <row r="532" ht="15.75" customHeight="1">
      <c r="C532" s="97"/>
    </row>
    <row r="533" ht="15.75" customHeight="1">
      <c r="C533" s="97"/>
    </row>
    <row r="534" ht="15.75" customHeight="1">
      <c r="C534" s="97"/>
    </row>
    <row r="535" ht="15.75" customHeight="1">
      <c r="C535" s="97"/>
    </row>
    <row r="536" ht="15.75" customHeight="1">
      <c r="C536" s="97"/>
    </row>
    <row r="537" ht="15.75" customHeight="1">
      <c r="C537" s="97"/>
    </row>
    <row r="538" ht="15.75" customHeight="1">
      <c r="C538" s="97"/>
    </row>
    <row r="539" ht="15.75" customHeight="1">
      <c r="C539" s="97"/>
    </row>
    <row r="540" ht="15.75" customHeight="1">
      <c r="C540" s="97"/>
    </row>
    <row r="541" ht="15.75" customHeight="1">
      <c r="C541" s="97"/>
    </row>
    <row r="542" ht="15.75" customHeight="1">
      <c r="C542" s="97"/>
    </row>
    <row r="543" ht="15.75" customHeight="1">
      <c r="C543" s="97"/>
    </row>
    <row r="544" ht="15.75" customHeight="1">
      <c r="C544" s="97"/>
    </row>
    <row r="545" ht="15.75" customHeight="1">
      <c r="C545" s="97"/>
    </row>
    <row r="546" ht="15.75" customHeight="1">
      <c r="C546" s="97"/>
    </row>
    <row r="547" ht="15.75" customHeight="1">
      <c r="C547" s="97"/>
    </row>
    <row r="548" ht="15.75" customHeight="1">
      <c r="C548" s="97"/>
    </row>
    <row r="549" ht="15.75" customHeight="1">
      <c r="C549" s="97"/>
    </row>
    <row r="550" ht="15.75" customHeight="1">
      <c r="C550" s="97"/>
    </row>
    <row r="551" ht="15.75" customHeight="1">
      <c r="C551" s="97"/>
    </row>
    <row r="552" ht="15.75" customHeight="1">
      <c r="C552" s="97"/>
    </row>
    <row r="553" ht="15.75" customHeight="1">
      <c r="C553" s="97"/>
    </row>
    <row r="554" ht="15.75" customHeight="1">
      <c r="C554" s="97"/>
    </row>
    <row r="555" ht="15.75" customHeight="1">
      <c r="C555" s="97"/>
    </row>
    <row r="556" ht="15.75" customHeight="1">
      <c r="C556" s="97"/>
    </row>
    <row r="557" ht="15.75" customHeight="1">
      <c r="C557" s="97"/>
    </row>
    <row r="558" ht="15.75" customHeight="1">
      <c r="C558" s="97"/>
    </row>
    <row r="559" ht="15.75" customHeight="1">
      <c r="C559" s="97"/>
    </row>
    <row r="560" ht="15.75" customHeight="1">
      <c r="C560" s="97"/>
    </row>
    <row r="561" ht="15.75" customHeight="1">
      <c r="C561" s="97"/>
    </row>
    <row r="562" ht="15.75" customHeight="1">
      <c r="C562" s="97"/>
    </row>
    <row r="563" ht="15.75" customHeight="1">
      <c r="C563" s="97"/>
    </row>
    <row r="564" ht="15.75" customHeight="1">
      <c r="C564" s="97"/>
    </row>
    <row r="565" ht="15.75" customHeight="1">
      <c r="C565" s="97"/>
    </row>
    <row r="566" ht="15.75" customHeight="1">
      <c r="C566" s="97"/>
    </row>
    <row r="567" ht="15.75" customHeight="1">
      <c r="C567" s="97"/>
    </row>
    <row r="568" ht="15.75" customHeight="1">
      <c r="C568" s="97"/>
    </row>
    <row r="569" ht="15.75" customHeight="1">
      <c r="C569" s="97"/>
    </row>
    <row r="570" ht="15.75" customHeight="1">
      <c r="C570" s="97"/>
    </row>
    <row r="571" ht="15.75" customHeight="1">
      <c r="C571" s="97"/>
    </row>
    <row r="572" ht="15.75" customHeight="1">
      <c r="C572" s="97"/>
    </row>
    <row r="573" ht="15.75" customHeight="1">
      <c r="C573" s="97"/>
    </row>
    <row r="574" ht="15.75" customHeight="1">
      <c r="C574" s="97"/>
    </row>
    <row r="575" ht="15.75" customHeight="1">
      <c r="C575" s="97"/>
    </row>
    <row r="576" ht="15.75" customHeight="1">
      <c r="C576" s="97"/>
    </row>
    <row r="577" ht="15.75" customHeight="1">
      <c r="C577" s="97"/>
    </row>
    <row r="578" ht="15.75" customHeight="1">
      <c r="C578" s="97"/>
    </row>
    <row r="579" ht="15.75" customHeight="1">
      <c r="C579" s="97"/>
    </row>
    <row r="580" ht="15.75" customHeight="1">
      <c r="C580" s="97"/>
    </row>
    <row r="581" ht="15.75" customHeight="1">
      <c r="C581" s="97"/>
    </row>
    <row r="582" ht="15.75" customHeight="1">
      <c r="C582" s="97"/>
    </row>
    <row r="583" ht="15.75" customHeight="1">
      <c r="C583" s="97"/>
    </row>
    <row r="584" ht="15.75" customHeight="1">
      <c r="C584" s="97"/>
    </row>
    <row r="585" ht="15.75" customHeight="1">
      <c r="C585" s="97"/>
    </row>
    <row r="586" ht="15.75" customHeight="1">
      <c r="C586" s="97"/>
    </row>
    <row r="587" ht="15.75" customHeight="1">
      <c r="C587" s="97"/>
    </row>
    <row r="588" ht="15.75" customHeight="1">
      <c r="C588" s="97"/>
    </row>
    <row r="589" ht="15.75" customHeight="1">
      <c r="C589" s="97"/>
    </row>
    <row r="590" ht="15.75" customHeight="1">
      <c r="C590" s="97"/>
    </row>
    <row r="591" ht="15.75" customHeight="1">
      <c r="C591" s="97"/>
    </row>
    <row r="592" ht="15.75" customHeight="1">
      <c r="C592" s="97"/>
    </row>
    <row r="593" ht="15.75" customHeight="1">
      <c r="C593" s="97"/>
    </row>
    <row r="594" ht="15.75" customHeight="1">
      <c r="C594" s="97"/>
    </row>
    <row r="595" ht="15.75" customHeight="1">
      <c r="C595" s="97"/>
    </row>
    <row r="596" ht="15.75" customHeight="1">
      <c r="C596" s="97"/>
    </row>
    <row r="597" ht="15.75" customHeight="1">
      <c r="C597" s="97"/>
    </row>
    <row r="598" ht="15.75" customHeight="1">
      <c r="C598" s="97"/>
    </row>
    <row r="599" ht="15.75" customHeight="1">
      <c r="C599" s="97"/>
    </row>
    <row r="600" ht="15.75" customHeight="1">
      <c r="C600" s="97"/>
    </row>
    <row r="601" ht="15.75" customHeight="1">
      <c r="C601" s="97"/>
    </row>
    <row r="602" ht="15.75" customHeight="1">
      <c r="C602" s="97"/>
    </row>
    <row r="603" ht="15.75" customHeight="1">
      <c r="C603" s="97"/>
    </row>
    <row r="604" ht="15.75" customHeight="1">
      <c r="C604" s="97"/>
    </row>
    <row r="605" ht="15.75" customHeight="1">
      <c r="C605" s="97"/>
    </row>
    <row r="606" ht="15.75" customHeight="1">
      <c r="C606" s="97"/>
    </row>
    <row r="607" ht="15.75" customHeight="1">
      <c r="C607" s="97"/>
    </row>
    <row r="608" ht="15.75" customHeight="1">
      <c r="C608" s="97"/>
    </row>
    <row r="609" ht="15.75" customHeight="1">
      <c r="C609" s="97"/>
    </row>
    <row r="610" ht="15.75" customHeight="1">
      <c r="C610" s="97"/>
    </row>
    <row r="611" ht="15.75" customHeight="1">
      <c r="C611" s="97"/>
    </row>
    <row r="612" ht="15.75" customHeight="1">
      <c r="C612" s="97"/>
    </row>
    <row r="613" ht="15.75" customHeight="1">
      <c r="C613" s="97"/>
    </row>
    <row r="614" ht="15.75" customHeight="1">
      <c r="C614" s="97"/>
    </row>
    <row r="615" ht="15.75" customHeight="1">
      <c r="C615" s="97"/>
    </row>
    <row r="616" ht="15.75" customHeight="1">
      <c r="C616" s="97"/>
    </row>
    <row r="617" ht="15.75" customHeight="1">
      <c r="C617" s="97"/>
    </row>
    <row r="618" ht="15.75" customHeight="1">
      <c r="C618" s="97"/>
    </row>
    <row r="619" ht="15.75" customHeight="1">
      <c r="C619" s="97"/>
    </row>
    <row r="620" ht="15.75" customHeight="1">
      <c r="C620" s="97"/>
    </row>
    <row r="621" ht="15.75" customHeight="1">
      <c r="C621" s="97"/>
    </row>
    <row r="622" ht="15.75" customHeight="1">
      <c r="C622" s="97"/>
    </row>
    <row r="623" ht="15.75" customHeight="1">
      <c r="C623" s="97"/>
    </row>
    <row r="624" ht="15.75" customHeight="1">
      <c r="C624" s="97"/>
    </row>
    <row r="625" ht="15.75" customHeight="1">
      <c r="C625" s="97"/>
    </row>
    <row r="626" ht="15.75" customHeight="1">
      <c r="C626" s="97"/>
    </row>
    <row r="627" ht="15.75" customHeight="1">
      <c r="C627" s="97"/>
    </row>
    <row r="628" ht="15.75" customHeight="1">
      <c r="C628" s="97"/>
    </row>
    <row r="629" ht="15.75" customHeight="1">
      <c r="C629" s="97"/>
    </row>
    <row r="630" ht="15.75" customHeight="1">
      <c r="C630" s="97"/>
    </row>
    <row r="631" ht="15.75" customHeight="1">
      <c r="C631" s="97"/>
    </row>
    <row r="632" ht="15.75" customHeight="1">
      <c r="C632" s="97"/>
    </row>
    <row r="633" ht="15.75" customHeight="1">
      <c r="C633" s="97"/>
    </row>
    <row r="634" ht="15.75" customHeight="1">
      <c r="C634" s="97"/>
    </row>
    <row r="635" ht="15.75" customHeight="1">
      <c r="C635" s="97"/>
    </row>
    <row r="636" ht="15.75" customHeight="1">
      <c r="C636" s="97"/>
    </row>
    <row r="637" ht="15.75" customHeight="1">
      <c r="C637" s="97"/>
    </row>
    <row r="638" ht="15.75" customHeight="1">
      <c r="C638" s="97"/>
    </row>
    <row r="639" ht="15.75" customHeight="1">
      <c r="C639" s="97"/>
    </row>
    <row r="640" ht="15.75" customHeight="1">
      <c r="C640" s="97"/>
    </row>
    <row r="641" ht="15.75" customHeight="1">
      <c r="C641" s="97"/>
    </row>
    <row r="642" ht="15.75" customHeight="1">
      <c r="C642" s="97"/>
    </row>
    <row r="643" ht="15.75" customHeight="1">
      <c r="C643" s="97"/>
    </row>
    <row r="644" ht="15.75" customHeight="1">
      <c r="C644" s="97"/>
    </row>
    <row r="645" ht="15.75" customHeight="1">
      <c r="C645" s="97"/>
    </row>
    <row r="646" ht="15.75" customHeight="1">
      <c r="C646" s="97"/>
    </row>
    <row r="647" ht="15.75" customHeight="1">
      <c r="C647" s="97"/>
    </row>
    <row r="648" ht="15.75" customHeight="1">
      <c r="C648" s="97"/>
    </row>
    <row r="649" ht="15.75" customHeight="1">
      <c r="C649" s="97"/>
    </row>
    <row r="650" ht="15.75" customHeight="1">
      <c r="C650" s="97"/>
    </row>
    <row r="651" ht="15.75" customHeight="1">
      <c r="C651" s="97"/>
    </row>
    <row r="652" ht="15.75" customHeight="1">
      <c r="C652" s="97"/>
    </row>
    <row r="653" ht="15.75" customHeight="1">
      <c r="C653" s="97"/>
    </row>
    <row r="654" ht="15.75" customHeight="1">
      <c r="C654" s="97"/>
    </row>
    <row r="655" ht="15.75" customHeight="1">
      <c r="C655" s="97"/>
    </row>
    <row r="656" ht="15.75" customHeight="1">
      <c r="C656" s="97"/>
    </row>
    <row r="657" ht="15.75" customHeight="1">
      <c r="C657" s="97"/>
    </row>
    <row r="658" ht="15.75" customHeight="1">
      <c r="C658" s="97"/>
    </row>
    <row r="659" ht="15.75" customHeight="1">
      <c r="C659" s="97"/>
    </row>
    <row r="660" ht="15.75" customHeight="1">
      <c r="C660" s="97"/>
    </row>
    <row r="661" ht="15.75" customHeight="1">
      <c r="C661" s="97"/>
    </row>
    <row r="662" ht="15.75" customHeight="1">
      <c r="C662" s="97"/>
    </row>
    <row r="663" ht="15.75" customHeight="1">
      <c r="C663" s="97"/>
    </row>
    <row r="664" ht="15.75" customHeight="1">
      <c r="C664" s="97"/>
    </row>
    <row r="665" ht="15.75" customHeight="1">
      <c r="C665" s="97"/>
    </row>
    <row r="666" ht="15.75" customHeight="1">
      <c r="C666" s="97"/>
    </row>
    <row r="667" ht="15.75" customHeight="1">
      <c r="C667" s="97"/>
    </row>
    <row r="668" ht="15.75" customHeight="1">
      <c r="C668" s="97"/>
    </row>
    <row r="669" ht="15.75" customHeight="1">
      <c r="C669" s="97"/>
    </row>
    <row r="670" ht="15.75" customHeight="1">
      <c r="C670" s="97"/>
    </row>
    <row r="671" ht="15.75" customHeight="1">
      <c r="C671" s="97"/>
    </row>
    <row r="672" ht="15.75" customHeight="1">
      <c r="C672" s="97"/>
    </row>
    <row r="673" ht="15.75" customHeight="1">
      <c r="C673" s="97"/>
    </row>
    <row r="674" ht="15.75" customHeight="1">
      <c r="C674" s="97"/>
    </row>
    <row r="675" ht="15.75" customHeight="1">
      <c r="C675" s="97"/>
    </row>
    <row r="676" ht="15.75" customHeight="1">
      <c r="C676" s="97"/>
    </row>
    <row r="677" ht="15.75" customHeight="1">
      <c r="C677" s="97"/>
    </row>
    <row r="678" ht="15.75" customHeight="1">
      <c r="C678" s="97"/>
    </row>
    <row r="679" ht="15.75" customHeight="1">
      <c r="C679" s="97"/>
    </row>
    <row r="680" ht="15.75" customHeight="1">
      <c r="C680" s="97"/>
    </row>
    <row r="681" ht="15.75" customHeight="1">
      <c r="C681" s="97"/>
    </row>
    <row r="682" ht="15.75" customHeight="1">
      <c r="C682" s="97"/>
    </row>
    <row r="683" ht="15.75" customHeight="1">
      <c r="C683" s="97"/>
    </row>
    <row r="684" ht="15.75" customHeight="1">
      <c r="C684" s="97"/>
    </row>
    <row r="685" ht="15.75" customHeight="1">
      <c r="C685" s="97"/>
    </row>
    <row r="686" ht="15.75" customHeight="1">
      <c r="C686" s="97"/>
    </row>
    <row r="687" ht="15.75" customHeight="1">
      <c r="C687" s="97"/>
    </row>
    <row r="688" ht="15.75" customHeight="1">
      <c r="C688" s="97"/>
    </row>
    <row r="689" ht="15.75" customHeight="1">
      <c r="C689" s="97"/>
    </row>
    <row r="690" ht="15.75" customHeight="1">
      <c r="C690" s="97"/>
    </row>
    <row r="691" ht="15.75" customHeight="1">
      <c r="C691" s="97"/>
    </row>
    <row r="692" ht="15.75" customHeight="1">
      <c r="C692" s="97"/>
    </row>
    <row r="693" ht="15.75" customHeight="1">
      <c r="C693" s="97"/>
    </row>
    <row r="694" ht="15.75" customHeight="1">
      <c r="C694" s="97"/>
    </row>
    <row r="695" ht="15.75" customHeight="1">
      <c r="C695" s="97"/>
    </row>
    <row r="696" ht="15.75" customHeight="1">
      <c r="C696" s="97"/>
    </row>
    <row r="697" ht="15.75" customHeight="1">
      <c r="C697" s="97"/>
    </row>
    <row r="698" ht="15.75" customHeight="1">
      <c r="C698" s="97"/>
    </row>
    <row r="699" ht="15.75" customHeight="1">
      <c r="C699" s="97"/>
    </row>
    <row r="700" ht="15.75" customHeight="1">
      <c r="C700" s="97"/>
    </row>
    <row r="701" ht="15.75" customHeight="1">
      <c r="C701" s="97"/>
    </row>
    <row r="702" ht="15.75" customHeight="1">
      <c r="C702" s="97"/>
    </row>
    <row r="703" ht="15.75" customHeight="1">
      <c r="C703" s="97"/>
    </row>
    <row r="704" ht="15.75" customHeight="1">
      <c r="C704" s="97"/>
    </row>
    <row r="705" ht="15.75" customHeight="1">
      <c r="C705" s="97"/>
    </row>
    <row r="706" ht="15.75" customHeight="1">
      <c r="C706" s="97"/>
    </row>
    <row r="707" ht="15.75" customHeight="1">
      <c r="C707" s="97"/>
    </row>
    <row r="708" ht="15.75" customHeight="1">
      <c r="C708" s="97"/>
    </row>
    <row r="709" ht="15.75" customHeight="1">
      <c r="C709" s="97"/>
    </row>
    <row r="710" ht="15.75" customHeight="1">
      <c r="C710" s="97"/>
    </row>
    <row r="711" ht="15.75" customHeight="1">
      <c r="C711" s="97"/>
    </row>
    <row r="712" ht="15.75" customHeight="1">
      <c r="C712" s="97"/>
    </row>
    <row r="713" ht="15.75" customHeight="1">
      <c r="C713" s="97"/>
    </row>
    <row r="714" ht="15.75" customHeight="1">
      <c r="C714" s="97"/>
    </row>
    <row r="715" ht="15.75" customHeight="1">
      <c r="C715" s="97"/>
    </row>
    <row r="716" ht="15.75" customHeight="1">
      <c r="C716" s="97"/>
    </row>
    <row r="717" ht="15.75" customHeight="1">
      <c r="C717" s="97"/>
    </row>
    <row r="718" ht="15.75" customHeight="1">
      <c r="C718" s="97"/>
    </row>
    <row r="719" ht="15.75" customHeight="1">
      <c r="C719" s="97"/>
    </row>
    <row r="720" ht="15.75" customHeight="1">
      <c r="C720" s="97"/>
    </row>
    <row r="721" ht="15.75" customHeight="1">
      <c r="C721" s="97"/>
    </row>
    <row r="722" ht="15.75" customHeight="1">
      <c r="C722" s="97"/>
    </row>
    <row r="723" ht="15.75" customHeight="1">
      <c r="C723" s="97"/>
    </row>
    <row r="724" ht="15.75" customHeight="1">
      <c r="C724" s="97"/>
    </row>
    <row r="725" ht="15.75" customHeight="1">
      <c r="C725" s="97"/>
    </row>
    <row r="726" ht="15.75" customHeight="1">
      <c r="C726" s="97"/>
    </row>
    <row r="727" ht="15.75" customHeight="1">
      <c r="C727" s="97"/>
    </row>
    <row r="728" ht="15.75" customHeight="1">
      <c r="C728" s="97"/>
    </row>
    <row r="729" ht="15.75" customHeight="1">
      <c r="C729" s="97"/>
    </row>
    <row r="730" ht="15.75" customHeight="1">
      <c r="C730" s="97"/>
    </row>
    <row r="731" ht="15.75" customHeight="1">
      <c r="C731" s="97"/>
    </row>
    <row r="732" ht="15.75" customHeight="1">
      <c r="C732" s="97"/>
    </row>
    <row r="733" ht="15.75" customHeight="1">
      <c r="C733" s="97"/>
    </row>
    <row r="734" ht="15.75" customHeight="1">
      <c r="C734" s="97"/>
    </row>
    <row r="735" ht="15.75" customHeight="1">
      <c r="C735" s="97"/>
    </row>
    <row r="736" ht="15.75" customHeight="1">
      <c r="C736" s="97"/>
    </row>
    <row r="737" ht="15.75" customHeight="1">
      <c r="C737" s="97"/>
    </row>
    <row r="738" ht="15.75" customHeight="1">
      <c r="C738" s="97"/>
    </row>
    <row r="739" ht="15.75" customHeight="1">
      <c r="C739" s="97"/>
    </row>
    <row r="740" ht="15.75" customHeight="1">
      <c r="C740" s="97"/>
    </row>
    <row r="741" ht="15.75" customHeight="1">
      <c r="C741" s="97"/>
    </row>
    <row r="742" ht="15.75" customHeight="1">
      <c r="C742" s="97"/>
    </row>
    <row r="743" ht="15.75" customHeight="1">
      <c r="C743" s="97"/>
    </row>
    <row r="744" ht="15.75" customHeight="1">
      <c r="C744" s="97"/>
    </row>
    <row r="745" ht="15.75" customHeight="1">
      <c r="C745" s="97"/>
    </row>
    <row r="746" ht="15.75" customHeight="1">
      <c r="C746" s="97"/>
    </row>
    <row r="747" ht="15.75" customHeight="1">
      <c r="C747" s="97"/>
    </row>
    <row r="748" ht="15.75" customHeight="1">
      <c r="C748" s="97"/>
    </row>
    <row r="749" ht="15.75" customHeight="1">
      <c r="C749" s="97"/>
    </row>
    <row r="750" ht="15.75" customHeight="1">
      <c r="C750" s="97"/>
    </row>
    <row r="751" ht="15.75" customHeight="1">
      <c r="C751" s="97"/>
    </row>
    <row r="752" ht="15.75" customHeight="1">
      <c r="C752" s="97"/>
    </row>
    <row r="753" ht="15.75" customHeight="1">
      <c r="C753" s="97"/>
    </row>
    <row r="754" ht="15.75" customHeight="1">
      <c r="C754" s="97"/>
    </row>
    <row r="755" ht="15.75" customHeight="1">
      <c r="C755" s="97"/>
    </row>
    <row r="756" ht="15.75" customHeight="1">
      <c r="C756" s="97"/>
    </row>
    <row r="757" ht="15.75" customHeight="1">
      <c r="C757" s="97"/>
    </row>
    <row r="758" ht="15.75" customHeight="1">
      <c r="C758" s="97"/>
    </row>
    <row r="759" ht="15.75" customHeight="1">
      <c r="C759" s="97"/>
    </row>
    <row r="760" ht="15.75" customHeight="1">
      <c r="C760" s="97"/>
    </row>
    <row r="761" ht="15.75" customHeight="1">
      <c r="C761" s="97"/>
    </row>
    <row r="762" ht="15.75" customHeight="1">
      <c r="C762" s="97"/>
    </row>
    <row r="763" ht="15.75" customHeight="1">
      <c r="C763" s="97"/>
    </row>
    <row r="764" ht="15.75" customHeight="1">
      <c r="C764" s="97"/>
    </row>
    <row r="765" ht="15.75" customHeight="1">
      <c r="C765" s="97"/>
    </row>
    <row r="766" ht="15.75" customHeight="1">
      <c r="C766" s="97"/>
    </row>
    <row r="767" ht="15.75" customHeight="1">
      <c r="C767" s="97"/>
    </row>
    <row r="768" ht="15.75" customHeight="1">
      <c r="C768" s="97"/>
    </row>
    <row r="769" ht="15.75" customHeight="1">
      <c r="C769" s="97"/>
    </row>
    <row r="770" ht="15.75" customHeight="1">
      <c r="C770" s="97"/>
    </row>
    <row r="771" ht="15.75" customHeight="1">
      <c r="C771" s="97"/>
    </row>
    <row r="772" ht="15.75" customHeight="1">
      <c r="C772" s="97"/>
    </row>
    <row r="773" ht="15.75" customHeight="1">
      <c r="C773" s="97"/>
    </row>
    <row r="774" ht="15.75" customHeight="1">
      <c r="C774" s="97"/>
    </row>
    <row r="775" ht="15.75" customHeight="1">
      <c r="C775" s="97"/>
    </row>
    <row r="776" ht="15.75" customHeight="1">
      <c r="C776" s="97"/>
    </row>
    <row r="777" ht="15.75" customHeight="1">
      <c r="C777" s="97"/>
    </row>
    <row r="778" ht="15.75" customHeight="1">
      <c r="C778" s="97"/>
    </row>
    <row r="779" ht="15.75" customHeight="1">
      <c r="C779" s="97"/>
    </row>
    <row r="780" ht="15.75" customHeight="1">
      <c r="C780" s="97"/>
    </row>
    <row r="781" ht="15.75" customHeight="1">
      <c r="C781" s="97"/>
    </row>
    <row r="782" ht="15.75" customHeight="1">
      <c r="C782" s="97"/>
    </row>
    <row r="783" ht="15.75" customHeight="1">
      <c r="C783" s="97"/>
    </row>
    <row r="784" ht="15.75" customHeight="1">
      <c r="C784" s="97"/>
    </row>
    <row r="785" ht="15.75" customHeight="1">
      <c r="C785" s="97"/>
    </row>
    <row r="786" ht="15.75" customHeight="1">
      <c r="C786" s="97"/>
    </row>
    <row r="787" ht="15.75" customHeight="1">
      <c r="C787" s="97"/>
    </row>
    <row r="788" ht="15.75" customHeight="1">
      <c r="C788" s="97"/>
    </row>
    <row r="789" ht="15.75" customHeight="1">
      <c r="C789" s="97"/>
    </row>
    <row r="790" ht="15.75" customHeight="1">
      <c r="C790" s="97"/>
    </row>
    <row r="791" ht="15.75" customHeight="1">
      <c r="C791" s="97"/>
    </row>
    <row r="792" ht="15.75" customHeight="1">
      <c r="C792" s="97"/>
    </row>
    <row r="793" ht="15.75" customHeight="1">
      <c r="C793" s="97"/>
    </row>
    <row r="794" ht="15.75" customHeight="1">
      <c r="C794" s="97"/>
    </row>
    <row r="795" ht="15.75" customHeight="1">
      <c r="C795" s="97"/>
    </row>
    <row r="796" ht="15.75" customHeight="1">
      <c r="C796" s="97"/>
    </row>
    <row r="797" ht="15.75" customHeight="1">
      <c r="C797" s="97"/>
    </row>
    <row r="798" ht="15.75" customHeight="1">
      <c r="C798" s="97"/>
    </row>
    <row r="799" ht="15.75" customHeight="1">
      <c r="C799" s="97"/>
    </row>
    <row r="800" ht="15.75" customHeight="1">
      <c r="C800" s="97"/>
    </row>
    <row r="801" ht="15.75" customHeight="1">
      <c r="C801" s="97"/>
    </row>
    <row r="802" ht="15.75" customHeight="1">
      <c r="C802" s="97"/>
    </row>
    <row r="803" ht="15.75" customHeight="1">
      <c r="C803" s="97"/>
    </row>
    <row r="804" ht="15.75" customHeight="1">
      <c r="C804" s="97"/>
    </row>
    <row r="805" ht="15.75" customHeight="1">
      <c r="C805" s="97"/>
    </row>
    <row r="806" ht="15.75" customHeight="1">
      <c r="C806" s="97"/>
    </row>
    <row r="807" ht="15.75" customHeight="1">
      <c r="C807" s="97"/>
    </row>
    <row r="808" ht="15.75" customHeight="1">
      <c r="C808" s="97"/>
    </row>
    <row r="809" ht="15.75" customHeight="1">
      <c r="C809" s="97"/>
    </row>
    <row r="810" ht="15.75" customHeight="1">
      <c r="C810" s="97"/>
    </row>
    <row r="811" ht="15.75" customHeight="1">
      <c r="C811" s="97"/>
    </row>
    <row r="812" ht="15.75" customHeight="1">
      <c r="C812" s="97"/>
    </row>
    <row r="813" ht="15.75" customHeight="1">
      <c r="C813" s="97"/>
    </row>
    <row r="814" ht="15.75" customHeight="1">
      <c r="C814" s="97"/>
    </row>
    <row r="815" ht="15.75" customHeight="1">
      <c r="C815" s="97"/>
    </row>
    <row r="816" ht="15.75" customHeight="1">
      <c r="C816" s="97"/>
    </row>
    <row r="817" ht="15.75" customHeight="1">
      <c r="C817" s="97"/>
    </row>
    <row r="818" ht="15.75" customHeight="1">
      <c r="C818" s="97"/>
    </row>
    <row r="819" ht="15.75" customHeight="1">
      <c r="C819" s="97"/>
    </row>
    <row r="820" ht="15.75" customHeight="1">
      <c r="C820" s="97"/>
    </row>
    <row r="821" ht="15.75" customHeight="1">
      <c r="C821" s="97"/>
    </row>
    <row r="822" ht="15.75" customHeight="1">
      <c r="C822" s="97"/>
    </row>
    <row r="823" ht="15.75" customHeight="1">
      <c r="C823" s="97"/>
    </row>
    <row r="824" ht="15.75" customHeight="1">
      <c r="C824" s="97"/>
    </row>
    <row r="825" ht="15.75" customHeight="1">
      <c r="C825" s="97"/>
    </row>
    <row r="826" ht="15.75" customHeight="1">
      <c r="C826" s="97"/>
    </row>
    <row r="827" ht="15.75" customHeight="1">
      <c r="C827" s="97"/>
    </row>
    <row r="828" ht="15.75" customHeight="1">
      <c r="C828" s="97"/>
    </row>
    <row r="829" ht="15.75" customHeight="1">
      <c r="C829" s="97"/>
    </row>
    <row r="830" ht="15.75" customHeight="1">
      <c r="C830" s="97"/>
    </row>
    <row r="831" ht="15.75" customHeight="1">
      <c r="C831" s="97"/>
    </row>
    <row r="832" ht="15.75" customHeight="1">
      <c r="C832" s="97"/>
    </row>
    <row r="833" ht="15.75" customHeight="1">
      <c r="C833" s="97"/>
    </row>
    <row r="834" ht="15.75" customHeight="1">
      <c r="C834" s="97"/>
    </row>
    <row r="835" ht="15.75" customHeight="1">
      <c r="C835" s="97"/>
    </row>
    <row r="836" ht="15.75" customHeight="1">
      <c r="C836" s="97"/>
    </row>
    <row r="837" ht="15.75" customHeight="1">
      <c r="C837" s="97"/>
    </row>
    <row r="838" ht="15.75" customHeight="1">
      <c r="C838" s="97"/>
    </row>
    <row r="839" ht="15.75" customHeight="1">
      <c r="C839" s="97"/>
    </row>
    <row r="840" ht="15.75" customHeight="1">
      <c r="C840" s="97"/>
    </row>
    <row r="841" ht="15.75" customHeight="1">
      <c r="C841" s="97"/>
    </row>
    <row r="842" ht="15.75" customHeight="1">
      <c r="C842" s="97"/>
    </row>
    <row r="843" ht="15.75" customHeight="1">
      <c r="C843" s="97"/>
    </row>
    <row r="844" ht="15.75" customHeight="1">
      <c r="C844" s="97"/>
    </row>
    <row r="845" ht="15.75" customHeight="1">
      <c r="C845" s="97"/>
    </row>
    <row r="846" ht="15.75" customHeight="1">
      <c r="C846" s="97"/>
    </row>
    <row r="847" ht="15.75" customHeight="1">
      <c r="C847" s="97"/>
    </row>
    <row r="848" ht="15.75" customHeight="1">
      <c r="C848" s="97"/>
    </row>
    <row r="849" ht="15.75" customHeight="1">
      <c r="C849" s="97"/>
    </row>
    <row r="850" ht="15.75" customHeight="1">
      <c r="C850" s="97"/>
    </row>
    <row r="851" ht="15.75" customHeight="1">
      <c r="C851" s="97"/>
    </row>
    <row r="852" ht="15.75" customHeight="1">
      <c r="C852" s="97"/>
    </row>
    <row r="853" ht="15.75" customHeight="1">
      <c r="C853" s="97"/>
    </row>
    <row r="854" ht="15.75" customHeight="1">
      <c r="C854" s="97"/>
    </row>
    <row r="855" ht="15.75" customHeight="1">
      <c r="C855" s="97"/>
    </row>
    <row r="856" ht="15.75" customHeight="1">
      <c r="C856" s="97"/>
    </row>
    <row r="857" ht="15.75" customHeight="1">
      <c r="C857" s="97"/>
    </row>
    <row r="858" ht="15.75" customHeight="1">
      <c r="C858" s="97"/>
    </row>
    <row r="859" ht="15.75" customHeight="1">
      <c r="C859" s="97"/>
    </row>
    <row r="860" ht="15.75" customHeight="1">
      <c r="C860" s="97"/>
    </row>
    <row r="861" ht="15.75" customHeight="1">
      <c r="C861" s="97"/>
    </row>
    <row r="862" ht="15.75" customHeight="1">
      <c r="C862" s="97"/>
    </row>
    <row r="863" ht="15.75" customHeight="1">
      <c r="C863" s="97"/>
    </row>
    <row r="864" ht="15.75" customHeight="1">
      <c r="C864" s="97"/>
    </row>
    <row r="865" ht="15.75" customHeight="1">
      <c r="C865" s="97"/>
    </row>
    <row r="866" ht="15.75" customHeight="1">
      <c r="C866" s="97"/>
    </row>
    <row r="867" ht="15.75" customHeight="1">
      <c r="C867" s="97"/>
    </row>
    <row r="868" ht="15.75" customHeight="1">
      <c r="C868" s="97"/>
    </row>
    <row r="869" ht="15.75" customHeight="1">
      <c r="C869" s="97"/>
    </row>
    <row r="870" ht="15.75" customHeight="1">
      <c r="C870" s="97"/>
    </row>
    <row r="871" ht="15.75" customHeight="1">
      <c r="C871" s="97"/>
    </row>
    <row r="872" ht="15.75" customHeight="1">
      <c r="C872" s="97"/>
    </row>
    <row r="873" ht="15.75" customHeight="1">
      <c r="C873" s="97"/>
    </row>
    <row r="874" ht="15.75" customHeight="1">
      <c r="C874" s="97"/>
    </row>
    <row r="875" ht="15.75" customHeight="1">
      <c r="C875" s="97"/>
    </row>
    <row r="876" ht="15.75" customHeight="1">
      <c r="C876" s="97"/>
    </row>
    <row r="877" ht="15.75" customHeight="1">
      <c r="C877" s="97"/>
    </row>
    <row r="878" ht="15.75" customHeight="1">
      <c r="C878" s="97"/>
    </row>
    <row r="879" ht="15.75" customHeight="1">
      <c r="C879" s="97"/>
    </row>
    <row r="880" ht="15.75" customHeight="1">
      <c r="C880" s="97"/>
    </row>
    <row r="881" ht="15.75" customHeight="1">
      <c r="C881" s="97"/>
    </row>
    <row r="882" ht="15.75" customHeight="1">
      <c r="C882" s="97"/>
    </row>
    <row r="883" ht="15.75" customHeight="1">
      <c r="C883" s="97"/>
    </row>
    <row r="884" ht="15.75" customHeight="1">
      <c r="C884" s="97"/>
    </row>
    <row r="885" ht="15.75" customHeight="1">
      <c r="C885" s="97"/>
    </row>
    <row r="886" ht="15.75" customHeight="1">
      <c r="C886" s="97"/>
    </row>
    <row r="887" ht="15.75" customHeight="1">
      <c r="C887" s="97"/>
    </row>
    <row r="888" ht="15.75" customHeight="1">
      <c r="C888" s="97"/>
    </row>
    <row r="889" ht="15.75" customHeight="1">
      <c r="C889" s="97"/>
    </row>
    <row r="890" ht="15.75" customHeight="1">
      <c r="C890" s="97"/>
    </row>
    <row r="891" ht="15.75" customHeight="1">
      <c r="C891" s="97"/>
    </row>
    <row r="892" ht="15.75" customHeight="1">
      <c r="C892" s="97"/>
    </row>
    <row r="893" ht="15.75" customHeight="1">
      <c r="C893" s="97"/>
    </row>
    <row r="894" ht="15.75" customHeight="1">
      <c r="C894" s="97"/>
    </row>
    <row r="895" ht="15.75" customHeight="1">
      <c r="C895" s="97"/>
    </row>
    <row r="896" ht="15.75" customHeight="1">
      <c r="C896" s="97"/>
    </row>
    <row r="897" ht="15.75" customHeight="1">
      <c r="C897" s="97"/>
    </row>
    <row r="898" ht="15.75" customHeight="1">
      <c r="C898" s="97"/>
    </row>
    <row r="899" ht="15.75" customHeight="1">
      <c r="C899" s="97"/>
    </row>
    <row r="900" ht="15.75" customHeight="1">
      <c r="C900" s="97"/>
    </row>
    <row r="901" ht="15.75" customHeight="1">
      <c r="C901" s="97"/>
    </row>
    <row r="902" ht="15.75" customHeight="1">
      <c r="C902" s="97"/>
    </row>
    <row r="903" ht="15.75" customHeight="1">
      <c r="C903" s="97"/>
    </row>
    <row r="904" ht="15.75" customHeight="1">
      <c r="C904" s="97"/>
    </row>
    <row r="905" ht="15.75" customHeight="1">
      <c r="C905" s="97"/>
    </row>
    <row r="906" ht="15.75" customHeight="1">
      <c r="C906" s="97"/>
    </row>
    <row r="907" ht="15.75" customHeight="1">
      <c r="C907" s="97"/>
    </row>
    <row r="908" ht="15.75" customHeight="1">
      <c r="C908" s="97"/>
    </row>
    <row r="909" ht="15.75" customHeight="1">
      <c r="C909" s="97"/>
    </row>
    <row r="910" ht="15.75" customHeight="1">
      <c r="C910" s="97"/>
    </row>
    <row r="911" ht="15.75" customHeight="1">
      <c r="C911" s="97"/>
    </row>
    <row r="912" ht="15.75" customHeight="1">
      <c r="C912" s="97"/>
    </row>
    <row r="913" ht="15.75" customHeight="1">
      <c r="C913" s="97"/>
    </row>
    <row r="914" ht="15.75" customHeight="1">
      <c r="C914" s="97"/>
    </row>
    <row r="915" ht="15.75" customHeight="1">
      <c r="C915" s="97"/>
    </row>
    <row r="916" ht="15.75" customHeight="1">
      <c r="C916" s="97"/>
    </row>
    <row r="917" ht="15.75" customHeight="1">
      <c r="C917" s="97"/>
    </row>
    <row r="918" ht="15.75" customHeight="1">
      <c r="C918" s="97"/>
    </row>
    <row r="919" ht="15.75" customHeight="1">
      <c r="C919" s="97"/>
    </row>
    <row r="920" ht="15.75" customHeight="1">
      <c r="C920" s="97"/>
    </row>
    <row r="921" ht="15.75" customHeight="1">
      <c r="C921" s="97"/>
    </row>
    <row r="922" ht="15.75" customHeight="1">
      <c r="C922" s="97"/>
    </row>
    <row r="923" ht="15.75" customHeight="1">
      <c r="C923" s="97"/>
    </row>
    <row r="924" ht="15.75" customHeight="1">
      <c r="C924" s="97"/>
    </row>
    <row r="925" ht="15.75" customHeight="1">
      <c r="C925" s="97"/>
    </row>
    <row r="926" ht="15.75" customHeight="1">
      <c r="C926" s="97"/>
    </row>
    <row r="927" ht="15.75" customHeight="1">
      <c r="C927" s="97"/>
    </row>
    <row r="928" ht="15.75" customHeight="1">
      <c r="C928" s="97"/>
    </row>
    <row r="929" ht="15.75" customHeight="1">
      <c r="C929" s="97"/>
    </row>
    <row r="930" ht="15.75" customHeight="1">
      <c r="C930" s="97"/>
    </row>
    <row r="931" ht="15.75" customHeight="1">
      <c r="C931" s="97"/>
    </row>
    <row r="932" ht="15.75" customHeight="1">
      <c r="C932" s="97"/>
    </row>
    <row r="933" ht="15.75" customHeight="1">
      <c r="C933" s="97"/>
    </row>
    <row r="934" ht="15.75" customHeight="1">
      <c r="C934" s="97"/>
    </row>
    <row r="935" ht="15.75" customHeight="1">
      <c r="C935" s="97"/>
    </row>
    <row r="936" ht="15.75" customHeight="1">
      <c r="C936" s="97"/>
    </row>
    <row r="937" ht="15.75" customHeight="1">
      <c r="C937" s="97"/>
    </row>
    <row r="938" ht="15.75" customHeight="1">
      <c r="C938" s="97"/>
    </row>
    <row r="939" ht="15.75" customHeight="1">
      <c r="C939" s="97"/>
    </row>
    <row r="940" ht="15.75" customHeight="1">
      <c r="C940" s="97"/>
    </row>
    <row r="941" ht="15.75" customHeight="1">
      <c r="C941" s="97"/>
    </row>
    <row r="942" ht="15.75" customHeight="1">
      <c r="C942" s="97"/>
    </row>
    <row r="943" ht="15.75" customHeight="1">
      <c r="C943" s="97"/>
    </row>
    <row r="944" ht="15.75" customHeight="1">
      <c r="C944" s="97"/>
    </row>
    <row r="945" ht="15.75" customHeight="1">
      <c r="C945" s="97"/>
    </row>
    <row r="946" ht="15.75" customHeight="1">
      <c r="C946" s="97"/>
    </row>
    <row r="947" ht="15.75" customHeight="1">
      <c r="C947" s="97"/>
    </row>
    <row r="948" ht="15.75" customHeight="1">
      <c r="C948" s="97"/>
    </row>
    <row r="949" ht="15.75" customHeight="1">
      <c r="C949" s="97"/>
    </row>
    <row r="950" ht="15.75" customHeight="1">
      <c r="C950" s="97"/>
    </row>
    <row r="951" ht="15.75" customHeight="1">
      <c r="C951" s="97"/>
    </row>
    <row r="952" ht="15.75" customHeight="1">
      <c r="C952" s="97"/>
    </row>
    <row r="953" ht="15.75" customHeight="1">
      <c r="C953" s="97"/>
    </row>
    <row r="954" ht="15.75" customHeight="1">
      <c r="C954" s="97"/>
    </row>
    <row r="955" ht="15.75" customHeight="1">
      <c r="C955" s="97"/>
    </row>
    <row r="956" ht="15.75" customHeight="1">
      <c r="C956" s="97"/>
    </row>
    <row r="957" ht="15.75" customHeight="1">
      <c r="C957" s="97"/>
    </row>
    <row r="958" ht="15.75" customHeight="1">
      <c r="C958" s="97"/>
    </row>
    <row r="959" ht="15.75" customHeight="1">
      <c r="C959" s="97"/>
    </row>
    <row r="960" ht="15.75" customHeight="1">
      <c r="C960" s="97"/>
    </row>
    <row r="961" ht="15.75" customHeight="1">
      <c r="C961" s="97"/>
    </row>
    <row r="962" ht="15.75" customHeight="1">
      <c r="C962" s="97"/>
    </row>
    <row r="963" ht="15.75" customHeight="1">
      <c r="C963" s="97"/>
    </row>
    <row r="964" ht="15.75" customHeight="1">
      <c r="C964" s="97"/>
    </row>
    <row r="965" ht="15.75" customHeight="1">
      <c r="C965" s="97"/>
    </row>
    <row r="966" ht="15.75" customHeight="1">
      <c r="C966" s="97"/>
    </row>
    <row r="967" ht="15.75" customHeight="1">
      <c r="C967" s="97"/>
    </row>
    <row r="968" ht="15.75" customHeight="1">
      <c r="C968" s="97"/>
    </row>
    <row r="969" ht="15.75" customHeight="1">
      <c r="C969" s="97"/>
    </row>
    <row r="970" ht="15.75" customHeight="1">
      <c r="C970" s="97"/>
    </row>
    <row r="971" ht="15.75" customHeight="1">
      <c r="C971" s="97"/>
    </row>
    <row r="972" ht="15.75" customHeight="1">
      <c r="C972" s="97"/>
    </row>
    <row r="973" ht="15.75" customHeight="1">
      <c r="C973" s="97"/>
    </row>
    <row r="974" ht="15.75" customHeight="1">
      <c r="C974" s="97"/>
    </row>
    <row r="975" ht="15.75" customHeight="1">
      <c r="C975" s="97"/>
    </row>
    <row r="976" ht="15.75" customHeight="1">
      <c r="C976" s="97"/>
    </row>
    <row r="977" ht="15.75" customHeight="1">
      <c r="C977" s="97"/>
    </row>
    <row r="978" ht="15.75" customHeight="1">
      <c r="C978" s="97"/>
    </row>
    <row r="979" ht="15.75" customHeight="1">
      <c r="C979" s="97"/>
    </row>
    <row r="980" ht="15.75" customHeight="1">
      <c r="C980" s="97"/>
    </row>
    <row r="981" ht="15.75" customHeight="1">
      <c r="C981" s="97"/>
    </row>
    <row r="982" ht="15.75" customHeight="1">
      <c r="C982" s="97"/>
    </row>
    <row r="983" ht="15.75" customHeight="1">
      <c r="C983" s="97"/>
    </row>
    <row r="984" ht="15.75" customHeight="1">
      <c r="C984" s="97"/>
    </row>
    <row r="985" ht="15.75" customHeight="1">
      <c r="C985" s="97"/>
    </row>
    <row r="986" ht="15.75" customHeight="1">
      <c r="C986" s="97"/>
    </row>
    <row r="987" ht="15.75" customHeight="1">
      <c r="C987" s="97"/>
    </row>
    <row r="988" ht="15.75" customHeight="1">
      <c r="C988" s="97"/>
    </row>
    <row r="989" ht="15.75" customHeight="1">
      <c r="C989" s="97"/>
    </row>
    <row r="990" ht="15.75" customHeight="1">
      <c r="C990" s="97"/>
    </row>
    <row r="991" ht="15.75" customHeight="1">
      <c r="C991" s="97"/>
    </row>
    <row r="992" ht="15.75" customHeight="1">
      <c r="C992" s="97"/>
    </row>
    <row r="993" ht="15.75" customHeight="1">
      <c r="C993" s="97"/>
    </row>
    <row r="994" ht="15.75" customHeight="1">
      <c r="C994" s="97"/>
    </row>
    <row r="995" ht="15.75" customHeight="1">
      <c r="C995" s="97"/>
    </row>
    <row r="996" ht="15.75" customHeight="1">
      <c r="C996" s="97"/>
    </row>
    <row r="997" ht="15.75" customHeight="1">
      <c r="C997" s="97"/>
    </row>
    <row r="998" ht="15.75" customHeight="1">
      <c r="C998" s="97"/>
    </row>
    <row r="999" ht="15.75" customHeight="1">
      <c r="C999" s="97"/>
    </row>
    <row r="1000" ht="15.75" customHeight="1">
      <c r="C1000" s="97"/>
    </row>
    <row r="1001" ht="15.75" customHeight="1">
      <c r="C1001" s="97"/>
    </row>
    <row r="1002" ht="15.75" customHeight="1">
      <c r="C1002" s="97"/>
    </row>
  </sheetData>
  <mergeCells count="1">
    <mergeCell ref="A11:C11"/>
  </mergeCells>
  <printOptions/>
  <pageMargins bottom="0.787401575" footer="0.0" header="0.0" left="0.511811024" right="0.511811024" top="0.7874015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71"/>
    <col customWidth="1" min="2" max="2" width="10.57"/>
    <col customWidth="1" min="3" max="26" width="10.71"/>
  </cols>
  <sheetData>
    <row r="1">
      <c r="A1" s="99" t="s">
        <v>955</v>
      </c>
      <c r="B1" s="100"/>
      <c r="C1" s="101"/>
    </row>
    <row r="2">
      <c r="A2" s="102"/>
      <c r="B2" s="100"/>
      <c r="C2" s="100"/>
    </row>
    <row r="3">
      <c r="A3" s="102"/>
      <c r="B3" s="100"/>
      <c r="C3" s="100"/>
    </row>
    <row r="4">
      <c r="A4" s="103" t="s">
        <v>956</v>
      </c>
      <c r="B4" s="104"/>
      <c r="C4" s="105" t="s">
        <v>873</v>
      </c>
      <c r="D4" s="83" t="s">
        <v>957</v>
      </c>
      <c r="E4" s="83" t="s">
        <v>875</v>
      </c>
      <c r="F4" s="83" t="s">
        <v>958</v>
      </c>
      <c r="G4" s="83" t="s">
        <v>877</v>
      </c>
      <c r="H4" s="83" t="s">
        <v>959</v>
      </c>
      <c r="I4" s="83" t="s">
        <v>879</v>
      </c>
      <c r="J4" s="83" t="s">
        <v>960</v>
      </c>
      <c r="K4" s="83" t="s">
        <v>881</v>
      </c>
      <c r="L4" s="83" t="s">
        <v>961</v>
      </c>
      <c r="M4" s="83" t="s">
        <v>883</v>
      </c>
      <c r="N4" s="83" t="s">
        <v>962</v>
      </c>
      <c r="O4" s="83" t="s">
        <v>885</v>
      </c>
      <c r="P4" s="83" t="s">
        <v>963</v>
      </c>
      <c r="Q4" s="83" t="s">
        <v>887</v>
      </c>
      <c r="R4" s="83" t="s">
        <v>964</v>
      </c>
      <c r="S4" s="83" t="s">
        <v>889</v>
      </c>
      <c r="T4" s="83" t="s">
        <v>965</v>
      </c>
      <c r="U4" s="83" t="s">
        <v>891</v>
      </c>
      <c r="V4" s="83" t="s">
        <v>966</v>
      </c>
      <c r="W4" s="83" t="s">
        <v>893</v>
      </c>
      <c r="X4" s="83" t="s">
        <v>936</v>
      </c>
      <c r="Y4" s="83" t="s">
        <v>967</v>
      </c>
      <c r="Z4" s="83" t="s">
        <v>968</v>
      </c>
    </row>
    <row r="5">
      <c r="A5" s="106" t="s">
        <v>389</v>
      </c>
      <c r="B5" s="107" t="s">
        <v>390</v>
      </c>
      <c r="C5" s="108">
        <f>MIN('Base de refeições - com transpo'!$A$12:$B$13)</f>
        <v>0</v>
      </c>
      <c r="D5" s="88"/>
      <c r="E5" s="88"/>
      <c r="F5" s="88"/>
      <c r="G5" s="88"/>
      <c r="H5" s="88"/>
      <c r="I5" s="88"/>
      <c r="J5" s="88"/>
      <c r="K5" s="88"/>
      <c r="L5" s="88"/>
      <c r="M5" s="88"/>
      <c r="N5" s="88"/>
      <c r="O5" s="88"/>
      <c r="P5" s="88"/>
      <c r="Q5" s="88"/>
      <c r="R5" s="88"/>
      <c r="S5" s="88"/>
      <c r="T5" s="88"/>
      <c r="U5" s="88"/>
      <c r="V5" s="88"/>
      <c r="W5" s="88"/>
      <c r="X5" s="88" t="str">
        <f>$F5+$H5+$J5+$L5+$N5+$P5+$R5+$T5+$V5+$X5</f>
        <v>#REF!</v>
      </c>
      <c r="Y5" s="88">
        <f>SUM(D5,F5,H5,J5,L5,N5,P5,R5,T5,V5,)</f>
        <v>0</v>
      </c>
      <c r="Z5" s="88">
        <f>Y5*C5</f>
        <v>0</v>
      </c>
    </row>
    <row r="6">
      <c r="A6" s="11"/>
      <c r="B6" s="107" t="s">
        <v>410</v>
      </c>
      <c r="C6" s="108">
        <f>MIN('Base de refeições - com transpo'!A23:B24)</f>
        <v>0</v>
      </c>
      <c r="D6" s="109"/>
      <c r="E6" s="109"/>
      <c r="F6" s="109"/>
      <c r="G6" s="109"/>
      <c r="H6" s="109"/>
      <c r="I6" s="109"/>
      <c r="J6" s="109"/>
      <c r="K6" s="109"/>
      <c r="L6" s="109"/>
      <c r="M6" s="109"/>
      <c r="N6" s="109"/>
      <c r="O6" s="109"/>
      <c r="P6" s="109"/>
      <c r="Q6" s="109"/>
      <c r="R6" s="109"/>
      <c r="S6" s="109"/>
      <c r="T6" s="109"/>
      <c r="U6" s="109"/>
      <c r="V6" s="109"/>
      <c r="W6" s="109"/>
      <c r="X6" s="109"/>
      <c r="Y6" s="109"/>
      <c r="Z6" s="109"/>
    </row>
    <row r="7">
      <c r="A7" s="11"/>
      <c r="B7" s="107" t="s">
        <v>425</v>
      </c>
      <c r="C7" s="108">
        <f>MIN('Base de refeições - com transpo'!$A$34:$B$35)</f>
        <v>0</v>
      </c>
      <c r="D7" s="109"/>
      <c r="E7" s="109"/>
      <c r="F7" s="109"/>
      <c r="G7" s="109"/>
      <c r="H7" s="109"/>
      <c r="I7" s="109"/>
      <c r="J7" s="109"/>
      <c r="K7" s="109"/>
      <c r="L7" s="109"/>
      <c r="M7" s="109"/>
      <c r="N7" s="109"/>
      <c r="O7" s="109"/>
      <c r="P7" s="109"/>
      <c r="Q7" s="109"/>
      <c r="R7" s="109"/>
      <c r="S7" s="109"/>
      <c r="T7" s="109"/>
      <c r="U7" s="109"/>
      <c r="V7" s="109"/>
      <c r="W7" s="109"/>
      <c r="X7" s="109"/>
      <c r="Y7" s="109"/>
      <c r="Z7" s="109"/>
    </row>
    <row r="8">
      <c r="A8" s="11"/>
      <c r="B8" s="107" t="s">
        <v>440</v>
      </c>
      <c r="C8" s="108">
        <f>MIN('Base de refeições - com transpo'!$A$45:$B$46)</f>
        <v>0</v>
      </c>
      <c r="D8" s="109"/>
      <c r="E8" s="109"/>
      <c r="F8" s="109"/>
      <c r="G8" s="109"/>
      <c r="H8" s="109"/>
      <c r="I8" s="109"/>
      <c r="J8" s="109"/>
      <c r="K8" s="109"/>
      <c r="L8" s="109"/>
      <c r="M8" s="109"/>
      <c r="N8" s="109"/>
      <c r="O8" s="109"/>
      <c r="P8" s="109"/>
      <c r="Q8" s="109"/>
      <c r="R8" s="109"/>
      <c r="S8" s="109"/>
      <c r="T8" s="109"/>
      <c r="U8" s="109"/>
      <c r="V8" s="109"/>
      <c r="W8" s="109"/>
      <c r="X8" s="109"/>
      <c r="Y8" s="109"/>
      <c r="Z8" s="109"/>
    </row>
    <row r="9">
      <c r="A9" s="11"/>
      <c r="B9" s="107" t="s">
        <v>454</v>
      </c>
      <c r="C9" s="108">
        <f>MIN('Base de refeições - com transpo'!$A$56:$B$57)</f>
        <v>0</v>
      </c>
      <c r="D9" s="109"/>
      <c r="E9" s="109"/>
      <c r="F9" s="109"/>
      <c r="G9" s="109"/>
      <c r="H9" s="109"/>
      <c r="I9" s="109"/>
      <c r="J9" s="109"/>
      <c r="K9" s="109"/>
      <c r="L9" s="109"/>
      <c r="M9" s="109"/>
      <c r="N9" s="109"/>
      <c r="O9" s="109"/>
      <c r="P9" s="109"/>
      <c r="Q9" s="109"/>
      <c r="R9" s="109"/>
      <c r="S9" s="109"/>
      <c r="T9" s="109"/>
      <c r="U9" s="109"/>
      <c r="V9" s="109"/>
      <c r="W9" s="109"/>
      <c r="X9" s="109"/>
      <c r="Y9" s="109"/>
      <c r="Z9" s="109"/>
    </row>
    <row r="10">
      <c r="A10" s="65"/>
      <c r="B10" s="107" t="s">
        <v>424</v>
      </c>
      <c r="C10" s="108">
        <f>MIN('Base de refeições - com transpo'!$A$67:$B$68)</f>
        <v>0</v>
      </c>
      <c r="D10" s="109"/>
      <c r="E10" s="109"/>
      <c r="F10" s="109"/>
      <c r="G10" s="109"/>
      <c r="H10" s="109"/>
      <c r="I10" s="109"/>
      <c r="J10" s="109"/>
      <c r="K10" s="109"/>
      <c r="L10" s="109"/>
      <c r="M10" s="109"/>
      <c r="N10" s="109"/>
      <c r="O10" s="109"/>
      <c r="P10" s="109"/>
      <c r="Q10" s="109"/>
      <c r="R10" s="109"/>
      <c r="S10" s="109"/>
      <c r="T10" s="109"/>
      <c r="U10" s="109"/>
      <c r="V10" s="109"/>
      <c r="W10" s="109"/>
      <c r="X10" s="109"/>
      <c r="Y10" s="109"/>
      <c r="Z10" s="109"/>
    </row>
    <row r="11">
      <c r="A11" s="110" t="s">
        <v>476</v>
      </c>
      <c r="B11" s="107" t="s">
        <v>390</v>
      </c>
      <c r="C11" s="108">
        <f>MIN('Base de refeições - com transpo'!$A$80:$B$81)</f>
        <v>0</v>
      </c>
      <c r="D11" s="109"/>
      <c r="E11" s="109"/>
      <c r="F11" s="109"/>
      <c r="G11" s="109"/>
      <c r="H11" s="109"/>
      <c r="I11" s="109"/>
      <c r="J11" s="109"/>
      <c r="K11" s="109"/>
      <c r="L11" s="109"/>
      <c r="M11" s="109"/>
      <c r="N11" s="109"/>
      <c r="O11" s="109"/>
      <c r="P11" s="109"/>
      <c r="Q11" s="109"/>
      <c r="R11" s="109"/>
      <c r="S11" s="109"/>
      <c r="T11" s="109"/>
      <c r="U11" s="109"/>
      <c r="V11" s="109"/>
      <c r="W11" s="109"/>
      <c r="X11" s="109"/>
      <c r="Y11" s="109"/>
      <c r="Z11" s="109"/>
    </row>
    <row r="12">
      <c r="A12" s="11"/>
      <c r="B12" s="107" t="s">
        <v>410</v>
      </c>
      <c r="C12" s="108">
        <f>MIN('Base de refeições - com transpo'!A91:B92)</f>
        <v>0</v>
      </c>
      <c r="D12" s="109"/>
      <c r="E12" s="109"/>
      <c r="F12" s="109"/>
      <c r="G12" s="109"/>
      <c r="H12" s="109"/>
      <c r="I12" s="109"/>
      <c r="J12" s="109"/>
      <c r="K12" s="109"/>
      <c r="L12" s="109"/>
      <c r="M12" s="109"/>
      <c r="N12" s="109"/>
      <c r="O12" s="109"/>
      <c r="P12" s="109"/>
      <c r="Q12" s="109"/>
      <c r="R12" s="109"/>
      <c r="S12" s="109"/>
      <c r="T12" s="109"/>
      <c r="U12" s="109"/>
      <c r="V12" s="109"/>
      <c r="W12" s="109"/>
      <c r="X12" s="109"/>
      <c r="Y12" s="109"/>
      <c r="Z12" s="109"/>
    </row>
    <row r="13">
      <c r="A13" s="11"/>
      <c r="B13" s="107" t="s">
        <v>425</v>
      </c>
      <c r="C13" s="108">
        <f>MIN('Base de refeições - com transpo'!A102:B103)</f>
        <v>0</v>
      </c>
      <c r="D13" s="109"/>
      <c r="E13" s="109"/>
      <c r="F13" s="109"/>
      <c r="G13" s="109"/>
      <c r="H13" s="109"/>
      <c r="I13" s="109"/>
      <c r="J13" s="109"/>
      <c r="K13" s="109"/>
      <c r="L13" s="109"/>
      <c r="M13" s="109"/>
      <c r="N13" s="109"/>
      <c r="O13" s="109"/>
      <c r="P13" s="109"/>
      <c r="Q13" s="109"/>
      <c r="R13" s="109"/>
      <c r="S13" s="109"/>
      <c r="T13" s="109"/>
      <c r="U13" s="109"/>
      <c r="V13" s="109"/>
      <c r="W13" s="109"/>
      <c r="X13" s="109"/>
      <c r="Y13" s="109"/>
      <c r="Z13" s="109"/>
    </row>
    <row r="14">
      <c r="A14" s="11"/>
      <c r="B14" s="107" t="s">
        <v>440</v>
      </c>
      <c r="C14" s="108">
        <f>MIN('Base de refeições - com transpo'!$A$113:$B$114)</f>
        <v>0</v>
      </c>
      <c r="D14" s="109"/>
      <c r="E14" s="109"/>
      <c r="F14" s="109"/>
      <c r="G14" s="109"/>
      <c r="H14" s="109"/>
      <c r="I14" s="109"/>
      <c r="J14" s="109"/>
      <c r="K14" s="109"/>
      <c r="L14" s="109"/>
      <c r="M14" s="109"/>
      <c r="N14" s="109"/>
      <c r="O14" s="109"/>
      <c r="P14" s="109"/>
      <c r="Q14" s="109"/>
      <c r="R14" s="109"/>
      <c r="S14" s="109"/>
      <c r="T14" s="109"/>
      <c r="U14" s="109"/>
      <c r="V14" s="109"/>
      <c r="W14" s="109"/>
      <c r="X14" s="109"/>
      <c r="Y14" s="109"/>
      <c r="Z14" s="109"/>
    </row>
    <row r="15">
      <c r="A15" s="11"/>
      <c r="B15" s="107" t="s">
        <v>454</v>
      </c>
      <c r="C15" s="108">
        <f>MIN('Base de refeições - com transpo'!$A$124:$B$125)</f>
        <v>0</v>
      </c>
      <c r="D15" s="109"/>
      <c r="E15" s="109"/>
      <c r="F15" s="109"/>
      <c r="G15" s="109"/>
      <c r="H15" s="109"/>
      <c r="I15" s="109"/>
      <c r="J15" s="109"/>
      <c r="K15" s="109"/>
      <c r="L15" s="109"/>
      <c r="M15" s="109"/>
      <c r="N15" s="109"/>
      <c r="O15" s="109"/>
      <c r="P15" s="109"/>
      <c r="Q15" s="109"/>
      <c r="R15" s="109"/>
      <c r="S15" s="109"/>
      <c r="T15" s="109"/>
      <c r="U15" s="109"/>
      <c r="V15" s="109"/>
      <c r="W15" s="109"/>
      <c r="X15" s="109"/>
      <c r="Y15" s="109"/>
      <c r="Z15" s="109"/>
    </row>
    <row r="16">
      <c r="A16" s="65"/>
      <c r="B16" s="107" t="s">
        <v>424</v>
      </c>
      <c r="C16" s="108">
        <f>MIN('Base de refeições - com transpo'!$A$135:$B$136)</f>
        <v>0</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row>
    <row r="17">
      <c r="A17" s="106" t="s">
        <v>540</v>
      </c>
      <c r="B17" s="107" t="s">
        <v>969</v>
      </c>
      <c r="C17" s="108">
        <f>MIN('Base de refeições - com transpo'!A148:B149)</f>
        <v>0</v>
      </c>
      <c r="D17" s="109"/>
      <c r="E17" s="109"/>
      <c r="F17" s="109"/>
      <c r="G17" s="109"/>
      <c r="H17" s="109"/>
      <c r="I17" s="109"/>
      <c r="J17" s="109"/>
      <c r="K17" s="109"/>
      <c r="L17" s="109"/>
      <c r="M17" s="109"/>
      <c r="N17" s="109"/>
      <c r="O17" s="109"/>
      <c r="P17" s="109"/>
      <c r="Q17" s="109"/>
      <c r="R17" s="109"/>
      <c r="S17" s="109"/>
      <c r="T17" s="109"/>
      <c r="U17" s="109"/>
      <c r="V17" s="109"/>
      <c r="W17" s="109"/>
      <c r="X17" s="109"/>
      <c r="Y17" s="109"/>
      <c r="Z17" s="109"/>
    </row>
    <row r="18">
      <c r="A18" s="11"/>
      <c r="B18" s="107" t="s">
        <v>410</v>
      </c>
      <c r="C18" s="108">
        <f>MIN('Base de refeições - com transpo'!A159:B160)</f>
        <v>0</v>
      </c>
      <c r="D18" s="109"/>
      <c r="E18" s="109"/>
      <c r="F18" s="109"/>
      <c r="G18" s="109"/>
      <c r="H18" s="109"/>
      <c r="I18" s="109"/>
      <c r="J18" s="109"/>
      <c r="K18" s="109"/>
      <c r="L18" s="109"/>
      <c r="M18" s="109"/>
      <c r="N18" s="109"/>
      <c r="O18" s="109"/>
      <c r="P18" s="109"/>
      <c r="Q18" s="109"/>
      <c r="R18" s="109"/>
      <c r="S18" s="109"/>
      <c r="T18" s="109"/>
      <c r="U18" s="109"/>
      <c r="V18" s="109"/>
      <c r="W18" s="109"/>
      <c r="X18" s="109"/>
      <c r="Y18" s="109"/>
      <c r="Z18" s="109"/>
    </row>
    <row r="19">
      <c r="A19" s="11"/>
      <c r="B19" s="107" t="s">
        <v>425</v>
      </c>
      <c r="C19" s="108">
        <f>MIN('Base de refeições - com transpo'!A170:B171)</f>
        <v>0</v>
      </c>
      <c r="D19" s="109"/>
      <c r="E19" s="109"/>
      <c r="F19" s="109"/>
      <c r="G19" s="109"/>
      <c r="H19" s="109"/>
      <c r="I19" s="109"/>
      <c r="J19" s="109"/>
      <c r="K19" s="109"/>
      <c r="L19" s="109"/>
      <c r="M19" s="109"/>
      <c r="N19" s="109"/>
      <c r="O19" s="109"/>
      <c r="P19" s="109"/>
      <c r="Q19" s="109"/>
      <c r="R19" s="109"/>
      <c r="S19" s="109"/>
      <c r="T19" s="109"/>
      <c r="U19" s="109"/>
      <c r="V19" s="109"/>
      <c r="W19" s="109"/>
      <c r="X19" s="109"/>
      <c r="Y19" s="109"/>
      <c r="Z19" s="109"/>
    </row>
    <row r="20" ht="15.75" customHeight="1">
      <c r="A20" s="11"/>
      <c r="B20" s="107" t="s">
        <v>440</v>
      </c>
      <c r="C20" s="108">
        <f>MIN('Base de refeições - com transpo'!A181:B182)</f>
        <v>0</v>
      </c>
      <c r="D20" s="109"/>
      <c r="E20" s="109"/>
      <c r="F20" s="109"/>
      <c r="G20" s="109"/>
      <c r="H20" s="109"/>
      <c r="I20" s="109"/>
      <c r="J20" s="109"/>
      <c r="K20" s="109"/>
      <c r="L20" s="109"/>
      <c r="M20" s="109"/>
      <c r="N20" s="109"/>
      <c r="O20" s="109"/>
      <c r="P20" s="109"/>
      <c r="Q20" s="109"/>
      <c r="R20" s="109"/>
      <c r="S20" s="109"/>
      <c r="T20" s="109"/>
      <c r="U20" s="109"/>
      <c r="V20" s="109"/>
      <c r="W20" s="109"/>
      <c r="X20" s="109"/>
      <c r="Y20" s="109"/>
      <c r="Z20" s="109"/>
    </row>
    <row r="21" ht="15.75" customHeight="1">
      <c r="A21" s="11"/>
      <c r="B21" s="107" t="s">
        <v>454</v>
      </c>
      <c r="C21" s="108">
        <f>MIN('Base de refeições - com transpo'!A192:B193)</f>
        <v>0</v>
      </c>
      <c r="D21" s="109"/>
      <c r="E21" s="109"/>
      <c r="F21" s="109"/>
      <c r="G21" s="109"/>
      <c r="H21" s="109"/>
      <c r="I21" s="109"/>
      <c r="J21" s="109"/>
      <c r="K21" s="109"/>
      <c r="L21" s="109"/>
      <c r="M21" s="109"/>
      <c r="N21" s="109"/>
      <c r="O21" s="109"/>
      <c r="P21" s="109"/>
      <c r="Q21" s="109"/>
      <c r="R21" s="109"/>
      <c r="S21" s="109"/>
      <c r="T21" s="109"/>
      <c r="U21" s="109"/>
      <c r="V21" s="109"/>
      <c r="W21" s="109"/>
      <c r="X21" s="109"/>
      <c r="Y21" s="109"/>
      <c r="Z21" s="109"/>
    </row>
    <row r="22" ht="15.75" customHeight="1">
      <c r="A22" s="65"/>
      <c r="B22" s="107" t="s">
        <v>424</v>
      </c>
      <c r="C22" s="108">
        <f>MIN('Base de refeições - com transpo'!A203:B204)</f>
        <v>0</v>
      </c>
      <c r="D22" s="109"/>
      <c r="E22" s="109"/>
      <c r="F22" s="109"/>
      <c r="G22" s="109"/>
      <c r="H22" s="109"/>
      <c r="I22" s="109"/>
      <c r="J22" s="109"/>
      <c r="K22" s="109"/>
      <c r="L22" s="109"/>
      <c r="M22" s="109"/>
      <c r="N22" s="109"/>
      <c r="O22" s="109"/>
      <c r="P22" s="109"/>
      <c r="Q22" s="109"/>
      <c r="R22" s="109"/>
      <c r="S22" s="109"/>
      <c r="T22" s="109"/>
      <c r="U22" s="109"/>
      <c r="V22" s="109"/>
      <c r="W22" s="109"/>
      <c r="X22" s="109"/>
      <c r="Y22" s="109"/>
      <c r="Z22" s="109"/>
    </row>
    <row r="23" ht="15.75" customHeight="1">
      <c r="A23" s="110" t="s">
        <v>970</v>
      </c>
      <c r="B23" s="111" t="s">
        <v>410</v>
      </c>
      <c r="C23" s="108">
        <f>MIN('Base de refeições - com transpo'!A216:B217)</f>
        <v>0</v>
      </c>
      <c r="D23" s="109"/>
      <c r="E23" s="109"/>
      <c r="F23" s="109"/>
      <c r="G23" s="109"/>
      <c r="H23" s="109"/>
      <c r="I23" s="109"/>
      <c r="J23" s="109"/>
      <c r="K23" s="109"/>
      <c r="L23" s="109"/>
      <c r="M23" s="109"/>
      <c r="N23" s="109"/>
      <c r="O23" s="109"/>
      <c r="P23" s="109"/>
      <c r="Q23" s="109"/>
      <c r="R23" s="109"/>
      <c r="S23" s="109"/>
      <c r="T23" s="109"/>
      <c r="U23" s="109"/>
      <c r="V23" s="109"/>
      <c r="W23" s="109"/>
      <c r="X23" s="109"/>
      <c r="Y23" s="109"/>
      <c r="Z23" s="109"/>
    </row>
    <row r="24" ht="15.75" customHeight="1">
      <c r="A24" s="11"/>
      <c r="B24" s="107" t="s">
        <v>425</v>
      </c>
      <c r="C24" s="108">
        <f>MIN('Base de refeições - com transpo'!A227:B228)</f>
        <v>0</v>
      </c>
      <c r="D24" s="109"/>
      <c r="E24" s="109"/>
      <c r="F24" s="109"/>
      <c r="G24" s="109"/>
      <c r="H24" s="109"/>
      <c r="I24" s="109"/>
      <c r="J24" s="109"/>
      <c r="K24" s="109"/>
      <c r="L24" s="109"/>
      <c r="M24" s="109"/>
      <c r="N24" s="109"/>
      <c r="O24" s="109"/>
      <c r="P24" s="109"/>
      <c r="Q24" s="109"/>
      <c r="R24" s="109"/>
      <c r="S24" s="109"/>
      <c r="T24" s="109"/>
      <c r="U24" s="109"/>
      <c r="V24" s="109"/>
      <c r="W24" s="109"/>
      <c r="X24" s="109"/>
      <c r="Y24" s="109"/>
      <c r="Z24" s="109"/>
    </row>
    <row r="25" ht="15.75" customHeight="1">
      <c r="A25" s="11"/>
      <c r="B25" s="111" t="s">
        <v>440</v>
      </c>
      <c r="C25" s="108">
        <f>MIN('Base de refeições - com transpo'!A238:B239)</f>
        <v>0</v>
      </c>
      <c r="D25" s="109"/>
      <c r="E25" s="109"/>
      <c r="F25" s="109"/>
      <c r="G25" s="109"/>
      <c r="H25" s="109"/>
      <c r="I25" s="109"/>
      <c r="J25" s="109"/>
      <c r="K25" s="109"/>
      <c r="L25" s="109"/>
      <c r="M25" s="109"/>
      <c r="N25" s="109"/>
      <c r="O25" s="109"/>
      <c r="P25" s="109"/>
      <c r="Q25" s="109"/>
      <c r="R25" s="109"/>
      <c r="S25" s="109"/>
      <c r="T25" s="109"/>
      <c r="U25" s="109"/>
      <c r="V25" s="109"/>
      <c r="W25" s="109"/>
      <c r="X25" s="109"/>
      <c r="Y25" s="109"/>
      <c r="Z25" s="109"/>
    </row>
    <row r="26" ht="15.75" customHeight="1">
      <c r="A26" s="11"/>
      <c r="B26" s="111" t="s">
        <v>454</v>
      </c>
      <c r="C26" s="108">
        <f>MIN('Base de refeições - com transpo'!A249:B250)</f>
        <v>0</v>
      </c>
      <c r="D26" s="109"/>
      <c r="E26" s="109"/>
      <c r="F26" s="109"/>
      <c r="G26" s="109"/>
      <c r="H26" s="109"/>
      <c r="I26" s="109"/>
      <c r="J26" s="109"/>
      <c r="K26" s="109"/>
      <c r="L26" s="109"/>
      <c r="M26" s="109"/>
      <c r="N26" s="109"/>
      <c r="O26" s="109"/>
      <c r="P26" s="109"/>
      <c r="Q26" s="109"/>
      <c r="R26" s="109"/>
      <c r="S26" s="109"/>
      <c r="T26" s="109"/>
      <c r="U26" s="109"/>
      <c r="V26" s="109"/>
      <c r="W26" s="109"/>
      <c r="X26" s="109"/>
      <c r="Y26" s="109"/>
      <c r="Z26" s="109"/>
    </row>
    <row r="27" ht="15.75" customHeight="1">
      <c r="A27" s="65"/>
      <c r="B27" s="111" t="s">
        <v>424</v>
      </c>
      <c r="C27" s="108">
        <f>MIN('Base de refeições - com transpo'!A260:B261)</f>
        <v>0</v>
      </c>
      <c r="D27" s="109"/>
      <c r="E27" s="109"/>
      <c r="F27" s="109"/>
      <c r="G27" s="109"/>
      <c r="H27" s="109"/>
      <c r="I27" s="109"/>
      <c r="J27" s="109"/>
      <c r="K27" s="109"/>
      <c r="L27" s="109"/>
      <c r="M27" s="109"/>
      <c r="N27" s="109"/>
      <c r="O27" s="109"/>
      <c r="P27" s="109"/>
      <c r="Q27" s="109"/>
      <c r="R27" s="109"/>
      <c r="S27" s="109"/>
      <c r="T27" s="109"/>
      <c r="U27" s="109"/>
      <c r="V27" s="109"/>
      <c r="W27" s="109"/>
      <c r="X27" s="109"/>
      <c r="Y27" s="109"/>
      <c r="Z27" s="109"/>
    </row>
    <row r="28" ht="15.75" customHeight="1">
      <c r="A28" s="106" t="s">
        <v>661</v>
      </c>
      <c r="B28" s="107" t="s">
        <v>390</v>
      </c>
      <c r="C28" s="108">
        <f>MIN('Base de refeições - com transpo'!A273:B274)</f>
        <v>0</v>
      </c>
      <c r="D28" s="109"/>
      <c r="E28" s="109"/>
      <c r="F28" s="109"/>
      <c r="G28" s="109"/>
      <c r="H28" s="109"/>
      <c r="I28" s="109"/>
      <c r="J28" s="109"/>
      <c r="K28" s="109"/>
      <c r="L28" s="109"/>
      <c r="M28" s="109"/>
      <c r="N28" s="109"/>
      <c r="O28" s="109"/>
      <c r="P28" s="109"/>
      <c r="Q28" s="109"/>
      <c r="R28" s="109"/>
      <c r="S28" s="109"/>
      <c r="T28" s="109"/>
      <c r="U28" s="109"/>
      <c r="V28" s="109"/>
      <c r="W28" s="109"/>
      <c r="X28" s="109"/>
      <c r="Y28" s="109"/>
      <c r="Z28" s="109"/>
    </row>
    <row r="29" ht="15.75" customHeight="1">
      <c r="A29" s="11"/>
      <c r="B29" s="107" t="s">
        <v>410</v>
      </c>
      <c r="C29" s="108">
        <f>MIN('Base de refeições - com transpo'!A284:B285)</f>
        <v>0</v>
      </c>
      <c r="D29" s="109"/>
      <c r="E29" s="109"/>
      <c r="F29" s="109"/>
      <c r="G29" s="109"/>
      <c r="H29" s="109"/>
      <c r="I29" s="109"/>
      <c r="J29" s="109"/>
      <c r="K29" s="109"/>
      <c r="L29" s="109"/>
      <c r="M29" s="109"/>
      <c r="N29" s="109"/>
      <c r="O29" s="109"/>
      <c r="P29" s="109"/>
      <c r="Q29" s="109"/>
      <c r="R29" s="109"/>
      <c r="S29" s="109"/>
      <c r="T29" s="109"/>
      <c r="U29" s="109"/>
      <c r="V29" s="109"/>
      <c r="W29" s="109"/>
      <c r="X29" s="109"/>
      <c r="Y29" s="109"/>
      <c r="Z29" s="109"/>
    </row>
    <row r="30" ht="15.75" customHeight="1">
      <c r="A30" s="11"/>
      <c r="B30" s="107" t="s">
        <v>425</v>
      </c>
      <c r="C30" s="108">
        <f>MIN('Base de refeições - com transpo'!A295:B296)</f>
        <v>0</v>
      </c>
      <c r="D30" s="109"/>
      <c r="E30" s="109"/>
      <c r="F30" s="109"/>
      <c r="G30" s="109"/>
      <c r="H30" s="109"/>
      <c r="I30" s="109"/>
      <c r="J30" s="109"/>
      <c r="K30" s="109"/>
      <c r="L30" s="109"/>
      <c r="M30" s="109"/>
      <c r="N30" s="109"/>
      <c r="O30" s="109"/>
      <c r="P30" s="109"/>
      <c r="Q30" s="109"/>
      <c r="R30" s="109"/>
      <c r="S30" s="109"/>
      <c r="T30" s="109"/>
      <c r="U30" s="109"/>
      <c r="V30" s="109"/>
      <c r="W30" s="109"/>
      <c r="X30" s="109"/>
      <c r="Y30" s="109"/>
      <c r="Z30" s="109"/>
    </row>
    <row r="31" ht="15.75" customHeight="1">
      <c r="A31" s="11"/>
      <c r="B31" s="107" t="s">
        <v>440</v>
      </c>
      <c r="C31" s="108">
        <f>MIN('Base de refeições - com transpo'!A306:B307)</f>
        <v>0</v>
      </c>
      <c r="D31" s="109"/>
      <c r="E31" s="109"/>
      <c r="F31" s="109"/>
      <c r="G31" s="109"/>
      <c r="H31" s="109"/>
      <c r="I31" s="109"/>
      <c r="J31" s="109"/>
      <c r="K31" s="109"/>
      <c r="L31" s="109"/>
      <c r="M31" s="109"/>
      <c r="N31" s="109"/>
      <c r="O31" s="109"/>
      <c r="P31" s="109"/>
      <c r="Q31" s="109"/>
      <c r="R31" s="109"/>
      <c r="S31" s="109"/>
      <c r="T31" s="109"/>
      <c r="U31" s="109"/>
      <c r="V31" s="109"/>
      <c r="W31" s="109"/>
      <c r="X31" s="109"/>
      <c r="Y31" s="109"/>
      <c r="Z31" s="109"/>
    </row>
    <row r="32" ht="15.75" customHeight="1">
      <c r="A32" s="11"/>
      <c r="B32" s="107" t="s">
        <v>454</v>
      </c>
      <c r="C32" s="108">
        <f>MIN('Base de refeições - com transpo'!A317:B318)</f>
        <v>0</v>
      </c>
      <c r="D32" s="109"/>
      <c r="E32" s="109"/>
      <c r="F32" s="109"/>
      <c r="G32" s="109"/>
      <c r="H32" s="109"/>
      <c r="I32" s="109"/>
      <c r="J32" s="109"/>
      <c r="K32" s="109"/>
      <c r="L32" s="109"/>
      <c r="M32" s="109"/>
      <c r="N32" s="109"/>
      <c r="O32" s="109"/>
      <c r="P32" s="109"/>
      <c r="Q32" s="109"/>
      <c r="R32" s="109"/>
      <c r="S32" s="109"/>
      <c r="T32" s="109"/>
      <c r="U32" s="109"/>
      <c r="V32" s="109"/>
      <c r="W32" s="109"/>
      <c r="X32" s="109"/>
      <c r="Y32" s="109"/>
      <c r="Z32" s="109"/>
    </row>
    <row r="33" ht="15.75" customHeight="1">
      <c r="A33" s="65"/>
      <c r="B33" s="107" t="s">
        <v>424</v>
      </c>
      <c r="C33" s="108">
        <f>MIN('Base de refeições - com transpo'!A328:B329)</f>
        <v>0</v>
      </c>
      <c r="D33" s="109"/>
      <c r="E33" s="109"/>
      <c r="F33" s="109"/>
      <c r="G33" s="109"/>
      <c r="H33" s="109"/>
      <c r="I33" s="109"/>
      <c r="J33" s="109"/>
      <c r="K33" s="109"/>
      <c r="L33" s="109"/>
      <c r="M33" s="109"/>
      <c r="N33" s="109"/>
      <c r="O33" s="109"/>
      <c r="P33" s="109"/>
      <c r="Q33" s="109"/>
      <c r="R33" s="109"/>
      <c r="S33" s="109"/>
      <c r="T33" s="109"/>
      <c r="U33" s="109"/>
      <c r="V33" s="109"/>
      <c r="W33" s="109"/>
      <c r="X33" s="109"/>
      <c r="Y33" s="109"/>
      <c r="Z33" s="109"/>
    </row>
    <row r="34" ht="15.0" customHeight="1">
      <c r="A34" s="110" t="s">
        <v>971</v>
      </c>
      <c r="B34" s="107" t="s">
        <v>390</v>
      </c>
      <c r="C34" s="108">
        <f>MIN('Base de refeições - com transpo'!A341:B342)</f>
        <v>0</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row>
    <row r="35" ht="15.75" customHeight="1">
      <c r="A35" s="11"/>
      <c r="B35" s="107" t="s">
        <v>425</v>
      </c>
      <c r="C35" s="108">
        <f>MIN('Base de refeições - com transpo'!A352:B353)</f>
        <v>0</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row>
    <row r="36" ht="15.75" customHeight="1">
      <c r="A36" s="65"/>
      <c r="B36" s="107" t="s">
        <v>454</v>
      </c>
      <c r="C36" s="108">
        <f>MIN('Base de refeições - com transpo'!A363:B364)</f>
        <v>0</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row>
    <row r="37">
      <c r="A37" s="106" t="s">
        <v>758</v>
      </c>
      <c r="B37" s="107" t="s">
        <v>390</v>
      </c>
      <c r="C37" s="108">
        <f>MIN('Base de refeições - com transpo'!$A$376:$B$377)</f>
        <v>0</v>
      </c>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c r="A38" s="11"/>
      <c r="B38" s="107" t="s">
        <v>410</v>
      </c>
      <c r="C38" s="108">
        <f>MIN('Base de refeições - com transpo'!A387:B388)</f>
        <v>0</v>
      </c>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c r="A39" s="11"/>
      <c r="B39" s="107" t="s">
        <v>425</v>
      </c>
      <c r="C39" s="108">
        <f>MIN('Base de refeições - com transpo'!A398:B399)</f>
        <v>0</v>
      </c>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c r="A40" s="11"/>
      <c r="B40" s="107" t="s">
        <v>440</v>
      </c>
      <c r="C40" s="108">
        <f>MIN('Base de refeições - com transpo'!A409:B410)</f>
        <v>0</v>
      </c>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c r="A41" s="11"/>
      <c r="B41" s="107" t="s">
        <v>454</v>
      </c>
      <c r="C41" s="108">
        <f>MIN('Base de refeições - com transpo'!A420:B421)</f>
        <v>0</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c r="A42" s="65"/>
      <c r="B42" s="107" t="s">
        <v>424</v>
      </c>
      <c r="C42" s="108">
        <f>MIN('Base de refeições - com transpo'!A431:B432)</f>
        <v>0</v>
      </c>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c r="A43" s="110" t="s">
        <v>823</v>
      </c>
      <c r="B43" s="107" t="s">
        <v>390</v>
      </c>
      <c r="C43" s="108">
        <f>MIN('Base de refeições - com transpo'!A444:B445)</f>
        <v>0</v>
      </c>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c r="A44" s="11"/>
      <c r="B44" s="107" t="s">
        <v>425</v>
      </c>
      <c r="C44" s="108">
        <f>MIN('Base de refeições - com transpo'!A455:B456)</f>
        <v>0</v>
      </c>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c r="A45" s="11"/>
      <c r="B45" s="107" t="s">
        <v>454</v>
      </c>
      <c r="C45" s="108">
        <f>MIN('Base de refeições - com transpo'!A466:B467)</f>
        <v>0</v>
      </c>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c r="A46" s="65"/>
      <c r="B46" s="111" t="s">
        <v>424</v>
      </c>
      <c r="C46" s="108">
        <f>MIN('Base de refeições - com transpo'!A477:B478)</f>
        <v>0</v>
      </c>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ht="38.25" customHeight="1">
      <c r="A47" s="113" t="s">
        <v>972</v>
      </c>
      <c r="B47" s="92"/>
      <c r="C47" s="93"/>
      <c r="D47" s="112">
        <f t="shared" ref="D47:Z47" si="1">SUM(D5:D36)</f>
        <v>0</v>
      </c>
      <c r="E47" s="112">
        <f t="shared" si="1"/>
        <v>0</v>
      </c>
      <c r="F47" s="112">
        <f t="shared" si="1"/>
        <v>0</v>
      </c>
      <c r="G47" s="112">
        <f t="shared" si="1"/>
        <v>0</v>
      </c>
      <c r="H47" s="112">
        <f t="shared" si="1"/>
        <v>0</v>
      </c>
      <c r="I47" s="112">
        <f t="shared" si="1"/>
        <v>0</v>
      </c>
      <c r="J47" s="112">
        <f t="shared" si="1"/>
        <v>0</v>
      </c>
      <c r="K47" s="112">
        <f t="shared" si="1"/>
        <v>0</v>
      </c>
      <c r="L47" s="112">
        <f t="shared" si="1"/>
        <v>0</v>
      </c>
      <c r="M47" s="112">
        <f t="shared" si="1"/>
        <v>0</v>
      </c>
      <c r="N47" s="112">
        <f t="shared" si="1"/>
        <v>0</v>
      </c>
      <c r="O47" s="112">
        <f t="shared" si="1"/>
        <v>0</v>
      </c>
      <c r="P47" s="112">
        <f t="shared" si="1"/>
        <v>0</v>
      </c>
      <c r="Q47" s="112">
        <f t="shared" si="1"/>
        <v>0</v>
      </c>
      <c r="R47" s="112">
        <f t="shared" si="1"/>
        <v>0</v>
      </c>
      <c r="S47" s="112">
        <f t="shared" si="1"/>
        <v>0</v>
      </c>
      <c r="T47" s="112">
        <f t="shared" si="1"/>
        <v>0</v>
      </c>
      <c r="U47" s="112">
        <f t="shared" si="1"/>
        <v>0</v>
      </c>
      <c r="V47" s="112">
        <f t="shared" si="1"/>
        <v>0</v>
      </c>
      <c r="W47" s="112">
        <f t="shared" si="1"/>
        <v>0</v>
      </c>
      <c r="X47" s="112" t="str">
        <f t="shared" si="1"/>
        <v>#REF!</v>
      </c>
      <c r="Y47" s="112">
        <f t="shared" si="1"/>
        <v>0</v>
      </c>
      <c r="Z47" s="112">
        <f t="shared" si="1"/>
        <v>0</v>
      </c>
    </row>
    <row r="48" ht="15.75" customHeight="1">
      <c r="A48" s="114"/>
      <c r="B48" s="100"/>
      <c r="C48" s="100"/>
    </row>
    <row r="49" ht="15.75" customHeight="1">
      <c r="A49" s="114"/>
      <c r="B49" s="100"/>
      <c r="C49" s="100"/>
    </row>
    <row r="50" ht="15.75" customHeight="1">
      <c r="A50" s="114"/>
      <c r="B50" s="100"/>
      <c r="C50" s="100"/>
    </row>
    <row r="51" ht="15.75" customHeight="1">
      <c r="A51" s="114"/>
      <c r="B51" s="100"/>
      <c r="C51" s="100"/>
    </row>
    <row r="52" ht="15.75" customHeight="1">
      <c r="A52" s="114"/>
      <c r="B52" s="100"/>
      <c r="C52" s="100"/>
    </row>
    <row r="53" ht="15.75" customHeight="1">
      <c r="A53" s="114"/>
      <c r="B53" s="100"/>
      <c r="C53" s="100"/>
    </row>
    <row r="54" ht="15.75" customHeight="1">
      <c r="A54" s="114"/>
      <c r="B54" s="100"/>
      <c r="C54" s="100"/>
    </row>
    <row r="55" ht="15.75" customHeight="1">
      <c r="A55" s="114"/>
      <c r="B55" s="100"/>
      <c r="C55" s="100"/>
    </row>
    <row r="56" ht="15.75" customHeight="1">
      <c r="A56" s="114"/>
      <c r="B56" s="100"/>
      <c r="C56" s="100"/>
    </row>
    <row r="57" ht="15.75" customHeight="1">
      <c r="A57" s="114"/>
      <c r="B57" s="100"/>
      <c r="C57" s="100"/>
    </row>
    <row r="58" ht="15.75" customHeight="1">
      <c r="A58" s="114"/>
      <c r="B58" s="100"/>
      <c r="C58" s="100"/>
    </row>
    <row r="59" ht="15.75" customHeight="1">
      <c r="A59" s="114"/>
      <c r="B59" s="100"/>
      <c r="C59" s="100"/>
    </row>
    <row r="60" ht="15.75" customHeight="1">
      <c r="A60" s="114"/>
      <c r="B60" s="100"/>
      <c r="C60" s="100"/>
    </row>
    <row r="61" ht="15.75" customHeight="1">
      <c r="A61" s="114"/>
      <c r="B61" s="100"/>
      <c r="C61" s="100"/>
    </row>
    <row r="62" ht="15.75" customHeight="1">
      <c r="A62" s="114"/>
      <c r="B62" s="100"/>
      <c r="C62" s="100"/>
    </row>
    <row r="63" ht="15.75" customHeight="1">
      <c r="A63" s="114"/>
      <c r="B63" s="100"/>
      <c r="C63" s="100"/>
    </row>
    <row r="64" ht="15.75" customHeight="1">
      <c r="A64" s="114"/>
      <c r="B64" s="100"/>
      <c r="C64" s="100"/>
    </row>
    <row r="65" ht="15.75" customHeight="1">
      <c r="A65" s="114"/>
      <c r="B65" s="100"/>
      <c r="C65" s="100"/>
    </row>
    <row r="66" ht="15.75" customHeight="1">
      <c r="A66" s="114"/>
      <c r="B66" s="100"/>
      <c r="C66" s="100"/>
    </row>
    <row r="67" ht="15.75" customHeight="1">
      <c r="A67" s="114"/>
      <c r="B67" s="100"/>
      <c r="C67" s="100"/>
    </row>
    <row r="68" ht="15.75" customHeight="1">
      <c r="A68" s="114"/>
      <c r="B68" s="100"/>
      <c r="C68" s="100"/>
    </row>
    <row r="69" ht="15.75" customHeight="1">
      <c r="A69" s="114"/>
      <c r="B69" s="100"/>
      <c r="C69" s="100"/>
    </row>
    <row r="70" ht="15.75" customHeight="1">
      <c r="A70" s="114"/>
      <c r="B70" s="100"/>
      <c r="C70" s="100"/>
    </row>
    <row r="71" ht="15.75" customHeight="1">
      <c r="A71" s="114"/>
      <c r="B71" s="100"/>
      <c r="C71" s="100"/>
    </row>
    <row r="72" ht="15.75" customHeight="1">
      <c r="A72" s="114"/>
      <c r="B72" s="100"/>
      <c r="C72" s="100"/>
    </row>
    <row r="73" ht="15.75" customHeight="1">
      <c r="A73" s="114"/>
      <c r="B73" s="100"/>
      <c r="C73" s="100"/>
    </row>
    <row r="74" ht="15.75" customHeight="1">
      <c r="A74" s="114"/>
      <c r="B74" s="100"/>
      <c r="C74" s="100"/>
    </row>
    <row r="75" ht="15.75" customHeight="1">
      <c r="A75" s="114"/>
      <c r="B75" s="100"/>
      <c r="C75" s="100"/>
    </row>
    <row r="76" ht="15.75" customHeight="1">
      <c r="A76" s="114"/>
      <c r="B76" s="100"/>
      <c r="C76" s="100"/>
    </row>
    <row r="77" ht="15.75" customHeight="1">
      <c r="A77" s="114"/>
      <c r="B77" s="100"/>
      <c r="C77" s="100"/>
    </row>
    <row r="78" ht="15.75" customHeight="1">
      <c r="A78" s="114"/>
      <c r="B78" s="100"/>
      <c r="C78" s="100"/>
    </row>
    <row r="79" ht="15.75" customHeight="1">
      <c r="A79" s="114"/>
      <c r="B79" s="100"/>
      <c r="C79" s="100"/>
    </row>
    <row r="80" ht="15.75" customHeight="1">
      <c r="A80" s="114"/>
      <c r="B80" s="100"/>
      <c r="C80" s="100"/>
    </row>
    <row r="81" ht="15.75" customHeight="1">
      <c r="A81" s="114"/>
      <c r="B81" s="100"/>
      <c r="C81" s="100"/>
    </row>
    <row r="82" ht="15.75" customHeight="1">
      <c r="A82" s="114"/>
      <c r="B82" s="100"/>
      <c r="C82" s="100"/>
    </row>
    <row r="83" ht="15.75" customHeight="1">
      <c r="A83" s="114"/>
      <c r="B83" s="100"/>
      <c r="C83" s="100"/>
    </row>
    <row r="84" ht="15.75" customHeight="1">
      <c r="A84" s="114"/>
      <c r="B84" s="100"/>
      <c r="C84" s="100"/>
    </row>
    <row r="85" ht="15.75" customHeight="1">
      <c r="A85" s="114"/>
      <c r="B85" s="100"/>
      <c r="C85" s="100"/>
    </row>
    <row r="86" ht="15.75" customHeight="1">
      <c r="A86" s="114"/>
      <c r="B86" s="100"/>
      <c r="C86" s="100"/>
    </row>
    <row r="87" ht="15.75" customHeight="1">
      <c r="A87" s="114"/>
      <c r="B87" s="100"/>
      <c r="C87" s="100"/>
    </row>
    <row r="88" ht="15.75" customHeight="1">
      <c r="A88" s="114"/>
      <c r="B88" s="100"/>
      <c r="C88" s="100"/>
    </row>
    <row r="89" ht="15.75" customHeight="1">
      <c r="A89" s="114"/>
      <c r="B89" s="100"/>
      <c r="C89" s="100"/>
    </row>
    <row r="90" ht="15.75" customHeight="1">
      <c r="A90" s="114"/>
      <c r="B90" s="100"/>
      <c r="C90" s="100"/>
    </row>
    <row r="91" ht="15.75" customHeight="1">
      <c r="A91" s="114"/>
      <c r="B91" s="100"/>
      <c r="C91" s="100"/>
    </row>
    <row r="92" ht="15.75" customHeight="1">
      <c r="A92" s="114"/>
      <c r="B92" s="100"/>
      <c r="C92" s="100"/>
    </row>
    <row r="93" ht="15.75" customHeight="1">
      <c r="A93" s="114"/>
      <c r="B93" s="100"/>
      <c r="C93" s="100"/>
    </row>
    <row r="94" ht="15.75" customHeight="1">
      <c r="A94" s="114"/>
      <c r="B94" s="100"/>
      <c r="C94" s="100"/>
    </row>
    <row r="95" ht="15.75" customHeight="1">
      <c r="A95" s="114"/>
      <c r="B95" s="100"/>
      <c r="C95" s="100"/>
    </row>
    <row r="96" ht="15.75" customHeight="1">
      <c r="A96" s="114"/>
      <c r="B96" s="100"/>
      <c r="C96" s="100"/>
    </row>
    <row r="97" ht="15.75" customHeight="1">
      <c r="A97" s="114"/>
      <c r="B97" s="100"/>
      <c r="C97" s="100"/>
    </row>
    <row r="98" ht="15.75" customHeight="1">
      <c r="A98" s="114"/>
      <c r="B98" s="100"/>
      <c r="C98" s="100"/>
    </row>
    <row r="99" ht="15.75" customHeight="1">
      <c r="A99" s="114"/>
      <c r="B99" s="100"/>
      <c r="C99" s="100"/>
    </row>
    <row r="100" ht="15.75" customHeight="1">
      <c r="A100" s="114"/>
      <c r="B100" s="100"/>
      <c r="C100" s="100"/>
    </row>
    <row r="101" ht="15.75" customHeight="1">
      <c r="A101" s="114"/>
      <c r="B101" s="100"/>
      <c r="C101" s="100"/>
    </row>
    <row r="102" ht="15.75" customHeight="1">
      <c r="A102" s="114"/>
      <c r="B102" s="100"/>
      <c r="C102" s="100"/>
    </row>
    <row r="103" ht="15.75" customHeight="1">
      <c r="A103" s="114"/>
      <c r="B103" s="100"/>
      <c r="C103" s="100"/>
    </row>
    <row r="104" ht="15.75" customHeight="1">
      <c r="A104" s="114"/>
      <c r="B104" s="100"/>
      <c r="C104" s="100"/>
    </row>
    <row r="105" ht="15.75" customHeight="1">
      <c r="A105" s="114"/>
      <c r="B105" s="100"/>
      <c r="C105" s="100"/>
    </row>
    <row r="106" ht="15.75" customHeight="1">
      <c r="A106" s="114"/>
      <c r="B106" s="100"/>
      <c r="C106" s="100"/>
    </row>
    <row r="107" ht="15.75" customHeight="1">
      <c r="A107" s="114"/>
      <c r="B107" s="100"/>
      <c r="C107" s="100"/>
    </row>
    <row r="108" ht="15.75" customHeight="1">
      <c r="A108" s="114"/>
      <c r="B108" s="100"/>
      <c r="C108" s="100"/>
    </row>
    <row r="109" ht="15.75" customHeight="1">
      <c r="A109" s="114"/>
      <c r="B109" s="100"/>
      <c r="C109" s="100"/>
    </row>
    <row r="110" ht="15.75" customHeight="1">
      <c r="A110" s="114"/>
      <c r="B110" s="100"/>
      <c r="C110" s="100"/>
    </row>
    <row r="111" ht="15.75" customHeight="1">
      <c r="A111" s="114"/>
      <c r="B111" s="100"/>
      <c r="C111" s="100"/>
    </row>
    <row r="112" ht="15.75" customHeight="1">
      <c r="A112" s="114"/>
      <c r="B112" s="100"/>
      <c r="C112" s="100"/>
    </row>
    <row r="113" ht="15.75" customHeight="1">
      <c r="A113" s="114"/>
      <c r="B113" s="100"/>
      <c r="C113" s="100"/>
    </row>
    <row r="114" ht="15.75" customHeight="1">
      <c r="A114" s="114"/>
      <c r="B114" s="100"/>
      <c r="C114" s="100"/>
    </row>
    <row r="115" ht="15.75" customHeight="1">
      <c r="A115" s="114"/>
      <c r="B115" s="100"/>
      <c r="C115" s="100"/>
    </row>
    <row r="116" ht="15.75" customHeight="1">
      <c r="A116" s="114"/>
      <c r="B116" s="100"/>
      <c r="C116" s="100"/>
    </row>
    <row r="117" ht="15.75" customHeight="1">
      <c r="A117" s="114"/>
      <c r="B117" s="100"/>
      <c r="C117" s="100"/>
    </row>
    <row r="118" ht="15.75" customHeight="1">
      <c r="A118" s="114"/>
      <c r="B118" s="100"/>
      <c r="C118" s="100"/>
    </row>
    <row r="119" ht="15.75" customHeight="1">
      <c r="A119" s="114"/>
      <c r="B119" s="100"/>
      <c r="C119" s="100"/>
    </row>
    <row r="120" ht="15.75" customHeight="1">
      <c r="A120" s="114"/>
      <c r="B120" s="100"/>
      <c r="C120" s="100"/>
    </row>
    <row r="121" ht="15.75" customHeight="1">
      <c r="A121" s="114"/>
      <c r="B121" s="100"/>
      <c r="C121" s="100"/>
    </row>
    <row r="122" ht="15.75" customHeight="1">
      <c r="A122" s="114"/>
      <c r="B122" s="100"/>
      <c r="C122" s="100"/>
    </row>
    <row r="123" ht="15.75" customHeight="1">
      <c r="A123" s="114"/>
      <c r="B123" s="100"/>
      <c r="C123" s="100"/>
    </row>
    <row r="124" ht="15.75" customHeight="1">
      <c r="A124" s="114"/>
      <c r="B124" s="100"/>
      <c r="C124" s="100"/>
    </row>
    <row r="125" ht="15.75" customHeight="1">
      <c r="A125" s="114"/>
      <c r="B125" s="100"/>
      <c r="C125" s="100"/>
    </row>
    <row r="126" ht="15.75" customHeight="1">
      <c r="A126" s="114"/>
      <c r="B126" s="100"/>
      <c r="C126" s="100"/>
    </row>
    <row r="127" ht="15.75" customHeight="1">
      <c r="A127" s="114"/>
      <c r="B127" s="100"/>
      <c r="C127" s="100"/>
    </row>
    <row r="128" ht="15.75" customHeight="1">
      <c r="A128" s="114"/>
      <c r="B128" s="100"/>
      <c r="C128" s="100"/>
    </row>
    <row r="129" ht="15.75" customHeight="1">
      <c r="A129" s="114"/>
      <c r="B129" s="100"/>
      <c r="C129" s="100"/>
    </row>
    <row r="130" ht="15.75" customHeight="1">
      <c r="A130" s="114"/>
      <c r="B130" s="100"/>
      <c r="C130" s="100"/>
    </row>
    <row r="131" ht="15.75" customHeight="1">
      <c r="A131" s="114"/>
      <c r="B131" s="100"/>
      <c r="C131" s="100"/>
    </row>
    <row r="132" ht="15.75" customHeight="1">
      <c r="A132" s="114"/>
      <c r="B132" s="100"/>
      <c r="C132" s="100"/>
    </row>
    <row r="133" ht="15.75" customHeight="1">
      <c r="A133" s="114"/>
      <c r="B133" s="100"/>
      <c r="C133" s="100"/>
    </row>
    <row r="134" ht="15.75" customHeight="1">
      <c r="A134" s="114"/>
      <c r="B134" s="100"/>
      <c r="C134" s="100"/>
    </row>
    <row r="135" ht="15.75" customHeight="1">
      <c r="A135" s="114"/>
      <c r="B135" s="100"/>
      <c r="C135" s="100"/>
    </row>
    <row r="136" ht="15.75" customHeight="1">
      <c r="A136" s="114"/>
      <c r="B136" s="100"/>
      <c r="C136" s="100"/>
    </row>
    <row r="137" ht="15.75" customHeight="1">
      <c r="A137" s="114"/>
      <c r="B137" s="100"/>
      <c r="C137" s="100"/>
    </row>
    <row r="138" ht="15.75" customHeight="1">
      <c r="A138" s="114"/>
      <c r="B138" s="100"/>
      <c r="C138" s="100"/>
    </row>
    <row r="139" ht="15.75" customHeight="1">
      <c r="A139" s="114"/>
      <c r="B139" s="100"/>
      <c r="C139" s="100"/>
    </row>
    <row r="140" ht="15.75" customHeight="1">
      <c r="A140" s="114"/>
      <c r="B140" s="100"/>
      <c r="C140" s="100"/>
    </row>
    <row r="141" ht="15.75" customHeight="1">
      <c r="A141" s="114"/>
      <c r="B141" s="100"/>
      <c r="C141" s="100"/>
    </row>
    <row r="142" ht="15.75" customHeight="1">
      <c r="A142" s="114"/>
      <c r="B142" s="100"/>
      <c r="C142" s="100"/>
    </row>
    <row r="143" ht="15.75" customHeight="1">
      <c r="A143" s="114"/>
      <c r="B143" s="100"/>
      <c r="C143" s="100"/>
    </row>
    <row r="144" ht="15.75" customHeight="1">
      <c r="A144" s="114"/>
      <c r="B144" s="100"/>
      <c r="C144" s="100"/>
    </row>
    <row r="145" ht="15.75" customHeight="1">
      <c r="A145" s="114"/>
      <c r="B145" s="100"/>
      <c r="C145" s="100"/>
    </row>
    <row r="146" ht="15.75" customHeight="1">
      <c r="A146" s="114"/>
      <c r="B146" s="100"/>
      <c r="C146" s="100"/>
    </row>
    <row r="147" ht="15.75" customHeight="1">
      <c r="A147" s="114"/>
      <c r="B147" s="100"/>
      <c r="C147" s="100"/>
    </row>
    <row r="148" ht="15.75" customHeight="1">
      <c r="A148" s="114"/>
      <c r="B148" s="100"/>
      <c r="C148" s="100"/>
    </row>
    <row r="149" ht="15.75" customHeight="1">
      <c r="A149" s="114"/>
      <c r="B149" s="100"/>
      <c r="C149" s="100"/>
    </row>
    <row r="150" ht="15.75" customHeight="1">
      <c r="A150" s="114"/>
      <c r="B150" s="100"/>
      <c r="C150" s="100"/>
    </row>
    <row r="151" ht="15.75" customHeight="1">
      <c r="A151" s="114"/>
      <c r="B151" s="100"/>
      <c r="C151" s="100"/>
    </row>
    <row r="152" ht="15.75" customHeight="1">
      <c r="A152" s="114"/>
      <c r="B152" s="100"/>
      <c r="C152" s="100"/>
    </row>
    <row r="153" ht="15.75" customHeight="1">
      <c r="A153" s="114"/>
      <c r="B153" s="100"/>
      <c r="C153" s="100"/>
    </row>
    <row r="154" ht="15.75" customHeight="1">
      <c r="A154" s="114"/>
      <c r="B154" s="100"/>
      <c r="C154" s="100"/>
    </row>
    <row r="155" ht="15.75" customHeight="1">
      <c r="A155" s="114"/>
      <c r="B155" s="100"/>
      <c r="C155" s="100"/>
    </row>
    <row r="156" ht="15.75" customHeight="1">
      <c r="A156" s="114"/>
      <c r="B156" s="100"/>
      <c r="C156" s="100"/>
    </row>
    <row r="157" ht="15.75" customHeight="1">
      <c r="A157" s="114"/>
      <c r="B157" s="100"/>
      <c r="C157" s="100"/>
    </row>
    <row r="158" ht="15.75" customHeight="1">
      <c r="A158" s="114"/>
      <c r="B158" s="100"/>
      <c r="C158" s="100"/>
    </row>
    <row r="159" ht="15.75" customHeight="1">
      <c r="A159" s="114"/>
      <c r="B159" s="100"/>
      <c r="C159" s="100"/>
    </row>
    <row r="160" ht="15.75" customHeight="1">
      <c r="A160" s="114"/>
      <c r="B160" s="100"/>
      <c r="C160" s="100"/>
    </row>
    <row r="161" ht="15.75" customHeight="1">
      <c r="A161" s="114"/>
      <c r="B161" s="100"/>
      <c r="C161" s="100"/>
    </row>
    <row r="162" ht="15.75" customHeight="1">
      <c r="A162" s="114"/>
      <c r="B162" s="100"/>
      <c r="C162" s="100"/>
    </row>
    <row r="163" ht="15.75" customHeight="1">
      <c r="A163" s="114"/>
      <c r="B163" s="100"/>
      <c r="C163" s="100"/>
    </row>
    <row r="164" ht="15.75" customHeight="1">
      <c r="A164" s="114"/>
      <c r="B164" s="100"/>
      <c r="C164" s="100"/>
    </row>
    <row r="165" ht="15.75" customHeight="1">
      <c r="A165" s="114"/>
      <c r="B165" s="100"/>
      <c r="C165" s="100"/>
    </row>
    <row r="166" ht="15.75" customHeight="1">
      <c r="A166" s="114"/>
      <c r="B166" s="100"/>
      <c r="C166" s="100"/>
    </row>
    <row r="167" ht="15.75" customHeight="1">
      <c r="A167" s="114"/>
      <c r="B167" s="100"/>
      <c r="C167" s="100"/>
    </row>
    <row r="168" ht="15.75" customHeight="1">
      <c r="A168" s="114"/>
      <c r="B168" s="100"/>
      <c r="C168" s="100"/>
    </row>
    <row r="169" ht="15.75" customHeight="1">
      <c r="A169" s="114"/>
      <c r="B169" s="100"/>
      <c r="C169" s="100"/>
    </row>
    <row r="170" ht="15.75" customHeight="1">
      <c r="A170" s="114"/>
      <c r="B170" s="100"/>
      <c r="C170" s="100"/>
    </row>
    <row r="171" ht="15.75" customHeight="1">
      <c r="A171" s="114"/>
      <c r="B171" s="100"/>
      <c r="C171" s="100"/>
    </row>
    <row r="172" ht="15.75" customHeight="1">
      <c r="A172" s="114"/>
      <c r="B172" s="100"/>
      <c r="C172" s="100"/>
    </row>
    <row r="173" ht="15.75" customHeight="1">
      <c r="A173" s="114"/>
      <c r="B173" s="100"/>
      <c r="C173" s="100"/>
    </row>
    <row r="174" ht="15.75" customHeight="1">
      <c r="A174" s="114"/>
      <c r="B174" s="100"/>
      <c r="C174" s="100"/>
    </row>
    <row r="175" ht="15.75" customHeight="1">
      <c r="A175" s="114"/>
      <c r="B175" s="100"/>
      <c r="C175" s="100"/>
    </row>
    <row r="176" ht="15.75" customHeight="1">
      <c r="A176" s="114"/>
      <c r="B176" s="100"/>
      <c r="C176" s="100"/>
    </row>
    <row r="177" ht="15.75" customHeight="1">
      <c r="A177" s="114"/>
      <c r="B177" s="100"/>
      <c r="C177" s="100"/>
    </row>
    <row r="178" ht="15.75" customHeight="1">
      <c r="A178" s="114"/>
      <c r="B178" s="100"/>
      <c r="C178" s="100"/>
    </row>
    <row r="179" ht="15.75" customHeight="1">
      <c r="A179" s="114"/>
      <c r="B179" s="100"/>
      <c r="C179" s="100"/>
    </row>
    <row r="180" ht="15.75" customHeight="1">
      <c r="A180" s="114"/>
      <c r="B180" s="100"/>
      <c r="C180" s="100"/>
    </row>
    <row r="181" ht="15.75" customHeight="1">
      <c r="A181" s="114"/>
      <c r="B181" s="100"/>
      <c r="C181" s="100"/>
    </row>
    <row r="182" ht="15.75" customHeight="1">
      <c r="A182" s="114"/>
      <c r="B182" s="100"/>
      <c r="C182" s="100"/>
    </row>
    <row r="183" ht="15.75" customHeight="1">
      <c r="A183" s="114"/>
      <c r="B183" s="100"/>
      <c r="C183" s="100"/>
    </row>
    <row r="184" ht="15.75" customHeight="1">
      <c r="A184" s="114"/>
      <c r="B184" s="100"/>
      <c r="C184" s="100"/>
    </row>
    <row r="185" ht="15.75" customHeight="1">
      <c r="A185" s="114"/>
      <c r="B185" s="100"/>
      <c r="C185" s="100"/>
    </row>
    <row r="186" ht="15.75" customHeight="1">
      <c r="A186" s="114"/>
      <c r="B186" s="100"/>
      <c r="C186" s="100"/>
    </row>
    <row r="187" ht="15.75" customHeight="1">
      <c r="A187" s="114"/>
      <c r="B187" s="100"/>
      <c r="C187" s="100"/>
    </row>
    <row r="188" ht="15.75" customHeight="1">
      <c r="A188" s="114"/>
      <c r="B188" s="100"/>
      <c r="C188" s="100"/>
    </row>
    <row r="189" ht="15.75" customHeight="1">
      <c r="A189" s="114"/>
      <c r="B189" s="100"/>
      <c r="C189" s="100"/>
    </row>
    <row r="190" ht="15.75" customHeight="1">
      <c r="A190" s="114"/>
      <c r="B190" s="100"/>
      <c r="C190" s="100"/>
    </row>
    <row r="191" ht="15.75" customHeight="1">
      <c r="A191" s="114"/>
      <c r="B191" s="100"/>
      <c r="C191" s="100"/>
    </row>
    <row r="192" ht="15.75" customHeight="1">
      <c r="A192" s="114"/>
      <c r="B192" s="100"/>
      <c r="C192" s="100"/>
    </row>
    <row r="193" ht="15.75" customHeight="1">
      <c r="A193" s="114"/>
      <c r="B193" s="100"/>
      <c r="C193" s="100"/>
    </row>
    <row r="194" ht="15.75" customHeight="1">
      <c r="A194" s="114"/>
      <c r="B194" s="100"/>
      <c r="C194" s="100"/>
    </row>
    <row r="195" ht="15.75" customHeight="1">
      <c r="A195" s="114"/>
      <c r="B195" s="100"/>
      <c r="C195" s="100"/>
    </row>
    <row r="196" ht="15.75" customHeight="1">
      <c r="A196" s="114"/>
      <c r="B196" s="100"/>
      <c r="C196" s="100"/>
    </row>
    <row r="197" ht="15.75" customHeight="1">
      <c r="A197" s="114"/>
      <c r="B197" s="100"/>
      <c r="C197" s="100"/>
    </row>
    <row r="198" ht="15.75" customHeight="1">
      <c r="A198" s="114"/>
      <c r="B198" s="100"/>
      <c r="C198" s="100"/>
    </row>
    <row r="199" ht="15.75" customHeight="1">
      <c r="A199" s="114"/>
      <c r="B199" s="100"/>
      <c r="C199" s="100"/>
    </row>
    <row r="200" ht="15.75" customHeight="1">
      <c r="A200" s="114"/>
      <c r="B200" s="100"/>
      <c r="C200" s="100"/>
    </row>
    <row r="201" ht="15.75" customHeight="1">
      <c r="A201" s="114"/>
      <c r="B201" s="100"/>
      <c r="C201" s="100"/>
    </row>
    <row r="202" ht="15.75" customHeight="1">
      <c r="A202" s="114"/>
      <c r="B202" s="100"/>
      <c r="C202" s="100"/>
    </row>
    <row r="203" ht="15.75" customHeight="1">
      <c r="A203" s="114"/>
      <c r="B203" s="100"/>
      <c r="C203" s="100"/>
    </row>
    <row r="204" ht="15.75" customHeight="1">
      <c r="A204" s="114"/>
      <c r="B204" s="100"/>
      <c r="C204" s="100"/>
    </row>
    <row r="205" ht="15.75" customHeight="1">
      <c r="A205" s="114"/>
      <c r="B205" s="100"/>
      <c r="C205" s="100"/>
    </row>
    <row r="206" ht="15.75" customHeight="1">
      <c r="A206" s="114"/>
      <c r="B206" s="100"/>
      <c r="C206" s="100"/>
    </row>
    <row r="207" ht="15.75" customHeight="1">
      <c r="A207" s="114"/>
      <c r="B207" s="100"/>
      <c r="C207" s="100"/>
    </row>
    <row r="208" ht="15.75" customHeight="1">
      <c r="A208" s="114"/>
      <c r="B208" s="100"/>
      <c r="C208" s="100"/>
    </row>
    <row r="209" ht="15.75" customHeight="1">
      <c r="A209" s="114"/>
      <c r="B209" s="100"/>
      <c r="C209" s="100"/>
    </row>
    <row r="210" ht="15.75" customHeight="1">
      <c r="A210" s="114"/>
      <c r="B210" s="100"/>
      <c r="C210" s="100"/>
    </row>
    <row r="211" ht="15.75" customHeight="1">
      <c r="A211" s="114"/>
      <c r="B211" s="100"/>
      <c r="C211" s="100"/>
    </row>
    <row r="212" ht="15.75" customHeight="1">
      <c r="A212" s="114"/>
      <c r="B212" s="100"/>
      <c r="C212" s="100"/>
    </row>
    <row r="213" ht="15.75" customHeight="1">
      <c r="A213" s="114"/>
      <c r="B213" s="100"/>
      <c r="C213" s="100"/>
    </row>
    <row r="214" ht="15.75" customHeight="1">
      <c r="A214" s="114"/>
      <c r="B214" s="100"/>
      <c r="C214" s="100"/>
    </row>
    <row r="215" ht="15.75" customHeight="1">
      <c r="A215" s="114"/>
      <c r="B215" s="100"/>
      <c r="C215" s="100"/>
    </row>
    <row r="216" ht="15.75" customHeight="1">
      <c r="A216" s="114"/>
      <c r="B216" s="100"/>
      <c r="C216" s="100"/>
    </row>
    <row r="217" ht="15.75" customHeight="1">
      <c r="A217" s="114"/>
      <c r="B217" s="100"/>
      <c r="C217" s="100"/>
    </row>
    <row r="218" ht="15.75" customHeight="1">
      <c r="A218" s="114"/>
      <c r="B218" s="100"/>
      <c r="C218" s="100"/>
    </row>
    <row r="219" ht="15.75" customHeight="1">
      <c r="A219" s="114"/>
      <c r="B219" s="100"/>
      <c r="C219" s="100"/>
    </row>
    <row r="220" ht="15.75" customHeight="1">
      <c r="A220" s="114"/>
      <c r="B220" s="100"/>
      <c r="C220" s="100"/>
    </row>
    <row r="221" ht="15.75" customHeight="1">
      <c r="A221" s="114"/>
      <c r="B221" s="100"/>
      <c r="C221" s="100"/>
    </row>
    <row r="222" ht="15.75" customHeight="1">
      <c r="A222" s="114"/>
      <c r="B222" s="100"/>
      <c r="C222" s="100"/>
    </row>
    <row r="223" ht="15.75" customHeight="1">
      <c r="A223" s="114"/>
      <c r="B223" s="100"/>
      <c r="C223" s="100"/>
    </row>
    <row r="224" ht="15.75" customHeight="1">
      <c r="A224" s="114"/>
      <c r="B224" s="100"/>
      <c r="C224" s="100"/>
    </row>
    <row r="225" ht="15.75" customHeight="1">
      <c r="A225" s="114"/>
      <c r="B225" s="100"/>
      <c r="C225" s="100"/>
    </row>
    <row r="226" ht="15.75" customHeight="1">
      <c r="A226" s="114"/>
      <c r="B226" s="100"/>
      <c r="C226" s="100"/>
    </row>
    <row r="227" ht="15.75" customHeight="1">
      <c r="A227" s="114"/>
      <c r="B227" s="100"/>
      <c r="C227" s="100"/>
    </row>
    <row r="228" ht="15.75" customHeight="1">
      <c r="A228" s="114"/>
      <c r="B228" s="100"/>
      <c r="C228" s="100"/>
    </row>
    <row r="229" ht="15.75" customHeight="1">
      <c r="A229" s="114"/>
      <c r="B229" s="100"/>
      <c r="C229" s="100"/>
    </row>
    <row r="230" ht="15.75" customHeight="1">
      <c r="A230" s="114"/>
      <c r="B230" s="100"/>
      <c r="C230" s="100"/>
    </row>
    <row r="231" ht="15.75" customHeight="1">
      <c r="A231" s="114"/>
      <c r="B231" s="100"/>
      <c r="C231" s="100"/>
    </row>
    <row r="232" ht="15.75" customHeight="1">
      <c r="A232" s="114"/>
      <c r="B232" s="100"/>
      <c r="C232" s="100"/>
    </row>
    <row r="233" ht="15.75" customHeight="1">
      <c r="A233" s="114"/>
      <c r="B233" s="100"/>
      <c r="C233" s="100"/>
    </row>
    <row r="234" ht="15.75" customHeight="1">
      <c r="A234" s="114"/>
      <c r="B234" s="100"/>
      <c r="C234" s="100"/>
    </row>
    <row r="235" ht="15.75" customHeight="1">
      <c r="A235" s="114"/>
      <c r="B235" s="100"/>
      <c r="C235" s="100"/>
    </row>
    <row r="236" ht="15.75" customHeight="1">
      <c r="A236" s="114"/>
      <c r="B236" s="100"/>
      <c r="C236" s="100"/>
    </row>
    <row r="237" ht="15.75" customHeight="1">
      <c r="A237" s="114"/>
      <c r="B237" s="100"/>
      <c r="C237" s="100"/>
    </row>
    <row r="238" ht="15.75" customHeight="1">
      <c r="A238" s="114"/>
      <c r="B238" s="100"/>
      <c r="C238" s="100"/>
    </row>
    <row r="239" ht="15.75" customHeight="1">
      <c r="A239" s="114"/>
      <c r="B239" s="100"/>
      <c r="C239" s="100"/>
    </row>
    <row r="240" ht="15.75" customHeight="1">
      <c r="A240" s="114"/>
      <c r="B240" s="100"/>
      <c r="C240" s="100"/>
    </row>
    <row r="241" ht="15.75" customHeight="1">
      <c r="A241" s="114"/>
      <c r="B241" s="100"/>
      <c r="C241" s="100"/>
    </row>
    <row r="242" ht="15.75" customHeight="1">
      <c r="A242" s="114"/>
      <c r="B242" s="100"/>
      <c r="C242" s="100"/>
    </row>
    <row r="243" ht="15.75" customHeight="1">
      <c r="A243" s="114"/>
      <c r="B243" s="100"/>
      <c r="C243" s="100"/>
    </row>
    <row r="244" ht="15.75" customHeight="1">
      <c r="A244" s="114"/>
      <c r="B244" s="100"/>
      <c r="C244" s="100"/>
    </row>
    <row r="245" ht="15.75" customHeight="1">
      <c r="A245" s="114"/>
      <c r="B245" s="100"/>
      <c r="C245" s="100"/>
    </row>
    <row r="246" ht="15.75" customHeight="1">
      <c r="A246" s="114"/>
      <c r="B246" s="100"/>
      <c r="C246" s="100"/>
    </row>
    <row r="247" ht="15.75" customHeight="1">
      <c r="A247" s="114"/>
      <c r="B247" s="100"/>
      <c r="C247" s="100"/>
    </row>
    <row r="248" ht="15.75" customHeight="1">
      <c r="A248" s="114"/>
      <c r="B248" s="100"/>
      <c r="C248" s="100"/>
    </row>
    <row r="249" ht="15.75" customHeight="1">
      <c r="A249" s="114"/>
      <c r="B249" s="100"/>
      <c r="C249" s="100"/>
    </row>
    <row r="250" ht="15.75" customHeight="1">
      <c r="A250" s="114"/>
      <c r="B250" s="100"/>
      <c r="C250" s="100"/>
    </row>
    <row r="251" ht="15.75" customHeight="1">
      <c r="A251" s="114"/>
      <c r="B251" s="100"/>
      <c r="C251" s="100"/>
    </row>
    <row r="252" ht="15.75" customHeight="1">
      <c r="A252" s="114"/>
      <c r="B252" s="100"/>
      <c r="C252" s="100"/>
    </row>
    <row r="253" ht="15.75" customHeight="1">
      <c r="A253" s="114"/>
      <c r="B253" s="100"/>
      <c r="C253" s="100"/>
    </row>
    <row r="254" ht="15.75" customHeight="1">
      <c r="A254" s="114"/>
      <c r="B254" s="100"/>
      <c r="C254" s="100"/>
    </row>
    <row r="255" ht="15.75" customHeight="1">
      <c r="A255" s="114"/>
      <c r="B255" s="100"/>
      <c r="C255" s="100"/>
    </row>
    <row r="256" ht="15.75" customHeight="1">
      <c r="A256" s="114"/>
      <c r="B256" s="100"/>
      <c r="C256" s="100"/>
    </row>
    <row r="257" ht="15.75" customHeight="1">
      <c r="A257" s="114"/>
      <c r="B257" s="100"/>
      <c r="C257" s="100"/>
    </row>
    <row r="258" ht="15.75" customHeight="1">
      <c r="A258" s="114"/>
      <c r="B258" s="100"/>
      <c r="C258" s="100"/>
    </row>
    <row r="259" ht="15.75" customHeight="1">
      <c r="A259" s="114"/>
      <c r="B259" s="100"/>
      <c r="C259" s="100"/>
    </row>
    <row r="260" ht="15.75" customHeight="1">
      <c r="A260" s="114"/>
      <c r="B260" s="100"/>
      <c r="C260" s="100"/>
    </row>
    <row r="261" ht="15.75" customHeight="1">
      <c r="A261" s="114"/>
      <c r="B261" s="100"/>
      <c r="C261" s="100"/>
    </row>
    <row r="262" ht="15.75" customHeight="1">
      <c r="A262" s="114"/>
      <c r="B262" s="100"/>
      <c r="C262" s="100"/>
    </row>
    <row r="263" ht="15.75" customHeight="1">
      <c r="A263" s="114"/>
      <c r="B263" s="100"/>
      <c r="C263" s="100"/>
    </row>
    <row r="264" ht="15.75" customHeight="1">
      <c r="A264" s="114"/>
      <c r="B264" s="100"/>
      <c r="C264" s="100"/>
    </row>
    <row r="265" ht="15.75" customHeight="1">
      <c r="A265" s="114"/>
      <c r="B265" s="100"/>
      <c r="C265" s="100"/>
    </row>
    <row r="266" ht="15.75" customHeight="1">
      <c r="A266" s="114"/>
      <c r="B266" s="100"/>
      <c r="C266" s="100"/>
    </row>
    <row r="267" ht="15.75" customHeight="1">
      <c r="A267" s="114"/>
      <c r="B267" s="100"/>
      <c r="C267" s="100"/>
    </row>
    <row r="268" ht="15.75" customHeight="1">
      <c r="A268" s="114"/>
      <c r="B268" s="100"/>
      <c r="C268" s="100"/>
    </row>
    <row r="269" ht="15.75" customHeight="1">
      <c r="A269" s="114"/>
      <c r="B269" s="100"/>
      <c r="C269" s="100"/>
    </row>
    <row r="270" ht="15.75" customHeight="1">
      <c r="A270" s="114"/>
      <c r="B270" s="100"/>
      <c r="C270" s="100"/>
    </row>
    <row r="271" ht="15.75" customHeight="1">
      <c r="A271" s="114"/>
      <c r="B271" s="100"/>
      <c r="C271" s="100"/>
    </row>
    <row r="272" ht="15.75" customHeight="1">
      <c r="A272" s="114"/>
      <c r="B272" s="100"/>
      <c r="C272" s="100"/>
    </row>
    <row r="273" ht="15.75" customHeight="1">
      <c r="A273" s="114"/>
      <c r="B273" s="100"/>
      <c r="C273" s="100"/>
    </row>
    <row r="274" ht="15.75" customHeight="1">
      <c r="A274" s="114"/>
      <c r="B274" s="100"/>
      <c r="C274" s="100"/>
    </row>
    <row r="275" ht="15.75" customHeight="1">
      <c r="A275" s="114"/>
      <c r="B275" s="100"/>
      <c r="C275" s="100"/>
    </row>
    <row r="276" ht="15.75" customHeight="1">
      <c r="A276" s="114"/>
      <c r="B276" s="100"/>
      <c r="C276" s="100"/>
    </row>
    <row r="277" ht="15.75" customHeight="1">
      <c r="A277" s="114"/>
      <c r="B277" s="100"/>
      <c r="C277" s="100"/>
    </row>
    <row r="278" ht="15.75" customHeight="1">
      <c r="A278" s="114"/>
      <c r="B278" s="100"/>
      <c r="C278" s="100"/>
    </row>
    <row r="279" ht="15.75" customHeight="1">
      <c r="A279" s="114"/>
      <c r="B279" s="100"/>
      <c r="C279" s="100"/>
    </row>
    <row r="280" ht="15.75" customHeight="1">
      <c r="A280" s="114"/>
      <c r="B280" s="100"/>
      <c r="C280" s="100"/>
    </row>
    <row r="281" ht="15.75" customHeight="1">
      <c r="A281" s="114"/>
      <c r="B281" s="100"/>
      <c r="C281" s="100"/>
    </row>
    <row r="282" ht="15.75" customHeight="1">
      <c r="A282" s="114"/>
      <c r="B282" s="100"/>
      <c r="C282" s="100"/>
    </row>
    <row r="283" ht="15.75" customHeight="1">
      <c r="A283" s="114"/>
      <c r="B283" s="100"/>
      <c r="C283" s="100"/>
    </row>
    <row r="284" ht="15.75" customHeight="1">
      <c r="A284" s="114"/>
      <c r="B284" s="100"/>
      <c r="C284" s="100"/>
    </row>
    <row r="285" ht="15.75" customHeight="1">
      <c r="A285" s="114"/>
      <c r="B285" s="100"/>
      <c r="C285" s="100"/>
    </row>
    <row r="286" ht="15.75" customHeight="1">
      <c r="A286" s="114"/>
      <c r="B286" s="100"/>
      <c r="C286" s="100"/>
    </row>
    <row r="287" ht="15.75" customHeight="1">
      <c r="A287" s="114"/>
      <c r="B287" s="100"/>
      <c r="C287" s="100"/>
    </row>
    <row r="288" ht="15.75" customHeight="1">
      <c r="A288" s="114"/>
      <c r="B288" s="100"/>
      <c r="C288" s="100"/>
    </row>
    <row r="289" ht="15.75" customHeight="1">
      <c r="A289" s="114"/>
      <c r="B289" s="100"/>
      <c r="C289" s="100"/>
    </row>
    <row r="290" ht="15.75" customHeight="1">
      <c r="A290" s="114"/>
      <c r="B290" s="100"/>
      <c r="C290" s="100"/>
    </row>
    <row r="291" ht="15.75" customHeight="1">
      <c r="A291" s="114"/>
      <c r="B291" s="100"/>
      <c r="C291" s="100"/>
    </row>
    <row r="292" ht="15.75" customHeight="1">
      <c r="A292" s="114"/>
      <c r="B292" s="100"/>
      <c r="C292" s="100"/>
    </row>
    <row r="293" ht="15.75" customHeight="1">
      <c r="A293" s="114"/>
      <c r="B293" s="100"/>
      <c r="C293" s="100"/>
    </row>
    <row r="294" ht="15.75" customHeight="1">
      <c r="A294" s="114"/>
      <c r="B294" s="100"/>
      <c r="C294" s="100"/>
    </row>
    <row r="295" ht="15.75" customHeight="1">
      <c r="A295" s="114"/>
      <c r="B295" s="100"/>
      <c r="C295" s="100"/>
    </row>
    <row r="296" ht="15.75" customHeight="1">
      <c r="A296" s="114"/>
      <c r="B296" s="100"/>
      <c r="C296" s="100"/>
    </row>
    <row r="297" ht="15.75" customHeight="1">
      <c r="A297" s="114"/>
      <c r="B297" s="100"/>
      <c r="C297" s="100"/>
    </row>
    <row r="298" ht="15.75" customHeight="1">
      <c r="A298" s="114"/>
      <c r="B298" s="100"/>
      <c r="C298" s="100"/>
    </row>
    <row r="299" ht="15.75" customHeight="1">
      <c r="A299" s="114"/>
      <c r="B299" s="100"/>
      <c r="C299" s="100"/>
    </row>
    <row r="300" ht="15.75" customHeight="1">
      <c r="A300" s="114"/>
      <c r="B300" s="100"/>
      <c r="C300" s="100"/>
    </row>
    <row r="301" ht="15.75" customHeight="1">
      <c r="A301" s="114"/>
      <c r="B301" s="100"/>
      <c r="C301" s="100"/>
    </row>
    <row r="302" ht="15.75" customHeight="1">
      <c r="A302" s="114"/>
      <c r="B302" s="100"/>
      <c r="C302" s="100"/>
    </row>
    <row r="303" ht="15.75" customHeight="1">
      <c r="A303" s="114"/>
      <c r="B303" s="100"/>
      <c r="C303" s="100"/>
    </row>
    <row r="304" ht="15.75" customHeight="1">
      <c r="A304" s="114"/>
      <c r="B304" s="100"/>
      <c r="C304" s="100"/>
    </row>
    <row r="305" ht="15.75" customHeight="1">
      <c r="A305" s="114"/>
      <c r="B305" s="100"/>
      <c r="C305" s="100"/>
    </row>
    <row r="306" ht="15.75" customHeight="1">
      <c r="A306" s="114"/>
      <c r="B306" s="100"/>
      <c r="C306" s="100"/>
    </row>
    <row r="307" ht="15.75" customHeight="1">
      <c r="A307" s="114"/>
      <c r="B307" s="100"/>
      <c r="C307" s="100"/>
    </row>
    <row r="308" ht="15.75" customHeight="1">
      <c r="A308" s="114"/>
      <c r="B308" s="100"/>
      <c r="C308" s="100"/>
    </row>
    <row r="309" ht="15.75" customHeight="1">
      <c r="A309" s="114"/>
      <c r="B309" s="100"/>
      <c r="C309" s="100"/>
    </row>
    <row r="310" ht="15.75" customHeight="1">
      <c r="A310" s="114"/>
      <c r="B310" s="100"/>
      <c r="C310" s="100"/>
    </row>
    <row r="311" ht="15.75" customHeight="1">
      <c r="A311" s="114"/>
      <c r="B311" s="100"/>
      <c r="C311" s="100"/>
    </row>
    <row r="312" ht="15.75" customHeight="1">
      <c r="A312" s="114"/>
      <c r="B312" s="100"/>
      <c r="C312" s="100"/>
    </row>
    <row r="313" ht="15.75" customHeight="1">
      <c r="A313" s="114"/>
      <c r="B313" s="100"/>
      <c r="C313" s="100"/>
    </row>
    <row r="314" ht="15.75" customHeight="1">
      <c r="A314" s="114"/>
      <c r="B314" s="100"/>
      <c r="C314" s="100"/>
    </row>
    <row r="315" ht="15.75" customHeight="1">
      <c r="A315" s="114"/>
      <c r="B315" s="100"/>
      <c r="C315" s="100"/>
    </row>
    <row r="316" ht="15.75" customHeight="1">
      <c r="A316" s="114"/>
      <c r="B316" s="100"/>
      <c r="C316" s="100"/>
    </row>
    <row r="317" ht="15.75" customHeight="1">
      <c r="A317" s="114"/>
      <c r="B317" s="100"/>
      <c r="C317" s="100"/>
    </row>
    <row r="318" ht="15.75" customHeight="1">
      <c r="A318" s="114"/>
      <c r="B318" s="100"/>
      <c r="C318" s="100"/>
    </row>
    <row r="319" ht="15.75" customHeight="1">
      <c r="A319" s="114"/>
      <c r="B319" s="100"/>
      <c r="C319" s="100"/>
    </row>
    <row r="320" ht="15.75" customHeight="1">
      <c r="A320" s="114"/>
      <c r="B320" s="100"/>
      <c r="C320" s="100"/>
    </row>
    <row r="321" ht="15.75" customHeight="1">
      <c r="A321" s="114"/>
      <c r="B321" s="100"/>
      <c r="C321" s="100"/>
    </row>
    <row r="322" ht="15.75" customHeight="1">
      <c r="A322" s="114"/>
      <c r="B322" s="100"/>
      <c r="C322" s="100"/>
    </row>
    <row r="323" ht="15.75" customHeight="1">
      <c r="A323" s="114"/>
      <c r="B323" s="100"/>
      <c r="C323" s="100"/>
    </row>
    <row r="324" ht="15.75" customHeight="1">
      <c r="A324" s="114"/>
      <c r="B324" s="100"/>
      <c r="C324" s="100"/>
    </row>
    <row r="325" ht="15.75" customHeight="1">
      <c r="A325" s="114"/>
      <c r="B325" s="100"/>
      <c r="C325" s="100"/>
    </row>
    <row r="326" ht="15.75" customHeight="1">
      <c r="A326" s="114"/>
      <c r="B326" s="100"/>
      <c r="C326" s="100"/>
    </row>
    <row r="327" ht="15.75" customHeight="1">
      <c r="A327" s="114"/>
      <c r="B327" s="100"/>
      <c r="C327" s="100"/>
    </row>
    <row r="328" ht="15.75" customHeight="1">
      <c r="A328" s="114"/>
      <c r="B328" s="100"/>
      <c r="C328" s="100"/>
    </row>
    <row r="329" ht="15.75" customHeight="1">
      <c r="A329" s="114"/>
      <c r="B329" s="100"/>
      <c r="C329" s="100"/>
    </row>
    <row r="330" ht="15.75" customHeight="1">
      <c r="A330" s="114"/>
      <c r="B330" s="100"/>
      <c r="C330" s="100"/>
    </row>
    <row r="331" ht="15.75" customHeight="1">
      <c r="A331" s="114"/>
      <c r="B331" s="100"/>
      <c r="C331" s="100"/>
    </row>
    <row r="332" ht="15.75" customHeight="1">
      <c r="A332" s="114"/>
      <c r="B332" s="100"/>
      <c r="C332" s="100"/>
    </row>
    <row r="333" ht="15.75" customHeight="1">
      <c r="A333" s="114"/>
      <c r="B333" s="100"/>
      <c r="C333" s="100"/>
    </row>
    <row r="334" ht="15.75" customHeight="1">
      <c r="A334" s="114"/>
      <c r="B334" s="100"/>
      <c r="C334" s="100"/>
    </row>
    <row r="335" ht="15.75" customHeight="1">
      <c r="A335" s="114"/>
      <c r="B335" s="100"/>
      <c r="C335" s="100"/>
    </row>
    <row r="336" ht="15.75" customHeight="1">
      <c r="A336" s="114"/>
      <c r="B336" s="100"/>
      <c r="C336" s="100"/>
    </row>
    <row r="337" ht="15.75" customHeight="1">
      <c r="A337" s="114"/>
      <c r="B337" s="100"/>
      <c r="C337" s="100"/>
    </row>
    <row r="338" ht="15.75" customHeight="1">
      <c r="A338" s="114"/>
      <c r="B338" s="100"/>
      <c r="C338" s="100"/>
    </row>
    <row r="339" ht="15.75" customHeight="1">
      <c r="A339" s="114"/>
      <c r="B339" s="100"/>
      <c r="C339" s="100"/>
    </row>
    <row r="340" ht="15.75" customHeight="1">
      <c r="A340" s="114"/>
      <c r="B340" s="100"/>
      <c r="C340" s="100"/>
    </row>
    <row r="341" ht="15.75" customHeight="1">
      <c r="A341" s="114"/>
      <c r="B341" s="100"/>
      <c r="C341" s="100"/>
    </row>
    <row r="342" ht="15.75" customHeight="1">
      <c r="A342" s="114"/>
      <c r="B342" s="100"/>
      <c r="C342" s="100"/>
    </row>
    <row r="343" ht="15.75" customHeight="1">
      <c r="A343" s="114"/>
      <c r="B343" s="100"/>
      <c r="C343" s="100"/>
    </row>
    <row r="344" ht="15.75" customHeight="1">
      <c r="A344" s="114"/>
      <c r="B344" s="100"/>
      <c r="C344" s="100"/>
    </row>
    <row r="345" ht="15.75" customHeight="1">
      <c r="A345" s="114"/>
      <c r="B345" s="100"/>
      <c r="C345" s="100"/>
    </row>
    <row r="346" ht="15.75" customHeight="1">
      <c r="A346" s="114"/>
      <c r="B346" s="100"/>
      <c r="C346" s="100"/>
    </row>
    <row r="347" ht="15.75" customHeight="1">
      <c r="A347" s="114"/>
      <c r="B347" s="100"/>
      <c r="C347" s="100"/>
    </row>
    <row r="348" ht="15.75" customHeight="1">
      <c r="A348" s="114"/>
      <c r="B348" s="100"/>
      <c r="C348" s="100"/>
    </row>
    <row r="349" ht="15.75" customHeight="1">
      <c r="A349" s="114"/>
      <c r="B349" s="100"/>
      <c r="C349" s="100"/>
    </row>
    <row r="350" ht="15.75" customHeight="1">
      <c r="A350" s="114"/>
      <c r="B350" s="100"/>
      <c r="C350" s="100"/>
    </row>
    <row r="351" ht="15.75" customHeight="1">
      <c r="A351" s="114"/>
      <c r="B351" s="100"/>
      <c r="C351" s="100"/>
    </row>
    <row r="352" ht="15.75" customHeight="1">
      <c r="A352" s="114"/>
      <c r="B352" s="100"/>
      <c r="C352" s="100"/>
    </row>
    <row r="353" ht="15.75" customHeight="1">
      <c r="A353" s="114"/>
      <c r="B353" s="100"/>
      <c r="C353" s="100"/>
    </row>
    <row r="354" ht="15.75" customHeight="1">
      <c r="A354" s="114"/>
      <c r="B354" s="100"/>
      <c r="C354" s="100"/>
    </row>
    <row r="355" ht="15.75" customHeight="1">
      <c r="A355" s="114"/>
      <c r="B355" s="100"/>
      <c r="C355" s="100"/>
    </row>
    <row r="356" ht="15.75" customHeight="1">
      <c r="A356" s="114"/>
      <c r="B356" s="100"/>
      <c r="C356" s="100"/>
    </row>
    <row r="357" ht="15.75" customHeight="1">
      <c r="A357" s="114"/>
      <c r="B357" s="100"/>
      <c r="C357" s="100"/>
    </row>
    <row r="358" ht="15.75" customHeight="1">
      <c r="A358" s="114"/>
      <c r="B358" s="100"/>
      <c r="C358" s="100"/>
    </row>
    <row r="359" ht="15.75" customHeight="1">
      <c r="A359" s="114"/>
      <c r="B359" s="100"/>
      <c r="C359" s="100"/>
    </row>
    <row r="360" ht="15.75" customHeight="1">
      <c r="A360" s="114"/>
      <c r="B360" s="100"/>
      <c r="C360" s="100"/>
    </row>
    <row r="361" ht="15.75" customHeight="1">
      <c r="A361" s="114"/>
      <c r="B361" s="100"/>
      <c r="C361" s="100"/>
    </row>
    <row r="362" ht="15.75" customHeight="1">
      <c r="A362" s="114"/>
      <c r="B362" s="100"/>
      <c r="C362" s="100"/>
    </row>
    <row r="363" ht="15.75" customHeight="1">
      <c r="A363" s="114"/>
      <c r="B363" s="100"/>
      <c r="C363" s="100"/>
    </row>
    <row r="364" ht="15.75" customHeight="1">
      <c r="A364" s="114"/>
      <c r="B364" s="100"/>
      <c r="C364" s="100"/>
    </row>
    <row r="365" ht="15.75" customHeight="1">
      <c r="A365" s="114"/>
      <c r="B365" s="100"/>
      <c r="C365" s="100"/>
    </row>
    <row r="366" ht="15.75" customHeight="1">
      <c r="A366" s="114"/>
      <c r="B366" s="100"/>
      <c r="C366" s="100"/>
    </row>
    <row r="367" ht="15.75" customHeight="1">
      <c r="A367" s="114"/>
      <c r="B367" s="100"/>
      <c r="C367" s="100"/>
    </row>
    <row r="368" ht="15.75" customHeight="1">
      <c r="A368" s="114"/>
      <c r="B368" s="100"/>
      <c r="C368" s="100"/>
    </row>
    <row r="369" ht="15.75" customHeight="1">
      <c r="A369" s="114"/>
      <c r="B369" s="100"/>
      <c r="C369" s="100"/>
    </row>
    <row r="370" ht="15.75" customHeight="1">
      <c r="A370" s="114"/>
      <c r="B370" s="100"/>
      <c r="C370" s="100"/>
    </row>
    <row r="371" ht="15.75" customHeight="1">
      <c r="A371" s="114"/>
      <c r="B371" s="100"/>
      <c r="C371" s="100"/>
    </row>
    <row r="372" ht="15.75" customHeight="1">
      <c r="A372" s="114"/>
      <c r="B372" s="100"/>
      <c r="C372" s="100"/>
    </row>
    <row r="373" ht="15.75" customHeight="1">
      <c r="A373" s="114"/>
      <c r="B373" s="100"/>
      <c r="C373" s="100"/>
    </row>
    <row r="374" ht="15.75" customHeight="1">
      <c r="A374" s="114"/>
      <c r="B374" s="100"/>
      <c r="C374" s="100"/>
    </row>
    <row r="375" ht="15.75" customHeight="1">
      <c r="A375" s="114"/>
      <c r="B375" s="100"/>
      <c r="C375" s="100"/>
    </row>
    <row r="376" ht="15.75" customHeight="1">
      <c r="A376" s="114"/>
      <c r="B376" s="100"/>
      <c r="C376" s="100"/>
    </row>
    <row r="377" ht="15.75" customHeight="1">
      <c r="A377" s="114"/>
      <c r="B377" s="100"/>
      <c r="C377" s="100"/>
    </row>
    <row r="378" ht="15.75" customHeight="1">
      <c r="A378" s="114"/>
      <c r="B378" s="100"/>
      <c r="C378" s="100"/>
    </row>
    <row r="379" ht="15.75" customHeight="1">
      <c r="A379" s="114"/>
      <c r="B379" s="100"/>
      <c r="C379" s="100"/>
    </row>
    <row r="380" ht="15.75" customHeight="1">
      <c r="A380" s="114"/>
      <c r="B380" s="100"/>
      <c r="C380" s="100"/>
    </row>
    <row r="381" ht="15.75" customHeight="1">
      <c r="A381" s="114"/>
      <c r="B381" s="100"/>
      <c r="C381" s="100"/>
    </row>
    <row r="382" ht="15.75" customHeight="1">
      <c r="A382" s="114"/>
      <c r="B382" s="100"/>
      <c r="C382" s="100"/>
    </row>
    <row r="383" ht="15.75" customHeight="1">
      <c r="A383" s="114"/>
      <c r="B383" s="100"/>
      <c r="C383" s="100"/>
    </row>
    <row r="384" ht="15.75" customHeight="1">
      <c r="A384" s="114"/>
      <c r="B384" s="100"/>
      <c r="C384" s="100"/>
    </row>
    <row r="385" ht="15.75" customHeight="1">
      <c r="A385" s="114"/>
      <c r="B385" s="100"/>
      <c r="C385" s="100"/>
    </row>
    <row r="386" ht="15.75" customHeight="1">
      <c r="A386" s="114"/>
      <c r="B386" s="100"/>
      <c r="C386" s="100"/>
    </row>
    <row r="387" ht="15.75" customHeight="1">
      <c r="A387" s="114"/>
      <c r="B387" s="100"/>
      <c r="C387" s="100"/>
    </row>
    <row r="388" ht="15.75" customHeight="1">
      <c r="A388" s="114"/>
      <c r="B388" s="100"/>
      <c r="C388" s="100"/>
    </row>
    <row r="389" ht="15.75" customHeight="1">
      <c r="A389" s="114"/>
      <c r="B389" s="100"/>
      <c r="C389" s="100"/>
    </row>
    <row r="390" ht="15.75" customHeight="1">
      <c r="A390" s="114"/>
      <c r="B390" s="100"/>
      <c r="C390" s="100"/>
    </row>
    <row r="391" ht="15.75" customHeight="1">
      <c r="A391" s="114"/>
      <c r="B391" s="100"/>
      <c r="C391" s="100"/>
    </row>
    <row r="392" ht="15.75" customHeight="1">
      <c r="A392" s="114"/>
      <c r="B392" s="100"/>
      <c r="C392" s="100"/>
    </row>
    <row r="393" ht="15.75" customHeight="1">
      <c r="A393" s="114"/>
      <c r="B393" s="100"/>
      <c r="C393" s="100"/>
    </row>
    <row r="394" ht="15.75" customHeight="1">
      <c r="A394" s="114"/>
      <c r="B394" s="100"/>
      <c r="C394" s="100"/>
    </row>
    <row r="395" ht="15.75" customHeight="1">
      <c r="A395" s="114"/>
      <c r="B395" s="100"/>
      <c r="C395" s="100"/>
    </row>
    <row r="396" ht="15.75" customHeight="1">
      <c r="A396" s="114"/>
      <c r="B396" s="100"/>
      <c r="C396" s="100"/>
    </row>
    <row r="397" ht="15.75" customHeight="1">
      <c r="A397" s="114"/>
      <c r="B397" s="100"/>
      <c r="C397" s="100"/>
    </row>
    <row r="398" ht="15.75" customHeight="1">
      <c r="A398" s="114"/>
      <c r="B398" s="100"/>
      <c r="C398" s="100"/>
    </row>
    <row r="399" ht="15.75" customHeight="1">
      <c r="A399" s="114"/>
      <c r="B399" s="100"/>
      <c r="C399" s="100"/>
    </row>
    <row r="400" ht="15.75" customHeight="1">
      <c r="A400" s="114"/>
      <c r="B400" s="100"/>
      <c r="C400" s="100"/>
    </row>
    <row r="401" ht="15.75" customHeight="1">
      <c r="A401" s="114"/>
      <c r="B401" s="100"/>
      <c r="C401" s="100"/>
    </row>
    <row r="402" ht="15.75" customHeight="1">
      <c r="A402" s="114"/>
      <c r="B402" s="100"/>
      <c r="C402" s="100"/>
    </row>
    <row r="403" ht="15.75" customHeight="1">
      <c r="A403" s="114"/>
      <c r="B403" s="100"/>
      <c r="C403" s="100"/>
    </row>
    <row r="404" ht="15.75" customHeight="1">
      <c r="A404" s="114"/>
      <c r="B404" s="100"/>
      <c r="C404" s="100"/>
    </row>
    <row r="405" ht="15.75" customHeight="1">
      <c r="A405" s="114"/>
      <c r="B405" s="100"/>
      <c r="C405" s="100"/>
    </row>
    <row r="406" ht="15.75" customHeight="1">
      <c r="A406" s="114"/>
      <c r="B406" s="100"/>
      <c r="C406" s="100"/>
    </row>
    <row r="407" ht="15.75" customHeight="1">
      <c r="A407" s="114"/>
      <c r="B407" s="100"/>
      <c r="C407" s="100"/>
    </row>
    <row r="408" ht="15.75" customHeight="1">
      <c r="A408" s="114"/>
      <c r="B408" s="100"/>
      <c r="C408" s="100"/>
    </row>
    <row r="409" ht="15.75" customHeight="1">
      <c r="A409" s="114"/>
      <c r="B409" s="100"/>
      <c r="C409" s="100"/>
    </row>
    <row r="410" ht="15.75" customHeight="1">
      <c r="A410" s="114"/>
      <c r="B410" s="100"/>
      <c r="C410" s="100"/>
    </row>
    <row r="411" ht="15.75" customHeight="1">
      <c r="A411" s="114"/>
      <c r="B411" s="100"/>
      <c r="C411" s="100"/>
    </row>
    <row r="412" ht="15.75" customHeight="1">
      <c r="A412" s="114"/>
      <c r="B412" s="100"/>
      <c r="C412" s="100"/>
    </row>
    <row r="413" ht="15.75" customHeight="1">
      <c r="A413" s="114"/>
      <c r="B413" s="100"/>
      <c r="C413" s="100"/>
    </row>
    <row r="414" ht="15.75" customHeight="1">
      <c r="A414" s="114"/>
      <c r="B414" s="100"/>
      <c r="C414" s="100"/>
    </row>
    <row r="415" ht="15.75" customHeight="1">
      <c r="A415" s="114"/>
      <c r="B415" s="100"/>
      <c r="C415" s="100"/>
    </row>
    <row r="416" ht="15.75" customHeight="1">
      <c r="A416" s="114"/>
      <c r="B416" s="100"/>
      <c r="C416" s="100"/>
    </row>
    <row r="417" ht="15.75" customHeight="1">
      <c r="A417" s="114"/>
      <c r="B417" s="100"/>
      <c r="C417" s="100"/>
    </row>
    <row r="418" ht="15.75" customHeight="1">
      <c r="A418" s="114"/>
      <c r="B418" s="100"/>
      <c r="C418" s="100"/>
    </row>
    <row r="419" ht="15.75" customHeight="1">
      <c r="A419" s="114"/>
      <c r="B419" s="100"/>
      <c r="C419" s="100"/>
    </row>
    <row r="420" ht="15.75" customHeight="1">
      <c r="A420" s="114"/>
      <c r="B420" s="100"/>
      <c r="C420" s="100"/>
    </row>
    <row r="421" ht="15.75" customHeight="1">
      <c r="A421" s="114"/>
      <c r="B421" s="100"/>
      <c r="C421" s="100"/>
    </row>
    <row r="422" ht="15.75" customHeight="1">
      <c r="A422" s="114"/>
      <c r="B422" s="100"/>
      <c r="C422" s="100"/>
    </row>
    <row r="423" ht="15.75" customHeight="1">
      <c r="A423" s="114"/>
      <c r="B423" s="100"/>
      <c r="C423" s="100"/>
    </row>
    <row r="424" ht="15.75" customHeight="1">
      <c r="A424" s="114"/>
      <c r="B424" s="100"/>
      <c r="C424" s="100"/>
    </row>
    <row r="425" ht="15.75" customHeight="1">
      <c r="A425" s="114"/>
      <c r="B425" s="100"/>
      <c r="C425" s="100"/>
    </row>
    <row r="426" ht="15.75" customHeight="1">
      <c r="A426" s="114"/>
      <c r="B426" s="100"/>
      <c r="C426" s="100"/>
    </row>
    <row r="427" ht="15.75" customHeight="1">
      <c r="A427" s="114"/>
      <c r="B427" s="100"/>
      <c r="C427" s="100"/>
    </row>
    <row r="428" ht="15.75" customHeight="1">
      <c r="A428" s="114"/>
      <c r="B428" s="100"/>
      <c r="C428" s="100"/>
    </row>
    <row r="429" ht="15.75" customHeight="1">
      <c r="A429" s="114"/>
      <c r="B429" s="100"/>
      <c r="C429" s="100"/>
    </row>
    <row r="430" ht="15.75" customHeight="1">
      <c r="A430" s="114"/>
      <c r="B430" s="100"/>
      <c r="C430" s="100"/>
    </row>
    <row r="431" ht="15.75" customHeight="1">
      <c r="A431" s="114"/>
      <c r="B431" s="100"/>
      <c r="C431" s="100"/>
    </row>
    <row r="432" ht="15.75" customHeight="1">
      <c r="A432" s="114"/>
      <c r="B432" s="100"/>
      <c r="C432" s="100"/>
    </row>
    <row r="433" ht="15.75" customHeight="1">
      <c r="A433" s="114"/>
      <c r="B433" s="100"/>
      <c r="C433" s="100"/>
    </row>
    <row r="434" ht="15.75" customHeight="1">
      <c r="A434" s="114"/>
      <c r="B434" s="100"/>
      <c r="C434" s="100"/>
    </row>
    <row r="435" ht="15.75" customHeight="1">
      <c r="A435" s="114"/>
      <c r="B435" s="100"/>
      <c r="C435" s="100"/>
    </row>
    <row r="436" ht="15.75" customHeight="1">
      <c r="A436" s="114"/>
      <c r="B436" s="100"/>
      <c r="C436" s="100"/>
    </row>
    <row r="437" ht="15.75" customHeight="1">
      <c r="A437" s="114"/>
      <c r="B437" s="100"/>
      <c r="C437" s="100"/>
    </row>
    <row r="438" ht="15.75" customHeight="1">
      <c r="A438" s="114"/>
      <c r="B438" s="100"/>
      <c r="C438" s="100"/>
    </row>
    <row r="439" ht="15.75" customHeight="1">
      <c r="A439" s="114"/>
      <c r="B439" s="100"/>
      <c r="C439" s="100"/>
    </row>
    <row r="440" ht="15.75" customHeight="1">
      <c r="A440" s="114"/>
      <c r="B440" s="100"/>
      <c r="C440" s="100"/>
    </row>
    <row r="441" ht="15.75" customHeight="1">
      <c r="A441" s="114"/>
      <c r="B441" s="100"/>
      <c r="C441" s="100"/>
    </row>
    <row r="442" ht="15.75" customHeight="1">
      <c r="A442" s="114"/>
      <c r="B442" s="100"/>
      <c r="C442" s="100"/>
    </row>
    <row r="443" ht="15.75" customHeight="1">
      <c r="A443" s="114"/>
      <c r="B443" s="100"/>
      <c r="C443" s="100"/>
    </row>
    <row r="444" ht="15.75" customHeight="1">
      <c r="A444" s="114"/>
      <c r="B444" s="100"/>
      <c r="C444" s="100"/>
    </row>
    <row r="445" ht="15.75" customHeight="1">
      <c r="A445" s="114"/>
      <c r="B445" s="100"/>
      <c r="C445" s="100"/>
    </row>
    <row r="446" ht="15.75" customHeight="1">
      <c r="A446" s="114"/>
      <c r="B446" s="100"/>
      <c r="C446" s="100"/>
    </row>
    <row r="447" ht="15.75" customHeight="1">
      <c r="A447" s="114"/>
      <c r="B447" s="100"/>
      <c r="C447" s="100"/>
    </row>
    <row r="448" ht="15.75" customHeight="1">
      <c r="A448" s="114"/>
      <c r="B448" s="100"/>
      <c r="C448" s="100"/>
    </row>
    <row r="449" ht="15.75" customHeight="1">
      <c r="A449" s="114"/>
      <c r="B449" s="100"/>
      <c r="C449" s="100"/>
    </row>
    <row r="450" ht="15.75" customHeight="1">
      <c r="A450" s="114"/>
      <c r="B450" s="100"/>
      <c r="C450" s="100"/>
    </row>
    <row r="451" ht="15.75" customHeight="1">
      <c r="A451" s="114"/>
      <c r="B451" s="100"/>
      <c r="C451" s="100"/>
    </row>
    <row r="452" ht="15.75" customHeight="1">
      <c r="A452" s="114"/>
      <c r="B452" s="100"/>
      <c r="C452" s="100"/>
    </row>
    <row r="453" ht="15.75" customHeight="1">
      <c r="A453" s="114"/>
      <c r="B453" s="100"/>
      <c r="C453" s="100"/>
    </row>
    <row r="454" ht="15.75" customHeight="1">
      <c r="A454" s="114"/>
      <c r="B454" s="100"/>
      <c r="C454" s="100"/>
    </row>
    <row r="455" ht="15.75" customHeight="1">
      <c r="A455" s="114"/>
      <c r="B455" s="100"/>
      <c r="C455" s="100"/>
    </row>
    <row r="456" ht="15.75" customHeight="1">
      <c r="A456" s="114"/>
      <c r="B456" s="100"/>
      <c r="C456" s="100"/>
    </row>
    <row r="457" ht="15.75" customHeight="1">
      <c r="A457" s="114"/>
      <c r="B457" s="100"/>
      <c r="C457" s="100"/>
    </row>
    <row r="458" ht="15.75" customHeight="1">
      <c r="A458" s="114"/>
      <c r="B458" s="100"/>
      <c r="C458" s="100"/>
    </row>
    <row r="459" ht="15.75" customHeight="1">
      <c r="A459" s="114"/>
      <c r="B459" s="100"/>
      <c r="C459" s="100"/>
    </row>
    <row r="460" ht="15.75" customHeight="1">
      <c r="A460" s="114"/>
      <c r="B460" s="100"/>
      <c r="C460" s="100"/>
    </row>
    <row r="461" ht="15.75" customHeight="1">
      <c r="A461" s="114"/>
      <c r="B461" s="100"/>
      <c r="C461" s="100"/>
    </row>
    <row r="462" ht="15.75" customHeight="1">
      <c r="A462" s="114"/>
      <c r="B462" s="100"/>
      <c r="C462" s="100"/>
    </row>
    <row r="463" ht="15.75" customHeight="1">
      <c r="A463" s="114"/>
      <c r="B463" s="100"/>
      <c r="C463" s="100"/>
    </row>
    <row r="464" ht="15.75" customHeight="1">
      <c r="A464" s="114"/>
      <c r="B464" s="100"/>
      <c r="C464" s="100"/>
    </row>
    <row r="465" ht="15.75" customHeight="1">
      <c r="A465" s="114"/>
      <c r="B465" s="100"/>
      <c r="C465" s="100"/>
    </row>
    <row r="466" ht="15.75" customHeight="1">
      <c r="A466" s="114"/>
      <c r="B466" s="100"/>
      <c r="C466" s="100"/>
    </row>
    <row r="467" ht="15.75" customHeight="1">
      <c r="A467" s="114"/>
      <c r="B467" s="100"/>
      <c r="C467" s="100"/>
    </row>
    <row r="468" ht="15.75" customHeight="1">
      <c r="A468" s="114"/>
      <c r="B468" s="100"/>
      <c r="C468" s="100"/>
    </row>
    <row r="469" ht="15.75" customHeight="1">
      <c r="A469" s="114"/>
      <c r="B469" s="100"/>
      <c r="C469" s="100"/>
    </row>
    <row r="470" ht="15.75" customHeight="1">
      <c r="A470" s="114"/>
      <c r="B470" s="100"/>
      <c r="C470" s="100"/>
    </row>
    <row r="471" ht="15.75" customHeight="1">
      <c r="A471" s="114"/>
      <c r="B471" s="100"/>
      <c r="C471" s="100"/>
    </row>
    <row r="472" ht="15.75" customHeight="1">
      <c r="A472" s="114"/>
      <c r="B472" s="100"/>
      <c r="C472" s="100"/>
    </row>
    <row r="473" ht="15.75" customHeight="1">
      <c r="A473" s="114"/>
      <c r="B473" s="100"/>
      <c r="C473" s="100"/>
    </row>
    <row r="474" ht="15.75" customHeight="1">
      <c r="A474" s="114"/>
      <c r="B474" s="100"/>
      <c r="C474" s="100"/>
    </row>
    <row r="475" ht="15.75" customHeight="1">
      <c r="A475" s="114"/>
      <c r="B475" s="100"/>
      <c r="C475" s="100"/>
    </row>
    <row r="476" ht="15.75" customHeight="1">
      <c r="A476" s="114"/>
      <c r="B476" s="100"/>
      <c r="C476" s="100"/>
    </row>
    <row r="477" ht="15.75" customHeight="1">
      <c r="A477" s="114"/>
      <c r="B477" s="100"/>
      <c r="C477" s="100"/>
    </row>
    <row r="478" ht="15.75" customHeight="1">
      <c r="A478" s="114"/>
      <c r="B478" s="100"/>
      <c r="C478" s="100"/>
    </row>
    <row r="479" ht="15.75" customHeight="1">
      <c r="A479" s="114"/>
      <c r="B479" s="100"/>
      <c r="C479" s="100"/>
    </row>
    <row r="480" ht="15.75" customHeight="1">
      <c r="A480" s="114"/>
      <c r="B480" s="100"/>
      <c r="C480" s="100"/>
    </row>
    <row r="481" ht="15.75" customHeight="1">
      <c r="A481" s="114"/>
      <c r="B481" s="100"/>
      <c r="C481" s="100"/>
    </row>
    <row r="482" ht="15.75" customHeight="1">
      <c r="A482" s="114"/>
      <c r="B482" s="100"/>
      <c r="C482" s="100"/>
    </row>
    <row r="483" ht="15.75" customHeight="1">
      <c r="A483" s="114"/>
      <c r="B483" s="100"/>
      <c r="C483" s="100"/>
    </row>
    <row r="484" ht="15.75" customHeight="1">
      <c r="A484" s="114"/>
      <c r="B484" s="100"/>
      <c r="C484" s="100"/>
    </row>
    <row r="485" ht="15.75" customHeight="1">
      <c r="A485" s="114"/>
      <c r="B485" s="100"/>
      <c r="C485" s="100"/>
    </row>
    <row r="486" ht="15.75" customHeight="1">
      <c r="A486" s="114"/>
      <c r="B486" s="100"/>
      <c r="C486" s="100"/>
    </row>
    <row r="487" ht="15.75" customHeight="1">
      <c r="A487" s="114"/>
      <c r="B487" s="100"/>
      <c r="C487" s="100"/>
    </row>
    <row r="488" ht="15.75" customHeight="1">
      <c r="A488" s="114"/>
      <c r="B488" s="100"/>
      <c r="C488" s="100"/>
    </row>
    <row r="489" ht="15.75" customHeight="1">
      <c r="A489" s="114"/>
      <c r="B489" s="100"/>
      <c r="C489" s="100"/>
    </row>
    <row r="490" ht="15.75" customHeight="1">
      <c r="A490" s="114"/>
      <c r="B490" s="100"/>
      <c r="C490" s="100"/>
    </row>
    <row r="491" ht="15.75" customHeight="1">
      <c r="A491" s="114"/>
      <c r="B491" s="100"/>
      <c r="C491" s="100"/>
    </row>
    <row r="492" ht="15.75" customHeight="1">
      <c r="A492" s="114"/>
      <c r="B492" s="100"/>
      <c r="C492" s="100"/>
    </row>
    <row r="493" ht="15.75" customHeight="1">
      <c r="A493" s="114"/>
      <c r="B493" s="100"/>
      <c r="C493" s="100"/>
    </row>
    <row r="494" ht="15.75" customHeight="1">
      <c r="A494" s="114"/>
      <c r="B494" s="100"/>
      <c r="C494" s="100"/>
    </row>
    <row r="495" ht="15.75" customHeight="1">
      <c r="A495" s="114"/>
      <c r="B495" s="100"/>
      <c r="C495" s="100"/>
    </row>
    <row r="496" ht="15.75" customHeight="1">
      <c r="A496" s="114"/>
      <c r="B496" s="100"/>
      <c r="C496" s="100"/>
    </row>
    <row r="497" ht="15.75" customHeight="1">
      <c r="A497" s="114"/>
      <c r="B497" s="100"/>
      <c r="C497" s="100"/>
    </row>
    <row r="498" ht="15.75" customHeight="1">
      <c r="A498" s="114"/>
      <c r="B498" s="100"/>
      <c r="C498" s="100"/>
    </row>
    <row r="499" ht="15.75" customHeight="1">
      <c r="A499" s="114"/>
      <c r="B499" s="100"/>
      <c r="C499" s="100"/>
    </row>
    <row r="500" ht="15.75" customHeight="1">
      <c r="A500" s="114"/>
      <c r="B500" s="100"/>
      <c r="C500" s="100"/>
    </row>
    <row r="501" ht="15.75" customHeight="1">
      <c r="A501" s="114"/>
      <c r="B501" s="100"/>
      <c r="C501" s="100"/>
    </row>
    <row r="502" ht="15.75" customHeight="1">
      <c r="A502" s="114"/>
      <c r="B502" s="100"/>
      <c r="C502" s="100"/>
    </row>
    <row r="503" ht="15.75" customHeight="1">
      <c r="A503" s="114"/>
      <c r="B503" s="100"/>
      <c r="C503" s="100"/>
    </row>
    <row r="504" ht="15.75" customHeight="1">
      <c r="A504" s="114"/>
      <c r="B504" s="100"/>
      <c r="C504" s="100"/>
    </row>
    <row r="505" ht="15.75" customHeight="1">
      <c r="A505" s="114"/>
      <c r="B505" s="100"/>
      <c r="C505" s="100"/>
    </row>
    <row r="506" ht="15.75" customHeight="1">
      <c r="A506" s="114"/>
      <c r="B506" s="100"/>
      <c r="C506" s="100"/>
    </row>
    <row r="507" ht="15.75" customHeight="1">
      <c r="A507" s="114"/>
      <c r="B507" s="100"/>
      <c r="C507" s="100"/>
    </row>
    <row r="508" ht="15.75" customHeight="1">
      <c r="A508" s="114"/>
      <c r="B508" s="100"/>
      <c r="C508" s="100"/>
    </row>
    <row r="509" ht="15.75" customHeight="1">
      <c r="A509" s="114"/>
      <c r="B509" s="100"/>
      <c r="C509" s="100"/>
    </row>
    <row r="510" ht="15.75" customHeight="1">
      <c r="A510" s="114"/>
      <c r="B510" s="100"/>
      <c r="C510" s="100"/>
    </row>
    <row r="511" ht="15.75" customHeight="1">
      <c r="A511" s="114"/>
      <c r="B511" s="100"/>
      <c r="C511" s="100"/>
    </row>
    <row r="512" ht="15.75" customHeight="1">
      <c r="A512" s="114"/>
      <c r="B512" s="100"/>
      <c r="C512" s="100"/>
    </row>
    <row r="513" ht="15.75" customHeight="1">
      <c r="A513" s="114"/>
      <c r="B513" s="100"/>
      <c r="C513" s="100"/>
    </row>
    <row r="514" ht="15.75" customHeight="1">
      <c r="A514" s="114"/>
      <c r="B514" s="100"/>
      <c r="C514" s="100"/>
    </row>
    <row r="515" ht="15.75" customHeight="1">
      <c r="A515" s="114"/>
      <c r="B515" s="100"/>
      <c r="C515" s="100"/>
    </row>
    <row r="516" ht="15.75" customHeight="1">
      <c r="A516" s="114"/>
      <c r="B516" s="100"/>
      <c r="C516" s="100"/>
    </row>
    <row r="517" ht="15.75" customHeight="1">
      <c r="A517" s="114"/>
      <c r="B517" s="100"/>
      <c r="C517" s="100"/>
    </row>
    <row r="518" ht="15.75" customHeight="1">
      <c r="A518" s="114"/>
      <c r="B518" s="100"/>
      <c r="C518" s="100"/>
    </row>
    <row r="519" ht="15.75" customHeight="1">
      <c r="A519" s="114"/>
      <c r="B519" s="100"/>
      <c r="C519" s="100"/>
    </row>
    <row r="520" ht="15.75" customHeight="1">
      <c r="A520" s="114"/>
      <c r="B520" s="100"/>
      <c r="C520" s="100"/>
    </row>
    <row r="521" ht="15.75" customHeight="1">
      <c r="A521" s="114"/>
      <c r="B521" s="100"/>
      <c r="C521" s="100"/>
    </row>
    <row r="522" ht="15.75" customHeight="1">
      <c r="A522" s="114"/>
      <c r="B522" s="100"/>
      <c r="C522" s="100"/>
    </row>
    <row r="523" ht="15.75" customHeight="1">
      <c r="A523" s="114"/>
      <c r="B523" s="100"/>
      <c r="C523" s="100"/>
    </row>
    <row r="524" ht="15.75" customHeight="1">
      <c r="A524" s="114"/>
      <c r="B524" s="100"/>
      <c r="C524" s="100"/>
    </row>
    <row r="525" ht="15.75" customHeight="1">
      <c r="A525" s="114"/>
      <c r="B525" s="100"/>
      <c r="C525" s="100"/>
    </row>
    <row r="526" ht="15.75" customHeight="1">
      <c r="A526" s="114"/>
      <c r="B526" s="100"/>
      <c r="C526" s="100"/>
    </row>
    <row r="527" ht="15.75" customHeight="1">
      <c r="A527" s="114"/>
      <c r="B527" s="100"/>
      <c r="C527" s="100"/>
    </row>
    <row r="528" ht="15.75" customHeight="1">
      <c r="A528" s="114"/>
      <c r="B528" s="100"/>
      <c r="C528" s="100"/>
    </row>
    <row r="529" ht="15.75" customHeight="1">
      <c r="A529" s="114"/>
      <c r="B529" s="100"/>
      <c r="C529" s="100"/>
    </row>
    <row r="530" ht="15.75" customHeight="1">
      <c r="A530" s="114"/>
      <c r="B530" s="100"/>
      <c r="C530" s="100"/>
    </row>
    <row r="531" ht="15.75" customHeight="1">
      <c r="A531" s="114"/>
      <c r="B531" s="100"/>
      <c r="C531" s="100"/>
    </row>
    <row r="532" ht="15.75" customHeight="1">
      <c r="A532" s="114"/>
      <c r="B532" s="100"/>
      <c r="C532" s="100"/>
    </row>
    <row r="533" ht="15.75" customHeight="1">
      <c r="A533" s="114"/>
      <c r="B533" s="100"/>
      <c r="C533" s="100"/>
    </row>
    <row r="534" ht="15.75" customHeight="1">
      <c r="A534" s="114"/>
      <c r="B534" s="100"/>
      <c r="C534" s="100"/>
    </row>
    <row r="535" ht="15.75" customHeight="1">
      <c r="A535" s="114"/>
      <c r="B535" s="100"/>
      <c r="C535" s="100"/>
    </row>
    <row r="536" ht="15.75" customHeight="1">
      <c r="A536" s="114"/>
      <c r="B536" s="100"/>
      <c r="C536" s="100"/>
    </row>
    <row r="537" ht="15.75" customHeight="1">
      <c r="A537" s="114"/>
      <c r="B537" s="100"/>
      <c r="C537" s="100"/>
    </row>
    <row r="538" ht="15.75" customHeight="1">
      <c r="A538" s="114"/>
      <c r="B538" s="100"/>
      <c r="C538" s="100"/>
    </row>
    <row r="539" ht="15.75" customHeight="1">
      <c r="A539" s="114"/>
      <c r="B539" s="100"/>
      <c r="C539" s="100"/>
    </row>
    <row r="540" ht="15.75" customHeight="1">
      <c r="A540" s="114"/>
      <c r="B540" s="100"/>
      <c r="C540" s="100"/>
    </row>
    <row r="541" ht="15.75" customHeight="1">
      <c r="A541" s="114"/>
      <c r="B541" s="100"/>
      <c r="C541" s="100"/>
    </row>
    <row r="542" ht="15.75" customHeight="1">
      <c r="A542" s="114"/>
      <c r="B542" s="100"/>
      <c r="C542" s="100"/>
    </row>
    <row r="543" ht="15.75" customHeight="1">
      <c r="A543" s="114"/>
      <c r="B543" s="100"/>
      <c r="C543" s="100"/>
    </row>
    <row r="544" ht="15.75" customHeight="1">
      <c r="A544" s="114"/>
      <c r="B544" s="100"/>
      <c r="C544" s="100"/>
    </row>
    <row r="545" ht="15.75" customHeight="1">
      <c r="A545" s="114"/>
      <c r="B545" s="100"/>
      <c r="C545" s="100"/>
    </row>
    <row r="546" ht="15.75" customHeight="1">
      <c r="A546" s="114"/>
      <c r="B546" s="100"/>
      <c r="C546" s="100"/>
    </row>
    <row r="547" ht="15.75" customHeight="1">
      <c r="A547" s="114"/>
      <c r="B547" s="100"/>
      <c r="C547" s="100"/>
    </row>
    <row r="548" ht="15.75" customHeight="1">
      <c r="A548" s="114"/>
      <c r="B548" s="100"/>
      <c r="C548" s="100"/>
    </row>
    <row r="549" ht="15.75" customHeight="1">
      <c r="A549" s="114"/>
      <c r="B549" s="100"/>
      <c r="C549" s="100"/>
    </row>
    <row r="550" ht="15.75" customHeight="1">
      <c r="A550" s="114"/>
      <c r="B550" s="100"/>
      <c r="C550" s="100"/>
    </row>
    <row r="551" ht="15.75" customHeight="1">
      <c r="A551" s="114"/>
      <c r="B551" s="100"/>
      <c r="C551" s="100"/>
    </row>
    <row r="552" ht="15.75" customHeight="1">
      <c r="A552" s="114"/>
      <c r="B552" s="100"/>
      <c r="C552" s="100"/>
    </row>
    <row r="553" ht="15.75" customHeight="1">
      <c r="A553" s="114"/>
      <c r="B553" s="100"/>
      <c r="C553" s="100"/>
    </row>
    <row r="554" ht="15.75" customHeight="1">
      <c r="A554" s="114"/>
      <c r="B554" s="100"/>
      <c r="C554" s="100"/>
    </row>
    <row r="555" ht="15.75" customHeight="1">
      <c r="A555" s="114"/>
      <c r="B555" s="100"/>
      <c r="C555" s="100"/>
    </row>
    <row r="556" ht="15.75" customHeight="1">
      <c r="A556" s="114"/>
      <c r="B556" s="100"/>
      <c r="C556" s="100"/>
    </row>
    <row r="557" ht="15.75" customHeight="1">
      <c r="A557" s="114"/>
      <c r="B557" s="100"/>
      <c r="C557" s="100"/>
    </row>
    <row r="558" ht="15.75" customHeight="1">
      <c r="A558" s="114"/>
      <c r="B558" s="100"/>
      <c r="C558" s="100"/>
    </row>
    <row r="559" ht="15.75" customHeight="1">
      <c r="A559" s="114"/>
      <c r="B559" s="100"/>
      <c r="C559" s="100"/>
    </row>
    <row r="560" ht="15.75" customHeight="1">
      <c r="A560" s="114"/>
      <c r="B560" s="100"/>
      <c r="C560" s="100"/>
    </row>
    <row r="561" ht="15.75" customHeight="1">
      <c r="A561" s="114"/>
      <c r="B561" s="100"/>
      <c r="C561" s="100"/>
    </row>
    <row r="562" ht="15.75" customHeight="1">
      <c r="A562" s="114"/>
      <c r="B562" s="100"/>
      <c r="C562" s="100"/>
    </row>
    <row r="563" ht="15.75" customHeight="1">
      <c r="A563" s="114"/>
      <c r="B563" s="100"/>
      <c r="C563" s="100"/>
    </row>
    <row r="564" ht="15.75" customHeight="1">
      <c r="A564" s="114"/>
      <c r="B564" s="100"/>
      <c r="C564" s="100"/>
    </row>
    <row r="565" ht="15.75" customHeight="1">
      <c r="A565" s="114"/>
      <c r="B565" s="100"/>
      <c r="C565" s="100"/>
    </row>
    <row r="566" ht="15.75" customHeight="1">
      <c r="A566" s="114"/>
      <c r="B566" s="100"/>
      <c r="C566" s="100"/>
    </row>
    <row r="567" ht="15.75" customHeight="1">
      <c r="A567" s="114"/>
      <c r="B567" s="100"/>
      <c r="C567" s="100"/>
    </row>
    <row r="568" ht="15.75" customHeight="1">
      <c r="A568" s="114"/>
      <c r="B568" s="100"/>
      <c r="C568" s="100"/>
    </row>
    <row r="569" ht="15.75" customHeight="1">
      <c r="A569" s="114"/>
      <c r="B569" s="100"/>
      <c r="C569" s="100"/>
    </row>
    <row r="570" ht="15.75" customHeight="1">
      <c r="A570" s="114"/>
      <c r="B570" s="100"/>
      <c r="C570" s="100"/>
    </row>
    <row r="571" ht="15.75" customHeight="1">
      <c r="A571" s="114"/>
      <c r="B571" s="100"/>
      <c r="C571" s="100"/>
    </row>
    <row r="572" ht="15.75" customHeight="1">
      <c r="A572" s="114"/>
      <c r="B572" s="100"/>
      <c r="C572" s="100"/>
    </row>
    <row r="573" ht="15.75" customHeight="1">
      <c r="A573" s="114"/>
      <c r="B573" s="100"/>
      <c r="C573" s="100"/>
    </row>
    <row r="574" ht="15.75" customHeight="1">
      <c r="A574" s="114"/>
      <c r="B574" s="100"/>
      <c r="C574" s="100"/>
    </row>
    <row r="575" ht="15.75" customHeight="1">
      <c r="A575" s="114"/>
      <c r="B575" s="100"/>
      <c r="C575" s="100"/>
    </row>
    <row r="576" ht="15.75" customHeight="1">
      <c r="A576" s="114"/>
      <c r="B576" s="100"/>
      <c r="C576" s="100"/>
    </row>
    <row r="577" ht="15.75" customHeight="1">
      <c r="A577" s="114"/>
      <c r="B577" s="100"/>
      <c r="C577" s="100"/>
    </row>
    <row r="578" ht="15.75" customHeight="1">
      <c r="A578" s="114"/>
      <c r="B578" s="100"/>
      <c r="C578" s="100"/>
    </row>
    <row r="579" ht="15.75" customHeight="1">
      <c r="A579" s="114"/>
      <c r="B579" s="100"/>
      <c r="C579" s="100"/>
    </row>
    <row r="580" ht="15.75" customHeight="1">
      <c r="A580" s="114"/>
      <c r="B580" s="100"/>
      <c r="C580" s="100"/>
    </row>
    <row r="581" ht="15.75" customHeight="1">
      <c r="A581" s="114"/>
      <c r="B581" s="100"/>
      <c r="C581" s="100"/>
    </row>
    <row r="582" ht="15.75" customHeight="1">
      <c r="A582" s="114"/>
      <c r="B582" s="100"/>
      <c r="C582" s="100"/>
    </row>
    <row r="583" ht="15.75" customHeight="1">
      <c r="A583" s="114"/>
      <c r="B583" s="100"/>
      <c r="C583" s="100"/>
    </row>
    <row r="584" ht="15.75" customHeight="1">
      <c r="A584" s="114"/>
      <c r="B584" s="100"/>
      <c r="C584" s="100"/>
    </row>
    <row r="585" ht="15.75" customHeight="1">
      <c r="A585" s="114"/>
      <c r="B585" s="100"/>
      <c r="C585" s="100"/>
    </row>
    <row r="586" ht="15.75" customHeight="1">
      <c r="A586" s="114"/>
      <c r="B586" s="100"/>
      <c r="C586" s="100"/>
    </row>
    <row r="587" ht="15.75" customHeight="1">
      <c r="A587" s="114"/>
      <c r="B587" s="100"/>
      <c r="C587" s="100"/>
    </row>
    <row r="588" ht="15.75" customHeight="1">
      <c r="A588" s="114"/>
      <c r="B588" s="100"/>
      <c r="C588" s="100"/>
    </row>
    <row r="589" ht="15.75" customHeight="1">
      <c r="A589" s="114"/>
      <c r="B589" s="100"/>
      <c r="C589" s="100"/>
    </row>
    <row r="590" ht="15.75" customHeight="1">
      <c r="A590" s="114"/>
      <c r="B590" s="100"/>
      <c r="C590" s="100"/>
    </row>
    <row r="591" ht="15.75" customHeight="1">
      <c r="A591" s="114"/>
      <c r="B591" s="100"/>
      <c r="C591" s="100"/>
    </row>
    <row r="592" ht="15.75" customHeight="1">
      <c r="A592" s="114"/>
      <c r="B592" s="100"/>
      <c r="C592" s="100"/>
    </row>
    <row r="593" ht="15.75" customHeight="1">
      <c r="A593" s="114"/>
      <c r="B593" s="100"/>
      <c r="C593" s="100"/>
    </row>
    <row r="594" ht="15.75" customHeight="1">
      <c r="A594" s="114"/>
      <c r="B594" s="100"/>
      <c r="C594" s="100"/>
    </row>
    <row r="595" ht="15.75" customHeight="1">
      <c r="A595" s="114"/>
      <c r="B595" s="100"/>
      <c r="C595" s="100"/>
    </row>
    <row r="596" ht="15.75" customHeight="1">
      <c r="A596" s="114"/>
      <c r="B596" s="100"/>
      <c r="C596" s="100"/>
    </row>
    <row r="597" ht="15.75" customHeight="1">
      <c r="A597" s="114"/>
      <c r="B597" s="100"/>
      <c r="C597" s="100"/>
    </row>
    <row r="598" ht="15.75" customHeight="1">
      <c r="A598" s="114"/>
      <c r="B598" s="100"/>
      <c r="C598" s="100"/>
    </row>
    <row r="599" ht="15.75" customHeight="1">
      <c r="A599" s="114"/>
      <c r="B599" s="100"/>
      <c r="C599" s="100"/>
    </row>
    <row r="600" ht="15.75" customHeight="1">
      <c r="A600" s="114"/>
      <c r="B600" s="100"/>
      <c r="C600" s="100"/>
    </row>
    <row r="601" ht="15.75" customHeight="1">
      <c r="A601" s="114"/>
      <c r="B601" s="100"/>
      <c r="C601" s="100"/>
    </row>
    <row r="602" ht="15.75" customHeight="1">
      <c r="A602" s="114"/>
      <c r="B602" s="100"/>
      <c r="C602" s="100"/>
    </row>
    <row r="603" ht="15.75" customHeight="1">
      <c r="A603" s="114"/>
      <c r="B603" s="100"/>
      <c r="C603" s="100"/>
    </row>
    <row r="604" ht="15.75" customHeight="1">
      <c r="A604" s="114"/>
      <c r="B604" s="100"/>
      <c r="C604" s="100"/>
    </row>
    <row r="605" ht="15.75" customHeight="1">
      <c r="A605" s="114"/>
      <c r="B605" s="100"/>
      <c r="C605" s="100"/>
    </row>
    <row r="606" ht="15.75" customHeight="1">
      <c r="A606" s="114"/>
      <c r="B606" s="100"/>
      <c r="C606" s="100"/>
    </row>
    <row r="607" ht="15.75" customHeight="1">
      <c r="A607" s="114"/>
      <c r="B607" s="100"/>
      <c r="C607" s="100"/>
    </row>
    <row r="608" ht="15.75" customHeight="1">
      <c r="A608" s="114"/>
      <c r="B608" s="100"/>
      <c r="C608" s="100"/>
    </row>
    <row r="609" ht="15.75" customHeight="1">
      <c r="A609" s="114"/>
      <c r="B609" s="100"/>
      <c r="C609" s="100"/>
    </row>
    <row r="610" ht="15.75" customHeight="1">
      <c r="A610" s="114"/>
      <c r="B610" s="100"/>
      <c r="C610" s="100"/>
    </row>
    <row r="611" ht="15.75" customHeight="1">
      <c r="A611" s="114"/>
      <c r="B611" s="100"/>
      <c r="C611" s="100"/>
    </row>
    <row r="612" ht="15.75" customHeight="1">
      <c r="A612" s="114"/>
      <c r="B612" s="100"/>
      <c r="C612" s="100"/>
    </row>
    <row r="613" ht="15.75" customHeight="1">
      <c r="A613" s="114"/>
      <c r="B613" s="100"/>
      <c r="C613" s="100"/>
    </row>
    <row r="614" ht="15.75" customHeight="1">
      <c r="A614" s="114"/>
      <c r="B614" s="100"/>
      <c r="C614" s="100"/>
    </row>
    <row r="615" ht="15.75" customHeight="1">
      <c r="A615" s="114"/>
      <c r="B615" s="100"/>
      <c r="C615" s="100"/>
    </row>
    <row r="616" ht="15.75" customHeight="1">
      <c r="A616" s="114"/>
      <c r="B616" s="100"/>
      <c r="C616" s="100"/>
    </row>
    <row r="617" ht="15.75" customHeight="1">
      <c r="A617" s="114"/>
      <c r="B617" s="100"/>
      <c r="C617" s="100"/>
    </row>
    <row r="618" ht="15.75" customHeight="1">
      <c r="A618" s="114"/>
      <c r="B618" s="100"/>
      <c r="C618" s="100"/>
    </row>
    <row r="619" ht="15.75" customHeight="1">
      <c r="A619" s="114"/>
      <c r="B619" s="100"/>
      <c r="C619" s="100"/>
    </row>
    <row r="620" ht="15.75" customHeight="1">
      <c r="A620" s="114"/>
      <c r="B620" s="100"/>
      <c r="C620" s="100"/>
    </row>
    <row r="621" ht="15.75" customHeight="1">
      <c r="A621" s="114"/>
      <c r="B621" s="100"/>
      <c r="C621" s="100"/>
    </row>
    <row r="622" ht="15.75" customHeight="1">
      <c r="A622" s="114"/>
      <c r="B622" s="100"/>
      <c r="C622" s="100"/>
    </row>
    <row r="623" ht="15.75" customHeight="1">
      <c r="A623" s="114"/>
      <c r="B623" s="100"/>
      <c r="C623" s="100"/>
    </row>
    <row r="624" ht="15.75" customHeight="1">
      <c r="A624" s="114"/>
      <c r="B624" s="100"/>
      <c r="C624" s="100"/>
    </row>
    <row r="625" ht="15.75" customHeight="1">
      <c r="A625" s="114"/>
      <c r="B625" s="100"/>
      <c r="C625" s="100"/>
    </row>
    <row r="626" ht="15.75" customHeight="1">
      <c r="A626" s="114"/>
      <c r="B626" s="100"/>
      <c r="C626" s="100"/>
    </row>
    <row r="627" ht="15.75" customHeight="1">
      <c r="A627" s="114"/>
      <c r="B627" s="100"/>
      <c r="C627" s="100"/>
    </row>
    <row r="628" ht="15.75" customHeight="1">
      <c r="A628" s="114"/>
      <c r="B628" s="100"/>
      <c r="C628" s="100"/>
    </row>
    <row r="629" ht="15.75" customHeight="1">
      <c r="A629" s="114"/>
      <c r="B629" s="100"/>
      <c r="C629" s="100"/>
    </row>
    <row r="630" ht="15.75" customHeight="1">
      <c r="A630" s="114"/>
      <c r="B630" s="100"/>
      <c r="C630" s="100"/>
    </row>
    <row r="631" ht="15.75" customHeight="1">
      <c r="A631" s="114"/>
      <c r="B631" s="100"/>
      <c r="C631" s="100"/>
    </row>
    <row r="632" ht="15.75" customHeight="1">
      <c r="A632" s="114"/>
      <c r="B632" s="100"/>
      <c r="C632" s="100"/>
    </row>
    <row r="633" ht="15.75" customHeight="1">
      <c r="A633" s="114"/>
      <c r="B633" s="100"/>
      <c r="C633" s="100"/>
    </row>
    <row r="634" ht="15.75" customHeight="1">
      <c r="A634" s="114"/>
      <c r="B634" s="100"/>
      <c r="C634" s="100"/>
    </row>
    <row r="635" ht="15.75" customHeight="1">
      <c r="A635" s="114"/>
      <c r="B635" s="100"/>
      <c r="C635" s="100"/>
    </row>
    <row r="636" ht="15.75" customHeight="1">
      <c r="A636" s="114"/>
      <c r="B636" s="100"/>
      <c r="C636" s="100"/>
    </row>
    <row r="637" ht="15.75" customHeight="1">
      <c r="A637" s="114"/>
      <c r="B637" s="100"/>
      <c r="C637" s="100"/>
    </row>
    <row r="638" ht="15.75" customHeight="1">
      <c r="A638" s="114"/>
      <c r="B638" s="100"/>
      <c r="C638" s="100"/>
    </row>
    <row r="639" ht="15.75" customHeight="1">
      <c r="A639" s="114"/>
      <c r="B639" s="100"/>
      <c r="C639" s="100"/>
    </row>
    <row r="640" ht="15.75" customHeight="1">
      <c r="A640" s="114"/>
      <c r="B640" s="100"/>
      <c r="C640" s="100"/>
    </row>
    <row r="641" ht="15.75" customHeight="1">
      <c r="A641" s="114"/>
      <c r="B641" s="100"/>
      <c r="C641" s="100"/>
    </row>
    <row r="642" ht="15.75" customHeight="1">
      <c r="A642" s="114"/>
      <c r="B642" s="100"/>
      <c r="C642" s="100"/>
    </row>
    <row r="643" ht="15.75" customHeight="1">
      <c r="A643" s="114"/>
      <c r="B643" s="100"/>
      <c r="C643" s="100"/>
    </row>
    <row r="644" ht="15.75" customHeight="1">
      <c r="A644" s="114"/>
      <c r="B644" s="100"/>
      <c r="C644" s="100"/>
    </row>
    <row r="645" ht="15.75" customHeight="1">
      <c r="A645" s="114"/>
      <c r="B645" s="100"/>
      <c r="C645" s="100"/>
    </row>
    <row r="646" ht="15.75" customHeight="1">
      <c r="A646" s="114"/>
      <c r="B646" s="100"/>
      <c r="C646" s="100"/>
    </row>
    <row r="647" ht="15.75" customHeight="1">
      <c r="A647" s="114"/>
      <c r="B647" s="100"/>
      <c r="C647" s="100"/>
    </row>
    <row r="648" ht="15.75" customHeight="1">
      <c r="A648" s="114"/>
      <c r="B648" s="100"/>
      <c r="C648" s="100"/>
    </row>
    <row r="649" ht="15.75" customHeight="1">
      <c r="A649" s="114"/>
      <c r="B649" s="100"/>
      <c r="C649" s="100"/>
    </row>
    <row r="650" ht="15.75" customHeight="1">
      <c r="A650" s="114"/>
      <c r="B650" s="100"/>
      <c r="C650" s="100"/>
    </row>
    <row r="651" ht="15.75" customHeight="1">
      <c r="A651" s="114"/>
      <c r="B651" s="100"/>
      <c r="C651" s="100"/>
    </row>
    <row r="652" ht="15.75" customHeight="1">
      <c r="A652" s="114"/>
      <c r="B652" s="100"/>
      <c r="C652" s="100"/>
    </row>
    <row r="653" ht="15.75" customHeight="1">
      <c r="A653" s="114"/>
      <c r="B653" s="100"/>
      <c r="C653" s="100"/>
    </row>
    <row r="654" ht="15.75" customHeight="1">
      <c r="A654" s="114"/>
      <c r="B654" s="100"/>
      <c r="C654" s="100"/>
    </row>
    <row r="655" ht="15.75" customHeight="1">
      <c r="A655" s="114"/>
      <c r="B655" s="100"/>
      <c r="C655" s="100"/>
    </row>
    <row r="656" ht="15.75" customHeight="1">
      <c r="A656" s="114"/>
      <c r="B656" s="100"/>
      <c r="C656" s="100"/>
    </row>
    <row r="657" ht="15.75" customHeight="1">
      <c r="A657" s="114"/>
      <c r="B657" s="100"/>
      <c r="C657" s="100"/>
    </row>
    <row r="658" ht="15.75" customHeight="1">
      <c r="A658" s="114"/>
      <c r="B658" s="100"/>
      <c r="C658" s="100"/>
    </row>
    <row r="659" ht="15.75" customHeight="1">
      <c r="A659" s="114"/>
      <c r="B659" s="100"/>
      <c r="C659" s="100"/>
    </row>
    <row r="660" ht="15.75" customHeight="1">
      <c r="A660" s="114"/>
      <c r="B660" s="100"/>
      <c r="C660" s="100"/>
    </row>
    <row r="661" ht="15.75" customHeight="1">
      <c r="A661" s="114"/>
      <c r="B661" s="100"/>
      <c r="C661" s="100"/>
    </row>
    <row r="662" ht="15.75" customHeight="1">
      <c r="A662" s="114"/>
      <c r="B662" s="100"/>
      <c r="C662" s="100"/>
    </row>
    <row r="663" ht="15.75" customHeight="1">
      <c r="A663" s="114"/>
      <c r="B663" s="100"/>
      <c r="C663" s="100"/>
    </row>
    <row r="664" ht="15.75" customHeight="1">
      <c r="A664" s="114"/>
      <c r="B664" s="100"/>
      <c r="C664" s="100"/>
    </row>
    <row r="665" ht="15.75" customHeight="1">
      <c r="A665" s="114"/>
      <c r="B665" s="100"/>
      <c r="C665" s="100"/>
    </row>
    <row r="666" ht="15.75" customHeight="1">
      <c r="A666" s="114"/>
      <c r="B666" s="100"/>
      <c r="C666" s="100"/>
    </row>
    <row r="667" ht="15.75" customHeight="1">
      <c r="A667" s="114"/>
      <c r="B667" s="100"/>
      <c r="C667" s="100"/>
    </row>
    <row r="668" ht="15.75" customHeight="1">
      <c r="A668" s="114"/>
      <c r="B668" s="100"/>
      <c r="C668" s="100"/>
    </row>
    <row r="669" ht="15.75" customHeight="1">
      <c r="A669" s="114"/>
      <c r="B669" s="100"/>
      <c r="C669" s="100"/>
    </row>
    <row r="670" ht="15.75" customHeight="1">
      <c r="A670" s="114"/>
      <c r="B670" s="100"/>
      <c r="C670" s="100"/>
    </row>
    <row r="671" ht="15.75" customHeight="1">
      <c r="A671" s="114"/>
      <c r="B671" s="100"/>
      <c r="C671" s="100"/>
    </row>
    <row r="672" ht="15.75" customHeight="1">
      <c r="A672" s="114"/>
      <c r="B672" s="100"/>
      <c r="C672" s="100"/>
    </row>
    <row r="673" ht="15.75" customHeight="1">
      <c r="A673" s="114"/>
      <c r="B673" s="100"/>
      <c r="C673" s="100"/>
    </row>
    <row r="674" ht="15.75" customHeight="1">
      <c r="A674" s="114"/>
      <c r="B674" s="100"/>
      <c r="C674" s="100"/>
    </row>
    <row r="675" ht="15.75" customHeight="1">
      <c r="A675" s="114"/>
      <c r="B675" s="100"/>
      <c r="C675" s="100"/>
    </row>
    <row r="676" ht="15.75" customHeight="1">
      <c r="A676" s="114"/>
      <c r="B676" s="100"/>
      <c r="C676" s="100"/>
    </row>
    <row r="677" ht="15.75" customHeight="1">
      <c r="A677" s="114"/>
      <c r="B677" s="100"/>
      <c r="C677" s="100"/>
    </row>
    <row r="678" ht="15.75" customHeight="1">
      <c r="A678" s="114"/>
      <c r="B678" s="100"/>
      <c r="C678" s="100"/>
    </row>
    <row r="679" ht="15.75" customHeight="1">
      <c r="A679" s="114"/>
      <c r="B679" s="100"/>
      <c r="C679" s="100"/>
    </row>
    <row r="680" ht="15.75" customHeight="1">
      <c r="A680" s="114"/>
      <c r="B680" s="100"/>
      <c r="C680" s="100"/>
    </row>
    <row r="681" ht="15.75" customHeight="1">
      <c r="A681" s="114"/>
      <c r="B681" s="100"/>
      <c r="C681" s="100"/>
    </row>
    <row r="682" ht="15.75" customHeight="1">
      <c r="A682" s="114"/>
      <c r="B682" s="100"/>
      <c r="C682" s="100"/>
    </row>
    <row r="683" ht="15.75" customHeight="1">
      <c r="A683" s="114"/>
      <c r="B683" s="100"/>
      <c r="C683" s="100"/>
    </row>
    <row r="684" ht="15.75" customHeight="1">
      <c r="A684" s="114"/>
      <c r="B684" s="100"/>
      <c r="C684" s="100"/>
    </row>
    <row r="685" ht="15.75" customHeight="1">
      <c r="A685" s="114"/>
      <c r="B685" s="100"/>
      <c r="C685" s="100"/>
    </row>
    <row r="686" ht="15.75" customHeight="1">
      <c r="A686" s="114"/>
      <c r="B686" s="100"/>
      <c r="C686" s="100"/>
    </row>
    <row r="687" ht="15.75" customHeight="1">
      <c r="A687" s="114"/>
      <c r="B687" s="100"/>
      <c r="C687" s="100"/>
    </row>
    <row r="688" ht="15.75" customHeight="1">
      <c r="A688" s="114"/>
      <c r="B688" s="100"/>
      <c r="C688" s="100"/>
    </row>
    <row r="689" ht="15.75" customHeight="1">
      <c r="A689" s="114"/>
      <c r="B689" s="100"/>
      <c r="C689" s="100"/>
    </row>
    <row r="690" ht="15.75" customHeight="1">
      <c r="A690" s="114"/>
      <c r="B690" s="100"/>
      <c r="C690" s="100"/>
    </row>
    <row r="691" ht="15.75" customHeight="1">
      <c r="A691" s="114"/>
      <c r="B691" s="100"/>
      <c r="C691" s="100"/>
    </row>
    <row r="692" ht="15.75" customHeight="1">
      <c r="A692" s="114"/>
      <c r="B692" s="100"/>
      <c r="C692" s="100"/>
    </row>
    <row r="693" ht="15.75" customHeight="1">
      <c r="A693" s="114"/>
      <c r="B693" s="100"/>
      <c r="C693" s="100"/>
    </row>
    <row r="694" ht="15.75" customHeight="1">
      <c r="A694" s="114"/>
      <c r="B694" s="100"/>
      <c r="C694" s="100"/>
    </row>
    <row r="695" ht="15.75" customHeight="1">
      <c r="A695" s="114"/>
      <c r="B695" s="100"/>
      <c r="C695" s="100"/>
    </row>
    <row r="696" ht="15.75" customHeight="1">
      <c r="A696" s="114"/>
      <c r="B696" s="100"/>
      <c r="C696" s="100"/>
    </row>
    <row r="697" ht="15.75" customHeight="1">
      <c r="A697" s="114"/>
      <c r="B697" s="100"/>
      <c r="C697" s="100"/>
    </row>
    <row r="698" ht="15.75" customHeight="1">
      <c r="A698" s="114"/>
      <c r="B698" s="100"/>
      <c r="C698" s="100"/>
    </row>
    <row r="699" ht="15.75" customHeight="1">
      <c r="A699" s="114"/>
      <c r="B699" s="100"/>
      <c r="C699" s="100"/>
    </row>
    <row r="700" ht="15.75" customHeight="1">
      <c r="A700" s="114"/>
      <c r="B700" s="100"/>
      <c r="C700" s="100"/>
    </row>
    <row r="701" ht="15.75" customHeight="1">
      <c r="A701" s="114"/>
      <c r="B701" s="100"/>
      <c r="C701" s="100"/>
    </row>
    <row r="702" ht="15.75" customHeight="1">
      <c r="A702" s="114"/>
      <c r="B702" s="100"/>
      <c r="C702" s="100"/>
    </row>
    <row r="703" ht="15.75" customHeight="1">
      <c r="A703" s="114"/>
      <c r="B703" s="100"/>
      <c r="C703" s="100"/>
    </row>
    <row r="704" ht="15.75" customHeight="1">
      <c r="A704" s="114"/>
      <c r="B704" s="100"/>
      <c r="C704" s="100"/>
    </row>
    <row r="705" ht="15.75" customHeight="1">
      <c r="A705" s="114"/>
      <c r="B705" s="100"/>
      <c r="C705" s="100"/>
    </row>
    <row r="706" ht="15.75" customHeight="1">
      <c r="A706" s="114"/>
      <c r="B706" s="100"/>
      <c r="C706" s="100"/>
    </row>
    <row r="707" ht="15.75" customHeight="1">
      <c r="A707" s="114"/>
      <c r="B707" s="100"/>
      <c r="C707" s="100"/>
    </row>
    <row r="708" ht="15.75" customHeight="1">
      <c r="A708" s="114"/>
      <c r="B708" s="100"/>
      <c r="C708" s="100"/>
    </row>
    <row r="709" ht="15.75" customHeight="1">
      <c r="A709" s="114"/>
      <c r="B709" s="100"/>
      <c r="C709" s="100"/>
    </row>
    <row r="710" ht="15.75" customHeight="1">
      <c r="A710" s="114"/>
      <c r="B710" s="100"/>
      <c r="C710" s="100"/>
    </row>
    <row r="711" ht="15.75" customHeight="1">
      <c r="A711" s="114"/>
      <c r="B711" s="100"/>
      <c r="C711" s="100"/>
    </row>
    <row r="712" ht="15.75" customHeight="1">
      <c r="A712" s="114"/>
      <c r="B712" s="100"/>
      <c r="C712" s="100"/>
    </row>
    <row r="713" ht="15.75" customHeight="1">
      <c r="A713" s="114"/>
      <c r="B713" s="100"/>
      <c r="C713" s="100"/>
    </row>
    <row r="714" ht="15.75" customHeight="1">
      <c r="A714" s="114"/>
      <c r="B714" s="100"/>
      <c r="C714" s="100"/>
    </row>
    <row r="715" ht="15.75" customHeight="1">
      <c r="A715" s="114"/>
      <c r="B715" s="100"/>
      <c r="C715" s="100"/>
    </row>
    <row r="716" ht="15.75" customHeight="1">
      <c r="A716" s="114"/>
      <c r="B716" s="100"/>
      <c r="C716" s="100"/>
    </row>
    <row r="717" ht="15.75" customHeight="1">
      <c r="A717" s="114"/>
      <c r="B717" s="100"/>
      <c r="C717" s="100"/>
    </row>
    <row r="718" ht="15.75" customHeight="1">
      <c r="A718" s="114"/>
      <c r="B718" s="100"/>
      <c r="C718" s="100"/>
    </row>
    <row r="719" ht="15.75" customHeight="1">
      <c r="A719" s="114"/>
      <c r="B719" s="100"/>
      <c r="C719" s="100"/>
    </row>
    <row r="720" ht="15.75" customHeight="1">
      <c r="A720" s="114"/>
      <c r="B720" s="100"/>
      <c r="C720" s="100"/>
    </row>
    <row r="721" ht="15.75" customHeight="1">
      <c r="A721" s="114"/>
      <c r="B721" s="100"/>
      <c r="C721" s="100"/>
    </row>
    <row r="722" ht="15.75" customHeight="1">
      <c r="A722" s="114"/>
      <c r="B722" s="100"/>
      <c r="C722" s="100"/>
    </row>
    <row r="723" ht="15.75" customHeight="1">
      <c r="A723" s="114"/>
      <c r="B723" s="100"/>
      <c r="C723" s="100"/>
    </row>
    <row r="724" ht="15.75" customHeight="1">
      <c r="A724" s="114"/>
      <c r="B724" s="100"/>
      <c r="C724" s="100"/>
    </row>
    <row r="725" ht="15.75" customHeight="1">
      <c r="A725" s="114"/>
      <c r="B725" s="100"/>
      <c r="C725" s="100"/>
    </row>
    <row r="726" ht="15.75" customHeight="1">
      <c r="A726" s="114"/>
      <c r="B726" s="100"/>
      <c r="C726" s="100"/>
    </row>
    <row r="727" ht="15.75" customHeight="1">
      <c r="A727" s="114"/>
      <c r="B727" s="100"/>
      <c r="C727" s="100"/>
    </row>
    <row r="728" ht="15.75" customHeight="1">
      <c r="A728" s="114"/>
      <c r="B728" s="100"/>
      <c r="C728" s="100"/>
    </row>
    <row r="729" ht="15.75" customHeight="1">
      <c r="A729" s="114"/>
      <c r="B729" s="100"/>
      <c r="C729" s="100"/>
    </row>
    <row r="730" ht="15.75" customHeight="1">
      <c r="A730" s="114"/>
      <c r="B730" s="100"/>
      <c r="C730" s="100"/>
    </row>
    <row r="731" ht="15.75" customHeight="1">
      <c r="A731" s="114"/>
      <c r="B731" s="100"/>
      <c r="C731" s="100"/>
    </row>
    <row r="732" ht="15.75" customHeight="1">
      <c r="A732" s="114"/>
      <c r="B732" s="100"/>
      <c r="C732" s="100"/>
    </row>
    <row r="733" ht="15.75" customHeight="1">
      <c r="A733" s="114"/>
      <c r="B733" s="100"/>
      <c r="C733" s="100"/>
    </row>
    <row r="734" ht="15.75" customHeight="1">
      <c r="A734" s="114"/>
      <c r="B734" s="100"/>
      <c r="C734" s="100"/>
    </row>
    <row r="735" ht="15.75" customHeight="1">
      <c r="A735" s="114"/>
      <c r="B735" s="100"/>
      <c r="C735" s="100"/>
    </row>
    <row r="736" ht="15.75" customHeight="1">
      <c r="A736" s="114"/>
      <c r="B736" s="100"/>
      <c r="C736" s="100"/>
    </row>
    <row r="737" ht="15.75" customHeight="1">
      <c r="A737" s="114"/>
      <c r="B737" s="100"/>
      <c r="C737" s="100"/>
    </row>
    <row r="738" ht="15.75" customHeight="1">
      <c r="A738" s="114"/>
      <c r="B738" s="100"/>
      <c r="C738" s="100"/>
    </row>
    <row r="739" ht="15.75" customHeight="1">
      <c r="A739" s="114"/>
      <c r="B739" s="100"/>
      <c r="C739" s="100"/>
    </row>
    <row r="740" ht="15.75" customHeight="1">
      <c r="A740" s="114"/>
      <c r="B740" s="100"/>
      <c r="C740" s="100"/>
    </row>
    <row r="741" ht="15.75" customHeight="1">
      <c r="A741" s="114"/>
      <c r="B741" s="100"/>
      <c r="C741" s="100"/>
    </row>
    <row r="742" ht="15.75" customHeight="1">
      <c r="A742" s="114"/>
      <c r="B742" s="100"/>
      <c r="C742" s="100"/>
    </row>
    <row r="743" ht="15.75" customHeight="1">
      <c r="A743" s="114"/>
      <c r="B743" s="100"/>
      <c r="C743" s="100"/>
    </row>
    <row r="744" ht="15.75" customHeight="1">
      <c r="A744" s="114"/>
      <c r="B744" s="100"/>
      <c r="C744" s="100"/>
    </row>
    <row r="745" ht="15.75" customHeight="1">
      <c r="A745" s="114"/>
      <c r="B745" s="100"/>
      <c r="C745" s="100"/>
    </row>
    <row r="746" ht="15.75" customHeight="1">
      <c r="A746" s="114"/>
      <c r="B746" s="100"/>
      <c r="C746" s="100"/>
    </row>
    <row r="747" ht="15.75" customHeight="1">
      <c r="A747" s="114"/>
      <c r="B747" s="100"/>
      <c r="C747" s="100"/>
    </row>
    <row r="748" ht="15.75" customHeight="1">
      <c r="A748" s="114"/>
      <c r="B748" s="100"/>
      <c r="C748" s="100"/>
    </row>
    <row r="749" ht="15.75" customHeight="1">
      <c r="A749" s="114"/>
      <c r="B749" s="100"/>
      <c r="C749" s="100"/>
    </row>
    <row r="750" ht="15.75" customHeight="1">
      <c r="A750" s="114"/>
      <c r="B750" s="100"/>
      <c r="C750" s="100"/>
    </row>
    <row r="751" ht="15.75" customHeight="1">
      <c r="A751" s="114"/>
      <c r="B751" s="100"/>
      <c r="C751" s="100"/>
    </row>
    <row r="752" ht="15.75" customHeight="1">
      <c r="A752" s="114"/>
      <c r="B752" s="100"/>
      <c r="C752" s="100"/>
    </row>
    <row r="753" ht="15.75" customHeight="1">
      <c r="A753" s="114"/>
      <c r="B753" s="100"/>
      <c r="C753" s="100"/>
    </row>
    <row r="754" ht="15.75" customHeight="1">
      <c r="A754" s="114"/>
      <c r="B754" s="100"/>
      <c r="C754" s="100"/>
    </row>
    <row r="755" ht="15.75" customHeight="1">
      <c r="A755" s="114"/>
      <c r="B755" s="100"/>
      <c r="C755" s="100"/>
    </row>
    <row r="756" ht="15.75" customHeight="1">
      <c r="A756" s="114"/>
      <c r="B756" s="100"/>
      <c r="C756" s="100"/>
    </row>
    <row r="757" ht="15.75" customHeight="1">
      <c r="A757" s="114"/>
      <c r="B757" s="100"/>
      <c r="C757" s="100"/>
    </row>
    <row r="758" ht="15.75" customHeight="1">
      <c r="A758" s="114"/>
      <c r="B758" s="100"/>
      <c r="C758" s="100"/>
    </row>
    <row r="759" ht="15.75" customHeight="1">
      <c r="A759" s="114"/>
      <c r="B759" s="100"/>
      <c r="C759" s="100"/>
    </row>
    <row r="760" ht="15.75" customHeight="1">
      <c r="A760" s="114"/>
      <c r="B760" s="100"/>
      <c r="C760" s="100"/>
    </row>
    <row r="761" ht="15.75" customHeight="1">
      <c r="A761" s="114"/>
      <c r="B761" s="100"/>
      <c r="C761" s="100"/>
    </row>
    <row r="762" ht="15.75" customHeight="1">
      <c r="A762" s="114"/>
      <c r="B762" s="100"/>
      <c r="C762" s="100"/>
    </row>
    <row r="763" ht="15.75" customHeight="1">
      <c r="A763" s="114"/>
      <c r="B763" s="100"/>
      <c r="C763" s="100"/>
    </row>
    <row r="764" ht="15.75" customHeight="1">
      <c r="A764" s="114"/>
      <c r="B764" s="100"/>
      <c r="C764" s="100"/>
    </row>
    <row r="765" ht="15.75" customHeight="1">
      <c r="A765" s="114"/>
      <c r="B765" s="100"/>
      <c r="C765" s="100"/>
    </row>
    <row r="766" ht="15.75" customHeight="1">
      <c r="A766" s="114"/>
      <c r="B766" s="100"/>
      <c r="C766" s="100"/>
    </row>
    <row r="767" ht="15.75" customHeight="1">
      <c r="A767" s="114"/>
      <c r="B767" s="100"/>
      <c r="C767" s="100"/>
    </row>
    <row r="768" ht="15.75" customHeight="1">
      <c r="A768" s="114"/>
      <c r="B768" s="100"/>
      <c r="C768" s="100"/>
    </row>
    <row r="769" ht="15.75" customHeight="1">
      <c r="A769" s="114"/>
      <c r="B769" s="100"/>
      <c r="C769" s="100"/>
    </row>
    <row r="770" ht="15.75" customHeight="1">
      <c r="A770" s="114"/>
      <c r="B770" s="100"/>
      <c r="C770" s="100"/>
    </row>
    <row r="771" ht="15.75" customHeight="1">
      <c r="A771" s="114"/>
      <c r="B771" s="100"/>
      <c r="C771" s="100"/>
    </row>
    <row r="772" ht="15.75" customHeight="1">
      <c r="A772" s="114"/>
      <c r="B772" s="100"/>
      <c r="C772" s="100"/>
    </row>
    <row r="773" ht="15.75" customHeight="1">
      <c r="A773" s="114"/>
      <c r="B773" s="100"/>
      <c r="C773" s="100"/>
    </row>
    <row r="774" ht="15.75" customHeight="1">
      <c r="A774" s="114"/>
      <c r="B774" s="100"/>
      <c r="C774" s="100"/>
    </row>
    <row r="775" ht="15.75" customHeight="1">
      <c r="A775" s="114"/>
      <c r="B775" s="100"/>
      <c r="C775" s="100"/>
    </row>
    <row r="776" ht="15.75" customHeight="1">
      <c r="A776" s="114"/>
      <c r="B776" s="100"/>
      <c r="C776" s="100"/>
    </row>
    <row r="777" ht="15.75" customHeight="1">
      <c r="A777" s="114"/>
      <c r="B777" s="100"/>
      <c r="C777" s="100"/>
    </row>
    <row r="778" ht="15.75" customHeight="1">
      <c r="A778" s="114"/>
      <c r="B778" s="100"/>
      <c r="C778" s="100"/>
    </row>
    <row r="779" ht="15.75" customHeight="1">
      <c r="A779" s="114"/>
      <c r="B779" s="100"/>
      <c r="C779" s="100"/>
    </row>
    <row r="780" ht="15.75" customHeight="1">
      <c r="A780" s="114"/>
      <c r="B780" s="100"/>
      <c r="C780" s="100"/>
    </row>
    <row r="781" ht="15.75" customHeight="1">
      <c r="A781" s="114"/>
      <c r="B781" s="100"/>
      <c r="C781" s="100"/>
    </row>
    <row r="782" ht="15.75" customHeight="1">
      <c r="A782" s="114"/>
      <c r="B782" s="100"/>
      <c r="C782" s="100"/>
    </row>
    <row r="783" ht="15.75" customHeight="1">
      <c r="A783" s="114"/>
      <c r="B783" s="100"/>
      <c r="C783" s="100"/>
    </row>
    <row r="784" ht="15.75" customHeight="1">
      <c r="A784" s="114"/>
      <c r="B784" s="100"/>
      <c r="C784" s="100"/>
    </row>
    <row r="785" ht="15.75" customHeight="1">
      <c r="A785" s="114"/>
      <c r="B785" s="100"/>
      <c r="C785" s="100"/>
    </row>
    <row r="786" ht="15.75" customHeight="1">
      <c r="A786" s="114"/>
      <c r="B786" s="100"/>
      <c r="C786" s="100"/>
    </row>
    <row r="787" ht="15.75" customHeight="1">
      <c r="A787" s="114"/>
      <c r="B787" s="100"/>
      <c r="C787" s="100"/>
    </row>
    <row r="788" ht="15.75" customHeight="1">
      <c r="A788" s="114"/>
      <c r="B788" s="100"/>
      <c r="C788" s="100"/>
    </row>
    <row r="789" ht="15.75" customHeight="1">
      <c r="A789" s="114"/>
      <c r="B789" s="100"/>
      <c r="C789" s="100"/>
    </row>
    <row r="790" ht="15.75" customHeight="1">
      <c r="A790" s="114"/>
      <c r="B790" s="100"/>
      <c r="C790" s="100"/>
    </row>
    <row r="791" ht="15.75" customHeight="1">
      <c r="A791" s="114"/>
      <c r="B791" s="100"/>
      <c r="C791" s="100"/>
    </row>
    <row r="792" ht="15.75" customHeight="1">
      <c r="A792" s="114"/>
      <c r="B792" s="100"/>
      <c r="C792" s="100"/>
    </row>
    <row r="793" ht="15.75" customHeight="1">
      <c r="A793" s="114"/>
      <c r="B793" s="100"/>
      <c r="C793" s="100"/>
    </row>
    <row r="794" ht="15.75" customHeight="1">
      <c r="A794" s="114"/>
      <c r="B794" s="100"/>
      <c r="C794" s="100"/>
    </row>
    <row r="795" ht="15.75" customHeight="1">
      <c r="A795" s="114"/>
      <c r="B795" s="100"/>
      <c r="C795" s="100"/>
    </row>
    <row r="796" ht="15.75" customHeight="1">
      <c r="A796" s="114"/>
      <c r="B796" s="100"/>
      <c r="C796" s="100"/>
    </row>
    <row r="797" ht="15.75" customHeight="1">
      <c r="A797" s="114"/>
      <c r="B797" s="100"/>
      <c r="C797" s="100"/>
    </row>
    <row r="798" ht="15.75" customHeight="1">
      <c r="A798" s="114"/>
      <c r="B798" s="100"/>
      <c r="C798" s="100"/>
    </row>
    <row r="799" ht="15.75" customHeight="1">
      <c r="A799" s="114"/>
      <c r="B799" s="100"/>
      <c r="C799" s="100"/>
    </row>
    <row r="800" ht="15.75" customHeight="1">
      <c r="A800" s="114"/>
      <c r="B800" s="100"/>
      <c r="C800" s="100"/>
    </row>
    <row r="801" ht="15.75" customHeight="1">
      <c r="A801" s="114"/>
      <c r="B801" s="100"/>
      <c r="C801" s="100"/>
    </row>
    <row r="802" ht="15.75" customHeight="1">
      <c r="A802" s="114"/>
      <c r="B802" s="100"/>
      <c r="C802" s="100"/>
    </row>
    <row r="803" ht="15.75" customHeight="1">
      <c r="A803" s="114"/>
      <c r="B803" s="100"/>
      <c r="C803" s="100"/>
    </row>
    <row r="804" ht="15.75" customHeight="1">
      <c r="A804" s="114"/>
      <c r="B804" s="100"/>
      <c r="C804" s="100"/>
    </row>
    <row r="805" ht="15.75" customHeight="1">
      <c r="A805" s="114"/>
      <c r="B805" s="100"/>
      <c r="C805" s="100"/>
    </row>
    <row r="806" ht="15.75" customHeight="1">
      <c r="A806" s="114"/>
      <c r="B806" s="100"/>
      <c r="C806" s="100"/>
    </row>
    <row r="807" ht="15.75" customHeight="1">
      <c r="A807" s="114"/>
      <c r="B807" s="100"/>
      <c r="C807" s="100"/>
    </row>
    <row r="808" ht="15.75" customHeight="1">
      <c r="A808" s="114"/>
      <c r="B808" s="100"/>
      <c r="C808" s="100"/>
    </row>
    <row r="809" ht="15.75" customHeight="1">
      <c r="A809" s="114"/>
      <c r="B809" s="100"/>
      <c r="C809" s="100"/>
    </row>
    <row r="810" ht="15.75" customHeight="1">
      <c r="A810" s="114"/>
      <c r="B810" s="100"/>
      <c r="C810" s="100"/>
    </row>
    <row r="811" ht="15.75" customHeight="1">
      <c r="A811" s="114"/>
      <c r="B811" s="100"/>
      <c r="C811" s="100"/>
    </row>
    <row r="812" ht="15.75" customHeight="1">
      <c r="A812" s="114"/>
      <c r="B812" s="100"/>
      <c r="C812" s="100"/>
    </row>
    <row r="813" ht="15.75" customHeight="1">
      <c r="A813" s="114"/>
      <c r="B813" s="100"/>
      <c r="C813" s="100"/>
    </row>
    <row r="814" ht="15.75" customHeight="1">
      <c r="A814" s="114"/>
      <c r="B814" s="100"/>
      <c r="C814" s="100"/>
    </row>
    <row r="815" ht="15.75" customHeight="1">
      <c r="A815" s="114"/>
      <c r="B815" s="100"/>
      <c r="C815" s="100"/>
    </row>
    <row r="816" ht="15.75" customHeight="1">
      <c r="A816" s="114"/>
      <c r="B816" s="100"/>
      <c r="C816" s="100"/>
    </row>
    <row r="817" ht="15.75" customHeight="1">
      <c r="A817" s="114"/>
      <c r="B817" s="100"/>
      <c r="C817" s="100"/>
    </row>
    <row r="818" ht="15.75" customHeight="1">
      <c r="A818" s="114"/>
      <c r="B818" s="100"/>
      <c r="C818" s="100"/>
    </row>
    <row r="819" ht="15.75" customHeight="1">
      <c r="A819" s="114"/>
      <c r="B819" s="100"/>
      <c r="C819" s="100"/>
    </row>
    <row r="820" ht="15.75" customHeight="1">
      <c r="A820" s="114"/>
      <c r="B820" s="100"/>
      <c r="C820" s="100"/>
    </row>
    <row r="821" ht="15.75" customHeight="1">
      <c r="A821" s="114"/>
      <c r="B821" s="100"/>
      <c r="C821" s="100"/>
    </row>
    <row r="822" ht="15.75" customHeight="1">
      <c r="A822" s="114"/>
      <c r="B822" s="100"/>
      <c r="C822" s="100"/>
    </row>
    <row r="823" ht="15.75" customHeight="1">
      <c r="A823" s="114"/>
      <c r="B823" s="100"/>
      <c r="C823" s="100"/>
    </row>
    <row r="824" ht="15.75" customHeight="1">
      <c r="A824" s="114"/>
      <c r="B824" s="100"/>
      <c r="C824" s="100"/>
    </row>
    <row r="825" ht="15.75" customHeight="1">
      <c r="A825" s="114"/>
      <c r="B825" s="100"/>
      <c r="C825" s="100"/>
    </row>
    <row r="826" ht="15.75" customHeight="1">
      <c r="A826" s="114"/>
      <c r="B826" s="100"/>
      <c r="C826" s="100"/>
    </row>
    <row r="827" ht="15.75" customHeight="1">
      <c r="A827" s="114"/>
      <c r="B827" s="100"/>
      <c r="C827" s="100"/>
    </row>
    <row r="828" ht="15.75" customHeight="1">
      <c r="A828" s="114"/>
      <c r="B828" s="100"/>
      <c r="C828" s="100"/>
    </row>
    <row r="829" ht="15.75" customHeight="1">
      <c r="A829" s="114"/>
      <c r="B829" s="100"/>
      <c r="C829" s="100"/>
    </row>
    <row r="830" ht="15.75" customHeight="1">
      <c r="A830" s="114"/>
      <c r="B830" s="100"/>
      <c r="C830" s="100"/>
    </row>
    <row r="831" ht="15.75" customHeight="1">
      <c r="A831" s="114"/>
      <c r="B831" s="100"/>
      <c r="C831" s="100"/>
    </row>
    <row r="832" ht="15.75" customHeight="1">
      <c r="A832" s="114"/>
      <c r="B832" s="100"/>
      <c r="C832" s="100"/>
    </row>
    <row r="833" ht="15.75" customHeight="1">
      <c r="A833" s="114"/>
      <c r="B833" s="100"/>
      <c r="C833" s="100"/>
    </row>
    <row r="834" ht="15.75" customHeight="1">
      <c r="A834" s="114"/>
      <c r="B834" s="100"/>
      <c r="C834" s="100"/>
    </row>
    <row r="835" ht="15.75" customHeight="1">
      <c r="A835" s="114"/>
      <c r="B835" s="100"/>
      <c r="C835" s="100"/>
    </row>
    <row r="836" ht="15.75" customHeight="1">
      <c r="A836" s="114"/>
      <c r="B836" s="100"/>
      <c r="C836" s="100"/>
    </row>
    <row r="837" ht="15.75" customHeight="1">
      <c r="A837" s="114"/>
      <c r="B837" s="100"/>
      <c r="C837" s="100"/>
    </row>
    <row r="838" ht="15.75" customHeight="1">
      <c r="A838" s="114"/>
      <c r="B838" s="100"/>
      <c r="C838" s="100"/>
    </row>
    <row r="839" ht="15.75" customHeight="1">
      <c r="A839" s="114"/>
      <c r="B839" s="100"/>
      <c r="C839" s="100"/>
    </row>
    <row r="840" ht="15.75" customHeight="1">
      <c r="A840" s="114"/>
      <c r="B840" s="100"/>
      <c r="C840" s="100"/>
    </row>
    <row r="841" ht="15.75" customHeight="1">
      <c r="A841" s="114"/>
      <c r="B841" s="100"/>
      <c r="C841" s="100"/>
    </row>
    <row r="842" ht="15.75" customHeight="1">
      <c r="A842" s="114"/>
      <c r="B842" s="100"/>
      <c r="C842" s="100"/>
    </row>
    <row r="843" ht="15.75" customHeight="1">
      <c r="A843" s="114"/>
      <c r="B843" s="100"/>
      <c r="C843" s="100"/>
    </row>
    <row r="844" ht="15.75" customHeight="1">
      <c r="A844" s="114"/>
      <c r="B844" s="100"/>
      <c r="C844" s="100"/>
    </row>
    <row r="845" ht="15.75" customHeight="1">
      <c r="A845" s="114"/>
      <c r="B845" s="100"/>
      <c r="C845" s="100"/>
    </row>
    <row r="846" ht="15.75" customHeight="1">
      <c r="A846" s="114"/>
      <c r="B846" s="100"/>
      <c r="C846" s="100"/>
    </row>
    <row r="847" ht="15.75" customHeight="1">
      <c r="A847" s="114"/>
      <c r="B847" s="100"/>
      <c r="C847" s="100"/>
    </row>
    <row r="848" ht="15.75" customHeight="1">
      <c r="A848" s="114"/>
      <c r="B848" s="100"/>
      <c r="C848" s="100"/>
    </row>
    <row r="849" ht="15.75" customHeight="1">
      <c r="A849" s="114"/>
      <c r="B849" s="100"/>
      <c r="C849" s="100"/>
    </row>
    <row r="850" ht="15.75" customHeight="1">
      <c r="A850" s="114"/>
      <c r="B850" s="100"/>
      <c r="C850" s="100"/>
    </row>
    <row r="851" ht="15.75" customHeight="1">
      <c r="A851" s="114"/>
      <c r="B851" s="100"/>
      <c r="C851" s="100"/>
    </row>
    <row r="852" ht="15.75" customHeight="1">
      <c r="A852" s="114"/>
      <c r="B852" s="100"/>
      <c r="C852" s="100"/>
    </row>
    <row r="853" ht="15.75" customHeight="1">
      <c r="A853" s="114"/>
      <c r="B853" s="100"/>
      <c r="C853" s="100"/>
    </row>
    <row r="854" ht="15.75" customHeight="1">
      <c r="A854" s="114"/>
      <c r="B854" s="100"/>
      <c r="C854" s="100"/>
    </row>
    <row r="855" ht="15.75" customHeight="1">
      <c r="A855" s="114"/>
      <c r="B855" s="100"/>
      <c r="C855" s="100"/>
    </row>
    <row r="856" ht="15.75" customHeight="1">
      <c r="A856" s="114"/>
      <c r="B856" s="100"/>
      <c r="C856" s="100"/>
    </row>
    <row r="857" ht="15.75" customHeight="1">
      <c r="A857" s="114"/>
      <c r="B857" s="100"/>
      <c r="C857" s="100"/>
    </row>
    <row r="858" ht="15.75" customHeight="1">
      <c r="A858" s="114"/>
      <c r="B858" s="100"/>
      <c r="C858" s="100"/>
    </row>
    <row r="859" ht="15.75" customHeight="1">
      <c r="A859" s="114"/>
      <c r="B859" s="100"/>
      <c r="C859" s="100"/>
    </row>
    <row r="860" ht="15.75" customHeight="1">
      <c r="A860" s="114"/>
      <c r="B860" s="100"/>
      <c r="C860" s="100"/>
    </row>
    <row r="861" ht="15.75" customHeight="1">
      <c r="A861" s="114"/>
      <c r="B861" s="100"/>
      <c r="C861" s="100"/>
    </row>
    <row r="862" ht="15.75" customHeight="1">
      <c r="A862" s="114"/>
      <c r="B862" s="100"/>
      <c r="C862" s="100"/>
    </row>
    <row r="863" ht="15.75" customHeight="1">
      <c r="A863" s="114"/>
      <c r="B863" s="100"/>
      <c r="C863" s="100"/>
    </row>
    <row r="864" ht="15.75" customHeight="1">
      <c r="A864" s="114"/>
      <c r="B864" s="100"/>
      <c r="C864" s="100"/>
    </row>
    <row r="865" ht="15.75" customHeight="1">
      <c r="A865" s="114"/>
      <c r="B865" s="100"/>
      <c r="C865" s="100"/>
    </row>
    <row r="866" ht="15.75" customHeight="1">
      <c r="A866" s="114"/>
      <c r="B866" s="100"/>
      <c r="C866" s="100"/>
    </row>
    <row r="867" ht="15.75" customHeight="1">
      <c r="A867" s="114"/>
      <c r="B867" s="100"/>
      <c r="C867" s="100"/>
    </row>
    <row r="868" ht="15.75" customHeight="1">
      <c r="A868" s="114"/>
      <c r="B868" s="100"/>
      <c r="C868" s="100"/>
    </row>
    <row r="869" ht="15.75" customHeight="1">
      <c r="A869" s="114"/>
      <c r="B869" s="100"/>
      <c r="C869" s="100"/>
    </row>
    <row r="870" ht="15.75" customHeight="1">
      <c r="A870" s="114"/>
      <c r="B870" s="100"/>
      <c r="C870" s="100"/>
    </row>
    <row r="871" ht="15.75" customHeight="1">
      <c r="A871" s="114"/>
      <c r="B871" s="100"/>
      <c r="C871" s="100"/>
    </row>
    <row r="872" ht="15.75" customHeight="1">
      <c r="A872" s="114"/>
      <c r="B872" s="100"/>
      <c r="C872" s="100"/>
    </row>
    <row r="873" ht="15.75" customHeight="1">
      <c r="A873" s="114"/>
      <c r="B873" s="100"/>
      <c r="C873" s="100"/>
    </row>
    <row r="874" ht="15.75" customHeight="1">
      <c r="A874" s="114"/>
      <c r="B874" s="100"/>
      <c r="C874" s="100"/>
    </row>
    <row r="875" ht="15.75" customHeight="1">
      <c r="A875" s="114"/>
      <c r="B875" s="100"/>
      <c r="C875" s="100"/>
    </row>
    <row r="876" ht="15.75" customHeight="1">
      <c r="A876" s="114"/>
      <c r="B876" s="100"/>
      <c r="C876" s="100"/>
    </row>
    <row r="877" ht="15.75" customHeight="1">
      <c r="A877" s="114"/>
      <c r="B877" s="100"/>
      <c r="C877" s="100"/>
    </row>
    <row r="878" ht="15.75" customHeight="1">
      <c r="A878" s="114"/>
      <c r="B878" s="100"/>
      <c r="C878" s="100"/>
    </row>
    <row r="879" ht="15.75" customHeight="1">
      <c r="A879" s="114"/>
      <c r="B879" s="100"/>
      <c r="C879" s="100"/>
    </row>
    <row r="880" ht="15.75" customHeight="1">
      <c r="A880" s="114"/>
      <c r="B880" s="100"/>
      <c r="C880" s="100"/>
    </row>
    <row r="881" ht="15.75" customHeight="1">
      <c r="A881" s="114"/>
      <c r="B881" s="100"/>
      <c r="C881" s="100"/>
    </row>
    <row r="882" ht="15.75" customHeight="1">
      <c r="A882" s="114"/>
      <c r="B882" s="100"/>
      <c r="C882" s="100"/>
    </row>
    <row r="883" ht="15.75" customHeight="1">
      <c r="A883" s="114"/>
      <c r="B883" s="100"/>
      <c r="C883" s="100"/>
    </row>
    <row r="884" ht="15.75" customHeight="1">
      <c r="A884" s="114"/>
      <c r="B884" s="100"/>
      <c r="C884" s="100"/>
    </row>
    <row r="885" ht="15.75" customHeight="1">
      <c r="A885" s="114"/>
      <c r="B885" s="100"/>
      <c r="C885" s="100"/>
    </row>
    <row r="886" ht="15.75" customHeight="1">
      <c r="A886" s="114"/>
      <c r="B886" s="100"/>
      <c r="C886" s="100"/>
    </row>
    <row r="887" ht="15.75" customHeight="1">
      <c r="A887" s="114"/>
      <c r="B887" s="100"/>
      <c r="C887" s="100"/>
    </row>
    <row r="888" ht="15.75" customHeight="1">
      <c r="A888" s="114"/>
      <c r="B888" s="100"/>
      <c r="C888" s="100"/>
    </row>
    <row r="889" ht="15.75" customHeight="1">
      <c r="A889" s="114"/>
      <c r="B889" s="100"/>
      <c r="C889" s="100"/>
    </row>
    <row r="890" ht="15.75" customHeight="1">
      <c r="A890" s="114"/>
      <c r="B890" s="100"/>
      <c r="C890" s="100"/>
    </row>
    <row r="891" ht="15.75" customHeight="1">
      <c r="A891" s="114"/>
      <c r="B891" s="100"/>
      <c r="C891" s="100"/>
    </row>
    <row r="892" ht="15.75" customHeight="1">
      <c r="A892" s="114"/>
      <c r="B892" s="100"/>
      <c r="C892" s="100"/>
    </row>
    <row r="893" ht="15.75" customHeight="1">
      <c r="A893" s="114"/>
      <c r="B893" s="100"/>
      <c r="C893" s="100"/>
    </row>
    <row r="894" ht="15.75" customHeight="1">
      <c r="A894" s="114"/>
      <c r="B894" s="100"/>
      <c r="C894" s="100"/>
    </row>
    <row r="895" ht="15.75" customHeight="1">
      <c r="A895" s="114"/>
      <c r="B895" s="100"/>
      <c r="C895" s="100"/>
    </row>
    <row r="896" ht="15.75" customHeight="1">
      <c r="A896" s="114"/>
      <c r="B896" s="100"/>
      <c r="C896" s="100"/>
    </row>
    <row r="897" ht="15.75" customHeight="1">
      <c r="A897" s="114"/>
      <c r="B897" s="100"/>
      <c r="C897" s="100"/>
    </row>
    <row r="898" ht="15.75" customHeight="1">
      <c r="A898" s="114"/>
      <c r="B898" s="100"/>
      <c r="C898" s="100"/>
    </row>
    <row r="899" ht="15.75" customHeight="1">
      <c r="A899" s="114"/>
      <c r="B899" s="100"/>
      <c r="C899" s="100"/>
    </row>
    <row r="900" ht="15.75" customHeight="1">
      <c r="A900" s="114"/>
      <c r="B900" s="100"/>
      <c r="C900" s="100"/>
    </row>
    <row r="901" ht="15.75" customHeight="1">
      <c r="A901" s="114"/>
      <c r="B901" s="100"/>
      <c r="C901" s="100"/>
    </row>
    <row r="902" ht="15.75" customHeight="1">
      <c r="A902" s="114"/>
      <c r="B902" s="100"/>
      <c r="C902" s="100"/>
    </row>
    <row r="903" ht="15.75" customHeight="1">
      <c r="A903" s="114"/>
      <c r="B903" s="100"/>
      <c r="C903" s="100"/>
    </row>
    <row r="904" ht="15.75" customHeight="1">
      <c r="A904" s="114"/>
      <c r="B904" s="100"/>
      <c r="C904" s="100"/>
    </row>
    <row r="905" ht="15.75" customHeight="1">
      <c r="A905" s="114"/>
      <c r="B905" s="100"/>
      <c r="C905" s="100"/>
    </row>
    <row r="906" ht="15.75" customHeight="1">
      <c r="A906" s="114"/>
      <c r="B906" s="100"/>
      <c r="C906" s="100"/>
    </row>
    <row r="907" ht="15.75" customHeight="1">
      <c r="A907" s="114"/>
      <c r="B907" s="100"/>
      <c r="C907" s="100"/>
    </row>
    <row r="908" ht="15.75" customHeight="1">
      <c r="A908" s="114"/>
      <c r="B908" s="100"/>
      <c r="C908" s="100"/>
    </row>
    <row r="909" ht="15.75" customHeight="1">
      <c r="A909" s="114"/>
      <c r="B909" s="100"/>
      <c r="C909" s="100"/>
    </row>
    <row r="910" ht="15.75" customHeight="1">
      <c r="A910" s="114"/>
      <c r="B910" s="100"/>
      <c r="C910" s="100"/>
    </row>
    <row r="911" ht="15.75" customHeight="1">
      <c r="A911" s="114"/>
      <c r="B911" s="100"/>
      <c r="C911" s="100"/>
    </row>
    <row r="912" ht="15.75" customHeight="1">
      <c r="A912" s="114"/>
      <c r="B912" s="100"/>
      <c r="C912" s="100"/>
    </row>
    <row r="913" ht="15.75" customHeight="1">
      <c r="A913" s="114"/>
      <c r="B913" s="100"/>
      <c r="C913" s="100"/>
    </row>
    <row r="914" ht="15.75" customHeight="1">
      <c r="A914" s="114"/>
      <c r="B914" s="100"/>
      <c r="C914" s="100"/>
    </row>
    <row r="915" ht="15.75" customHeight="1">
      <c r="A915" s="114"/>
      <c r="B915" s="100"/>
      <c r="C915" s="100"/>
    </row>
    <row r="916" ht="15.75" customHeight="1">
      <c r="A916" s="114"/>
      <c r="B916" s="100"/>
      <c r="C916" s="100"/>
    </row>
    <row r="917" ht="15.75" customHeight="1">
      <c r="A917" s="114"/>
      <c r="B917" s="100"/>
      <c r="C917" s="100"/>
    </row>
    <row r="918" ht="15.75" customHeight="1">
      <c r="A918" s="114"/>
      <c r="B918" s="100"/>
      <c r="C918" s="100"/>
    </row>
    <row r="919" ht="15.75" customHeight="1">
      <c r="A919" s="114"/>
      <c r="B919" s="100"/>
      <c r="C919" s="100"/>
    </row>
    <row r="920" ht="15.75" customHeight="1">
      <c r="A920" s="114"/>
      <c r="B920" s="100"/>
      <c r="C920" s="100"/>
    </row>
    <row r="921" ht="15.75" customHeight="1">
      <c r="A921" s="114"/>
      <c r="B921" s="100"/>
      <c r="C921" s="100"/>
    </row>
    <row r="922" ht="15.75" customHeight="1">
      <c r="A922" s="114"/>
      <c r="B922" s="100"/>
      <c r="C922" s="100"/>
    </row>
    <row r="923" ht="15.75" customHeight="1">
      <c r="A923" s="114"/>
      <c r="B923" s="100"/>
      <c r="C923" s="100"/>
    </row>
    <row r="924" ht="15.75" customHeight="1">
      <c r="A924" s="114"/>
      <c r="B924" s="100"/>
      <c r="C924" s="100"/>
    </row>
    <row r="925" ht="15.75" customHeight="1">
      <c r="A925" s="114"/>
      <c r="B925" s="100"/>
      <c r="C925" s="100"/>
    </row>
    <row r="926" ht="15.75" customHeight="1">
      <c r="A926" s="114"/>
      <c r="B926" s="100"/>
      <c r="C926" s="100"/>
    </row>
    <row r="927" ht="15.75" customHeight="1">
      <c r="A927" s="114"/>
      <c r="B927" s="100"/>
      <c r="C927" s="100"/>
    </row>
    <row r="928" ht="15.75" customHeight="1">
      <c r="A928" s="114"/>
      <c r="B928" s="100"/>
      <c r="C928" s="100"/>
    </row>
    <row r="929" ht="15.75" customHeight="1">
      <c r="A929" s="114"/>
      <c r="B929" s="100"/>
      <c r="C929" s="100"/>
    </row>
    <row r="930" ht="15.75" customHeight="1">
      <c r="A930" s="114"/>
      <c r="B930" s="100"/>
      <c r="C930" s="100"/>
    </row>
    <row r="931" ht="15.75" customHeight="1">
      <c r="A931" s="114"/>
      <c r="B931" s="100"/>
      <c r="C931" s="100"/>
    </row>
    <row r="932" ht="15.75" customHeight="1">
      <c r="A932" s="114"/>
      <c r="B932" s="100"/>
      <c r="C932" s="100"/>
    </row>
    <row r="933" ht="15.75" customHeight="1">
      <c r="A933" s="114"/>
      <c r="B933" s="100"/>
      <c r="C933" s="100"/>
    </row>
    <row r="934" ht="15.75" customHeight="1">
      <c r="A934" s="114"/>
      <c r="B934" s="100"/>
      <c r="C934" s="100"/>
    </row>
    <row r="935" ht="15.75" customHeight="1">
      <c r="A935" s="114"/>
      <c r="B935" s="100"/>
      <c r="C935" s="100"/>
    </row>
    <row r="936" ht="15.75" customHeight="1">
      <c r="A936" s="114"/>
      <c r="B936" s="100"/>
      <c r="C936" s="100"/>
    </row>
    <row r="937" ht="15.75" customHeight="1">
      <c r="A937" s="114"/>
      <c r="B937" s="100"/>
      <c r="C937" s="100"/>
    </row>
    <row r="938" ht="15.75" customHeight="1">
      <c r="A938" s="114"/>
      <c r="B938" s="100"/>
      <c r="C938" s="100"/>
    </row>
    <row r="939" ht="15.75" customHeight="1">
      <c r="A939" s="114"/>
      <c r="B939" s="100"/>
      <c r="C939" s="100"/>
    </row>
    <row r="940" ht="15.75" customHeight="1">
      <c r="A940" s="114"/>
      <c r="B940" s="100"/>
      <c r="C940" s="100"/>
    </row>
    <row r="941" ht="15.75" customHeight="1">
      <c r="A941" s="114"/>
      <c r="B941" s="100"/>
      <c r="C941" s="100"/>
    </row>
    <row r="942" ht="15.75" customHeight="1">
      <c r="A942" s="114"/>
      <c r="B942" s="100"/>
      <c r="C942" s="100"/>
    </row>
    <row r="943" ht="15.75" customHeight="1">
      <c r="A943" s="114"/>
      <c r="B943" s="100"/>
      <c r="C943" s="100"/>
    </row>
    <row r="944" ht="15.75" customHeight="1">
      <c r="A944" s="114"/>
      <c r="B944" s="100"/>
      <c r="C944" s="100"/>
    </row>
    <row r="945" ht="15.75" customHeight="1">
      <c r="A945" s="114"/>
      <c r="B945" s="100"/>
      <c r="C945" s="100"/>
    </row>
    <row r="946" ht="15.75" customHeight="1">
      <c r="A946" s="114"/>
      <c r="B946" s="100"/>
      <c r="C946" s="100"/>
    </row>
    <row r="947" ht="15.75" customHeight="1">
      <c r="A947" s="114"/>
      <c r="B947" s="100"/>
      <c r="C947" s="100"/>
    </row>
    <row r="948" ht="15.75" customHeight="1">
      <c r="A948" s="114"/>
      <c r="B948" s="100"/>
      <c r="C948" s="100"/>
    </row>
    <row r="949" ht="15.75" customHeight="1">
      <c r="A949" s="114"/>
      <c r="B949" s="100"/>
      <c r="C949" s="100"/>
    </row>
    <row r="950" ht="15.75" customHeight="1">
      <c r="A950" s="114"/>
      <c r="B950" s="100"/>
      <c r="C950" s="100"/>
    </row>
    <row r="951" ht="15.75" customHeight="1">
      <c r="A951" s="114"/>
      <c r="B951" s="100"/>
      <c r="C951" s="100"/>
    </row>
    <row r="952" ht="15.75" customHeight="1">
      <c r="A952" s="114"/>
      <c r="B952" s="100"/>
      <c r="C952" s="100"/>
    </row>
    <row r="953" ht="15.75" customHeight="1">
      <c r="A953" s="114"/>
      <c r="B953" s="100"/>
      <c r="C953" s="100"/>
    </row>
    <row r="954" ht="15.75" customHeight="1">
      <c r="A954" s="114"/>
      <c r="B954" s="100"/>
      <c r="C954" s="100"/>
    </row>
    <row r="955" ht="15.75" customHeight="1">
      <c r="A955" s="114"/>
      <c r="B955" s="100"/>
      <c r="C955" s="100"/>
    </row>
    <row r="956" ht="15.75" customHeight="1">
      <c r="A956" s="114"/>
      <c r="B956" s="100"/>
      <c r="C956" s="100"/>
    </row>
    <row r="957" ht="15.75" customHeight="1">
      <c r="A957" s="114"/>
      <c r="B957" s="100"/>
      <c r="C957" s="100"/>
    </row>
    <row r="958" ht="15.75" customHeight="1">
      <c r="A958" s="114"/>
      <c r="B958" s="100"/>
      <c r="C958" s="100"/>
    </row>
    <row r="959" ht="15.75" customHeight="1">
      <c r="A959" s="114"/>
      <c r="B959" s="100"/>
      <c r="C959" s="100"/>
    </row>
    <row r="960" ht="15.75" customHeight="1">
      <c r="A960" s="114"/>
      <c r="B960" s="100"/>
      <c r="C960" s="100"/>
    </row>
    <row r="961" ht="15.75" customHeight="1">
      <c r="A961" s="114"/>
      <c r="B961" s="100"/>
      <c r="C961" s="100"/>
    </row>
    <row r="962" ht="15.75" customHeight="1">
      <c r="A962" s="114"/>
      <c r="B962" s="100"/>
      <c r="C962" s="100"/>
    </row>
    <row r="963" ht="15.75" customHeight="1">
      <c r="A963" s="114"/>
      <c r="B963" s="100"/>
      <c r="C963" s="100"/>
    </row>
    <row r="964" ht="15.75" customHeight="1">
      <c r="A964" s="114"/>
      <c r="B964" s="100"/>
      <c r="C964" s="100"/>
    </row>
    <row r="965" ht="15.75" customHeight="1">
      <c r="A965" s="114"/>
      <c r="B965" s="100"/>
      <c r="C965" s="100"/>
    </row>
    <row r="966" ht="15.75" customHeight="1">
      <c r="A966" s="114"/>
      <c r="B966" s="100"/>
      <c r="C966" s="100"/>
    </row>
    <row r="967" ht="15.75" customHeight="1">
      <c r="A967" s="114"/>
      <c r="B967" s="100"/>
      <c r="C967" s="100"/>
    </row>
    <row r="968" ht="15.75" customHeight="1">
      <c r="A968" s="114"/>
      <c r="B968" s="100"/>
      <c r="C968" s="100"/>
    </row>
    <row r="969" ht="15.75" customHeight="1">
      <c r="A969" s="114"/>
      <c r="B969" s="100"/>
      <c r="C969" s="100"/>
    </row>
    <row r="970" ht="15.75" customHeight="1">
      <c r="A970" s="114"/>
      <c r="B970" s="100"/>
      <c r="C970" s="100"/>
    </row>
    <row r="971" ht="15.75" customHeight="1">
      <c r="A971" s="114"/>
      <c r="B971" s="100"/>
      <c r="C971" s="100"/>
    </row>
    <row r="972" ht="15.75" customHeight="1">
      <c r="A972" s="114"/>
      <c r="B972" s="100"/>
      <c r="C972" s="100"/>
    </row>
    <row r="973" ht="15.75" customHeight="1">
      <c r="A973" s="114"/>
      <c r="B973" s="100"/>
      <c r="C973" s="100"/>
    </row>
    <row r="974" ht="15.75" customHeight="1">
      <c r="A974" s="114"/>
      <c r="B974" s="100"/>
      <c r="C974" s="100"/>
    </row>
    <row r="975" ht="15.75" customHeight="1">
      <c r="A975" s="114"/>
      <c r="B975" s="100"/>
      <c r="C975" s="100"/>
    </row>
    <row r="976" ht="15.75" customHeight="1">
      <c r="A976" s="114"/>
      <c r="B976" s="100"/>
      <c r="C976" s="100"/>
    </row>
    <row r="977" ht="15.75" customHeight="1">
      <c r="A977" s="114"/>
      <c r="B977" s="100"/>
      <c r="C977" s="100"/>
    </row>
    <row r="978" ht="15.75" customHeight="1">
      <c r="A978" s="114"/>
      <c r="B978" s="100"/>
      <c r="C978" s="100"/>
    </row>
    <row r="979" ht="15.75" customHeight="1">
      <c r="A979" s="114"/>
      <c r="B979" s="100"/>
      <c r="C979" s="100"/>
    </row>
    <row r="980" ht="15.75" customHeight="1">
      <c r="A980" s="114"/>
      <c r="B980" s="100"/>
      <c r="C980" s="100"/>
    </row>
    <row r="981" ht="15.75" customHeight="1">
      <c r="A981" s="114"/>
      <c r="B981" s="100"/>
      <c r="C981" s="100"/>
    </row>
    <row r="982" ht="15.75" customHeight="1">
      <c r="A982" s="114"/>
      <c r="B982" s="100"/>
      <c r="C982" s="100"/>
    </row>
    <row r="983" ht="15.75" customHeight="1">
      <c r="A983" s="114"/>
      <c r="B983" s="100"/>
      <c r="C983" s="100"/>
    </row>
    <row r="984" ht="15.75" customHeight="1">
      <c r="A984" s="114"/>
      <c r="B984" s="100"/>
      <c r="C984" s="100"/>
    </row>
    <row r="985" ht="15.75" customHeight="1">
      <c r="A985" s="114"/>
      <c r="B985" s="100"/>
      <c r="C985" s="100"/>
    </row>
    <row r="986" ht="15.75" customHeight="1">
      <c r="A986" s="114"/>
      <c r="B986" s="100"/>
      <c r="C986" s="100"/>
    </row>
    <row r="987" ht="15.75" customHeight="1">
      <c r="A987" s="114"/>
      <c r="B987" s="100"/>
      <c r="C987" s="100"/>
    </row>
    <row r="988" ht="15.75" customHeight="1">
      <c r="A988" s="114"/>
      <c r="B988" s="100"/>
      <c r="C988" s="100"/>
    </row>
    <row r="989" ht="15.75" customHeight="1">
      <c r="A989" s="114"/>
      <c r="B989" s="100"/>
      <c r="C989" s="100"/>
    </row>
    <row r="990" ht="15.75" customHeight="1">
      <c r="A990" s="114"/>
      <c r="B990" s="100"/>
      <c r="C990" s="100"/>
    </row>
    <row r="991" ht="15.75" customHeight="1">
      <c r="A991" s="114"/>
      <c r="B991" s="100"/>
      <c r="C991" s="100"/>
    </row>
    <row r="992" ht="15.75" customHeight="1">
      <c r="A992" s="114"/>
      <c r="B992" s="100"/>
      <c r="C992" s="100"/>
    </row>
    <row r="993" ht="15.75" customHeight="1">
      <c r="A993" s="114"/>
      <c r="B993" s="100"/>
      <c r="C993" s="100"/>
    </row>
    <row r="994" ht="15.75" customHeight="1">
      <c r="A994" s="114"/>
      <c r="B994" s="100"/>
      <c r="C994" s="100"/>
    </row>
    <row r="995" ht="15.75" customHeight="1">
      <c r="A995" s="114"/>
      <c r="B995" s="100"/>
      <c r="C995" s="100"/>
    </row>
    <row r="996" ht="15.75" customHeight="1">
      <c r="A996" s="114"/>
      <c r="B996" s="100"/>
      <c r="C996" s="100"/>
    </row>
    <row r="997" ht="15.75" customHeight="1">
      <c r="A997" s="114"/>
      <c r="B997" s="100"/>
      <c r="C997" s="100"/>
    </row>
    <row r="998" ht="15.75" customHeight="1">
      <c r="A998" s="114"/>
      <c r="B998" s="100"/>
      <c r="C998" s="100"/>
    </row>
    <row r="999" ht="15.75" customHeight="1">
      <c r="A999" s="114"/>
      <c r="B999" s="100"/>
      <c r="C999" s="100"/>
    </row>
    <row r="1000" ht="15.75" customHeight="1">
      <c r="A1000" s="114"/>
      <c r="B1000" s="100"/>
      <c r="C1000" s="100"/>
    </row>
    <row r="1001" ht="15.75" customHeight="1">
      <c r="A1001" s="114"/>
      <c r="B1001" s="100"/>
      <c r="C1001" s="100"/>
    </row>
    <row r="1002" ht="15.75" customHeight="1">
      <c r="A1002" s="114"/>
      <c r="B1002" s="100"/>
      <c r="C1002" s="100"/>
    </row>
    <row r="1003" ht="15.75" customHeight="1">
      <c r="A1003" s="114"/>
      <c r="B1003" s="100"/>
      <c r="C1003" s="100"/>
    </row>
    <row r="1004" ht="15.75" customHeight="1">
      <c r="A1004" s="114"/>
      <c r="B1004" s="100"/>
      <c r="C1004" s="100"/>
    </row>
    <row r="1005" ht="15.75" customHeight="1">
      <c r="A1005" s="114"/>
      <c r="B1005" s="100"/>
      <c r="C1005" s="100"/>
    </row>
    <row r="1006" ht="15.75" customHeight="1">
      <c r="A1006" s="114"/>
      <c r="B1006" s="100"/>
      <c r="C1006" s="100"/>
    </row>
    <row r="1007" ht="15.75" customHeight="1">
      <c r="A1007" s="114"/>
      <c r="B1007" s="100"/>
      <c r="C1007" s="100"/>
    </row>
    <row r="1008" ht="15.75" customHeight="1">
      <c r="A1008" s="114"/>
      <c r="B1008" s="100"/>
      <c r="C1008" s="100"/>
    </row>
    <row r="1009" ht="15.75" customHeight="1">
      <c r="A1009" s="114"/>
      <c r="B1009" s="100"/>
      <c r="C1009" s="100"/>
    </row>
    <row r="1010" ht="15.75" customHeight="1">
      <c r="A1010" s="114"/>
      <c r="B1010" s="100"/>
      <c r="C1010" s="100"/>
    </row>
    <row r="1011" ht="15.75" customHeight="1">
      <c r="A1011" s="114"/>
      <c r="B1011" s="100"/>
      <c r="C1011" s="100"/>
    </row>
  </sheetData>
  <mergeCells count="10">
    <mergeCell ref="A37:A42"/>
    <mergeCell ref="A43:A46"/>
    <mergeCell ref="A47:C47"/>
    <mergeCell ref="A4:B4"/>
    <mergeCell ref="A5:A10"/>
    <mergeCell ref="A11:A16"/>
    <mergeCell ref="A17:A22"/>
    <mergeCell ref="A23:A27"/>
    <mergeCell ref="A28:A33"/>
    <mergeCell ref="A34:A36"/>
  </mergeCells>
  <printOptions/>
  <pageMargins bottom="0.787401575" footer="0.0" header="0.0" left="0.511811024" right="0.511811024" top="0.787401575"/>
  <pageSetup paperSize="9"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20.71"/>
    <col customWidth="1" min="3" max="3" width="30.71"/>
    <col customWidth="1" min="4" max="4" width="8.86"/>
    <col customWidth="1" min="5" max="29" width="10.71"/>
  </cols>
  <sheetData>
    <row r="1">
      <c r="A1" s="99" t="s">
        <v>973</v>
      </c>
      <c r="C1" s="115"/>
      <c r="D1" s="97"/>
      <c r="E1" s="97"/>
      <c r="F1" s="116"/>
      <c r="G1" s="116"/>
      <c r="H1" s="116"/>
      <c r="I1" s="116"/>
      <c r="J1" s="116"/>
      <c r="K1" s="116"/>
      <c r="L1" s="116"/>
      <c r="M1" s="116"/>
      <c r="N1" s="116"/>
      <c r="O1" s="116"/>
      <c r="P1" s="116"/>
      <c r="Q1" s="116"/>
      <c r="R1" s="116"/>
      <c r="S1" s="116"/>
      <c r="T1" s="116"/>
      <c r="U1" s="116"/>
      <c r="V1" s="116"/>
      <c r="W1" s="116"/>
      <c r="X1" s="116"/>
      <c r="Y1" s="116"/>
      <c r="Z1" s="117"/>
      <c r="AA1" s="117"/>
      <c r="AB1" s="117"/>
      <c r="AC1" s="117"/>
    </row>
    <row r="2">
      <c r="A2" s="118"/>
      <c r="B2" s="118"/>
      <c r="C2" s="115"/>
      <c r="D2" s="97"/>
      <c r="E2" s="97"/>
      <c r="F2" s="116"/>
      <c r="G2" s="116"/>
      <c r="H2" s="116"/>
      <c r="I2" s="116"/>
      <c r="J2" s="116"/>
      <c r="K2" s="116"/>
      <c r="L2" s="116"/>
      <c r="M2" s="116"/>
      <c r="N2" s="116"/>
      <c r="O2" s="116"/>
      <c r="P2" s="116"/>
      <c r="Q2" s="116"/>
      <c r="R2" s="116"/>
      <c r="S2" s="116"/>
      <c r="T2" s="116"/>
      <c r="U2" s="116"/>
      <c r="V2" s="116"/>
      <c r="W2" s="116"/>
      <c r="X2" s="116"/>
      <c r="Y2" s="116"/>
      <c r="Z2" s="117"/>
      <c r="AA2" s="117"/>
      <c r="AB2" s="117"/>
      <c r="AC2" s="117"/>
    </row>
    <row r="3">
      <c r="A3" s="80" t="s">
        <v>974</v>
      </c>
      <c r="B3" s="80" t="s">
        <v>975</v>
      </c>
      <c r="C3" s="81" t="s">
        <v>939</v>
      </c>
      <c r="D3" s="81" t="s">
        <v>976</v>
      </c>
      <c r="E3" s="81" t="s">
        <v>873</v>
      </c>
      <c r="F3" s="82" t="s">
        <v>874</v>
      </c>
      <c r="G3" s="83" t="s">
        <v>875</v>
      </c>
      <c r="H3" s="82" t="s">
        <v>876</v>
      </c>
      <c r="I3" s="83" t="s">
        <v>877</v>
      </c>
      <c r="J3" s="82" t="s">
        <v>878</v>
      </c>
      <c r="K3" s="83" t="s">
        <v>879</v>
      </c>
      <c r="L3" s="82" t="s">
        <v>880</v>
      </c>
      <c r="M3" s="83" t="s">
        <v>881</v>
      </c>
      <c r="N3" s="82" t="s">
        <v>882</v>
      </c>
      <c r="O3" s="83" t="s">
        <v>883</v>
      </c>
      <c r="P3" s="82" t="s">
        <v>884</v>
      </c>
      <c r="Q3" s="83" t="s">
        <v>885</v>
      </c>
      <c r="R3" s="82" t="s">
        <v>886</v>
      </c>
      <c r="S3" s="83" t="s">
        <v>887</v>
      </c>
      <c r="T3" s="82" t="s">
        <v>888</v>
      </c>
      <c r="U3" s="83" t="s">
        <v>889</v>
      </c>
      <c r="V3" s="82" t="s">
        <v>890</v>
      </c>
      <c r="W3" s="83" t="s">
        <v>891</v>
      </c>
      <c r="X3" s="82" t="s">
        <v>892</v>
      </c>
      <c r="Y3" s="83" t="s">
        <v>893</v>
      </c>
      <c r="Z3" s="82" t="s">
        <v>940</v>
      </c>
      <c r="AA3" s="82" t="s">
        <v>895</v>
      </c>
      <c r="AB3" s="82" t="s">
        <v>896</v>
      </c>
      <c r="AC3" s="82" t="s">
        <v>897</v>
      </c>
    </row>
    <row r="4" ht="15.75" customHeight="1">
      <c r="A4" s="119" t="s">
        <v>69</v>
      </c>
      <c r="B4" s="90" t="s">
        <v>977</v>
      </c>
      <c r="C4" s="98" t="s">
        <v>978</v>
      </c>
      <c r="D4" s="90" t="s">
        <v>979</v>
      </c>
      <c r="E4" s="85">
        <f>MIN('Base de fórmulas'!A11:B12)</f>
        <v>0.1275912</v>
      </c>
      <c r="F4" s="86">
        <v>94742.0</v>
      </c>
      <c r="G4" s="87">
        <f t="shared" ref="G4:G69" si="1">F4*$E4</f>
        <v>12088.24547</v>
      </c>
      <c r="H4" s="86">
        <v>6446.0</v>
      </c>
      <c r="I4" s="87">
        <f t="shared" ref="I4:I69" si="2">H4*$E4</f>
        <v>822.4528752</v>
      </c>
      <c r="J4" s="86">
        <v>8674.0</v>
      </c>
      <c r="K4" s="87">
        <f t="shared" ref="K4:K69" si="3">J4*$E4</f>
        <v>1106.726069</v>
      </c>
      <c r="L4" s="86">
        <v>900.0</v>
      </c>
      <c r="M4" s="87">
        <f t="shared" ref="M4:M69" si="4">L4*$E4</f>
        <v>114.83208</v>
      </c>
      <c r="N4" s="86">
        <v>103477.8</v>
      </c>
      <c r="O4" s="87">
        <f t="shared" ref="O4:O69" si="5">N4*$E4</f>
        <v>13202.85668</v>
      </c>
      <c r="P4" s="86">
        <v>19300.0</v>
      </c>
      <c r="Q4" s="87">
        <f t="shared" ref="Q4:Q69" si="6">P4*$E4</f>
        <v>2462.51016</v>
      </c>
      <c r="R4" s="86">
        <v>6444.1</v>
      </c>
      <c r="S4" s="87">
        <f t="shared" ref="S4:S69" si="7">R4*$E4</f>
        <v>822.2104519</v>
      </c>
      <c r="T4" s="86">
        <v>1.0</v>
      </c>
      <c r="U4" s="87">
        <f t="shared" ref="U4:U69" si="8">T4*$E4</f>
        <v>0.1275912</v>
      </c>
      <c r="V4" s="86">
        <v>123471.0</v>
      </c>
      <c r="W4" s="87">
        <f t="shared" ref="W4:W69" si="9">V4*$E4</f>
        <v>15753.81306</v>
      </c>
      <c r="X4" s="86">
        <v>5531.0</v>
      </c>
      <c r="Y4" s="87">
        <f t="shared" ref="Y4:Y69" si="10">X4*$E4</f>
        <v>705.7069272</v>
      </c>
      <c r="Z4" s="88">
        <f t="shared" ref="Z4:Z69" si="11">SUM(F4,H4,J4,L4,N4,P4,R4,T4,V4,X4,)</f>
        <v>368986.9</v>
      </c>
      <c r="AA4" s="87">
        <f t="shared" ref="AA4:AA69" si="12">Z4*$E4</f>
        <v>47079.48136</v>
      </c>
      <c r="AB4" s="87">
        <f t="shared" ref="AB4:AB69" si="13">AA4*12</f>
        <v>564953.7763</v>
      </c>
      <c r="AC4" s="87">
        <f t="shared" ref="AC4:AC69" si="14">AB4*2</f>
        <v>1129907.553</v>
      </c>
    </row>
    <row r="5" ht="15.75" customHeight="1">
      <c r="A5" s="11"/>
      <c r="B5" s="90" t="s">
        <v>980</v>
      </c>
      <c r="C5" s="98" t="s">
        <v>981</v>
      </c>
      <c r="D5" s="90" t="s">
        <v>982</v>
      </c>
      <c r="E5" s="85">
        <f>MIN('Base de fórmulas'!$A$21:$B$22)</f>
        <v>0.05826666667</v>
      </c>
      <c r="F5" s="86">
        <v>22753.0</v>
      </c>
      <c r="G5" s="87">
        <f t="shared" si="1"/>
        <v>1325.741467</v>
      </c>
      <c r="H5" s="86">
        <v>21963.0</v>
      </c>
      <c r="I5" s="87">
        <f t="shared" si="2"/>
        <v>1279.7108</v>
      </c>
      <c r="J5" s="86">
        <v>690.0</v>
      </c>
      <c r="K5" s="87">
        <f t="shared" si="3"/>
        <v>40.204</v>
      </c>
      <c r="L5" s="86">
        <v>20000.0</v>
      </c>
      <c r="M5" s="87">
        <f t="shared" si="4"/>
        <v>1165.333333</v>
      </c>
      <c r="N5" s="86">
        <v>1.0</v>
      </c>
      <c r="O5" s="87">
        <f t="shared" si="5"/>
        <v>0.05826666667</v>
      </c>
      <c r="P5" s="86">
        <v>106440.0</v>
      </c>
      <c r="Q5" s="87">
        <f t="shared" si="6"/>
        <v>6201.904</v>
      </c>
      <c r="R5" s="86">
        <v>13177.56</v>
      </c>
      <c r="S5" s="87">
        <f t="shared" si="7"/>
        <v>767.812496</v>
      </c>
      <c r="T5" s="86">
        <v>1847.0</v>
      </c>
      <c r="U5" s="87">
        <f t="shared" si="8"/>
        <v>107.6185333</v>
      </c>
      <c r="V5" s="86">
        <v>19131.0</v>
      </c>
      <c r="W5" s="87">
        <f t="shared" si="9"/>
        <v>1114.6996</v>
      </c>
      <c r="X5" s="86">
        <v>1.0</v>
      </c>
      <c r="Y5" s="87">
        <f t="shared" si="10"/>
        <v>0.05826666667</v>
      </c>
      <c r="Z5" s="88">
        <f t="shared" si="11"/>
        <v>206003.56</v>
      </c>
      <c r="AA5" s="87">
        <f t="shared" si="12"/>
        <v>12003.14076</v>
      </c>
      <c r="AB5" s="87">
        <f t="shared" si="13"/>
        <v>144037.6892</v>
      </c>
      <c r="AC5" s="87">
        <f t="shared" si="14"/>
        <v>288075.3783</v>
      </c>
    </row>
    <row r="6" ht="15.75" customHeight="1">
      <c r="A6" s="11"/>
      <c r="B6" s="90" t="s">
        <v>983</v>
      </c>
      <c r="C6" s="98" t="s">
        <v>984</v>
      </c>
      <c r="D6" s="90" t="s">
        <v>982</v>
      </c>
      <c r="E6" s="85">
        <f>MIN('Base de fórmulas'!$A$31:$B$32)</f>
        <v>0.03313333333</v>
      </c>
      <c r="F6" s="86">
        <v>1210.0</v>
      </c>
      <c r="G6" s="87">
        <f t="shared" si="1"/>
        <v>40.09133333</v>
      </c>
      <c r="H6" s="86">
        <v>1.0</v>
      </c>
      <c r="I6" s="87">
        <f t="shared" si="2"/>
        <v>0.03313333333</v>
      </c>
      <c r="J6" s="86">
        <v>1036.0</v>
      </c>
      <c r="K6" s="87">
        <f t="shared" si="3"/>
        <v>34.32613333</v>
      </c>
      <c r="L6" s="86">
        <v>6000.0</v>
      </c>
      <c r="M6" s="87">
        <f t="shared" si="4"/>
        <v>198.8</v>
      </c>
      <c r="N6" s="86">
        <v>60000.0</v>
      </c>
      <c r="O6" s="87">
        <f t="shared" si="5"/>
        <v>1988</v>
      </c>
      <c r="P6" s="86">
        <v>18000.0</v>
      </c>
      <c r="Q6" s="87">
        <f t="shared" si="6"/>
        <v>596.4</v>
      </c>
      <c r="R6" s="86">
        <v>8785.04</v>
      </c>
      <c r="S6" s="87">
        <f t="shared" si="7"/>
        <v>291.0776587</v>
      </c>
      <c r="T6" s="86">
        <v>130000.0</v>
      </c>
      <c r="U6" s="87">
        <f t="shared" si="8"/>
        <v>4307.333333</v>
      </c>
      <c r="V6" s="86">
        <v>6142.0</v>
      </c>
      <c r="W6" s="87">
        <f t="shared" si="9"/>
        <v>203.5049333</v>
      </c>
      <c r="X6" s="86">
        <v>1.0</v>
      </c>
      <c r="Y6" s="87">
        <f t="shared" si="10"/>
        <v>0.03313333333</v>
      </c>
      <c r="Z6" s="88">
        <f t="shared" si="11"/>
        <v>231175.04</v>
      </c>
      <c r="AA6" s="87">
        <f t="shared" si="12"/>
        <v>7659.599659</v>
      </c>
      <c r="AB6" s="87">
        <f t="shared" si="13"/>
        <v>91915.1959</v>
      </c>
      <c r="AC6" s="87">
        <f t="shared" si="14"/>
        <v>183830.3918</v>
      </c>
    </row>
    <row r="7" ht="15.75" customHeight="1">
      <c r="A7" s="11"/>
      <c r="B7" s="90" t="s">
        <v>985</v>
      </c>
      <c r="C7" s="98" t="s">
        <v>986</v>
      </c>
      <c r="D7" s="90" t="s">
        <v>982</v>
      </c>
      <c r="E7" s="85">
        <f>MIN('Base de fórmulas'!$A$41:$B$42)</f>
        <v>0.02255</v>
      </c>
      <c r="F7" s="86">
        <v>255899.0</v>
      </c>
      <c r="G7" s="87">
        <f t="shared" si="1"/>
        <v>5770.52245</v>
      </c>
      <c r="H7" s="86">
        <v>57516.0</v>
      </c>
      <c r="I7" s="87">
        <f t="shared" si="2"/>
        <v>1296.9858</v>
      </c>
      <c r="J7" s="86">
        <v>37291.0</v>
      </c>
      <c r="K7" s="87">
        <f t="shared" si="3"/>
        <v>840.91205</v>
      </c>
      <c r="L7" s="86">
        <v>90000.0</v>
      </c>
      <c r="M7" s="87">
        <f t="shared" si="4"/>
        <v>2029.5</v>
      </c>
      <c r="N7" s="86">
        <v>58882.5</v>
      </c>
      <c r="O7" s="87">
        <f t="shared" si="5"/>
        <v>1327.800375</v>
      </c>
      <c r="P7" s="86">
        <v>210000.0</v>
      </c>
      <c r="Q7" s="87">
        <f t="shared" si="6"/>
        <v>4735.5</v>
      </c>
      <c r="R7" s="86">
        <v>34509.54</v>
      </c>
      <c r="S7" s="87">
        <f t="shared" si="7"/>
        <v>778.190127</v>
      </c>
      <c r="T7" s="86">
        <v>284555.0</v>
      </c>
      <c r="U7" s="87">
        <f t="shared" si="8"/>
        <v>6416.71525</v>
      </c>
      <c r="V7" s="86">
        <v>208936.0</v>
      </c>
      <c r="W7" s="87">
        <f t="shared" si="9"/>
        <v>4711.5068</v>
      </c>
      <c r="X7" s="86">
        <v>2970.0</v>
      </c>
      <c r="Y7" s="87">
        <f t="shared" si="10"/>
        <v>66.9735</v>
      </c>
      <c r="Z7" s="88">
        <f t="shared" si="11"/>
        <v>1240559.04</v>
      </c>
      <c r="AA7" s="87">
        <f t="shared" si="12"/>
        <v>27974.60635</v>
      </c>
      <c r="AB7" s="87">
        <f t="shared" si="13"/>
        <v>335695.2762</v>
      </c>
      <c r="AC7" s="87">
        <f t="shared" si="14"/>
        <v>671390.5524</v>
      </c>
    </row>
    <row r="8" ht="15.75" customHeight="1">
      <c r="A8" s="11"/>
      <c r="B8" s="90" t="s">
        <v>987</v>
      </c>
      <c r="C8" s="98" t="s">
        <v>988</v>
      </c>
      <c r="D8" s="90" t="s">
        <v>982</v>
      </c>
      <c r="E8" s="85">
        <f>MIN('Base de fórmulas'!$A$51:$B$52)</f>
        <v>0.0305</v>
      </c>
      <c r="F8" s="86">
        <v>3563.0</v>
      </c>
      <c r="G8" s="87">
        <f t="shared" si="1"/>
        <v>108.6715</v>
      </c>
      <c r="H8" s="86">
        <v>1.0</v>
      </c>
      <c r="I8" s="87">
        <f t="shared" si="2"/>
        <v>0.0305</v>
      </c>
      <c r="J8" s="86">
        <v>55937.0</v>
      </c>
      <c r="K8" s="87">
        <f t="shared" si="3"/>
        <v>1706.0785</v>
      </c>
      <c r="L8" s="86">
        <v>5000.0</v>
      </c>
      <c r="M8" s="87">
        <f t="shared" si="4"/>
        <v>152.5</v>
      </c>
      <c r="N8" s="86">
        <v>58882.5</v>
      </c>
      <c r="O8" s="87">
        <f t="shared" si="5"/>
        <v>1795.91625</v>
      </c>
      <c r="P8" s="86">
        <v>109361.0</v>
      </c>
      <c r="Q8" s="87">
        <f t="shared" si="6"/>
        <v>3335.5105</v>
      </c>
      <c r="R8" s="86">
        <v>20273.16</v>
      </c>
      <c r="S8" s="87">
        <f t="shared" si="7"/>
        <v>618.33138</v>
      </c>
      <c r="T8" s="86">
        <v>130000.0</v>
      </c>
      <c r="U8" s="87">
        <f t="shared" si="8"/>
        <v>3965</v>
      </c>
      <c r="V8" s="86">
        <v>80455.0</v>
      </c>
      <c r="W8" s="87">
        <f t="shared" si="9"/>
        <v>2453.8775</v>
      </c>
      <c r="X8" s="86">
        <v>1.0</v>
      </c>
      <c r="Y8" s="87">
        <f t="shared" si="10"/>
        <v>0.0305</v>
      </c>
      <c r="Z8" s="88">
        <f t="shared" si="11"/>
        <v>463473.66</v>
      </c>
      <c r="AA8" s="87">
        <f t="shared" si="12"/>
        <v>14135.94663</v>
      </c>
      <c r="AB8" s="87">
        <f t="shared" si="13"/>
        <v>169631.3596</v>
      </c>
      <c r="AC8" s="87">
        <f t="shared" si="14"/>
        <v>339262.7191</v>
      </c>
    </row>
    <row r="9" ht="15.75" customHeight="1">
      <c r="A9" s="11"/>
      <c r="B9" s="86" t="s">
        <v>989</v>
      </c>
      <c r="C9" s="98" t="s">
        <v>990</v>
      </c>
      <c r="D9" s="90" t="s">
        <v>982</v>
      </c>
      <c r="E9" s="85">
        <f>MIN('Base de fórmulas'!$A$61:$B$62)</f>
        <v>0.1333316333</v>
      </c>
      <c r="F9" s="86">
        <v>287712.0</v>
      </c>
      <c r="G9" s="87">
        <f t="shared" si="1"/>
        <v>38361.11089</v>
      </c>
      <c r="H9" s="86">
        <v>50683.0</v>
      </c>
      <c r="I9" s="87">
        <f t="shared" si="2"/>
        <v>6757.647172</v>
      </c>
      <c r="J9" s="86">
        <v>85527.0</v>
      </c>
      <c r="K9" s="87">
        <f t="shared" si="3"/>
        <v>11403.4546</v>
      </c>
      <c r="L9" s="86">
        <v>1000.0</v>
      </c>
      <c r="M9" s="87">
        <f t="shared" si="4"/>
        <v>133.3316333</v>
      </c>
      <c r="N9" s="86">
        <v>141.7</v>
      </c>
      <c r="O9" s="87">
        <f t="shared" si="5"/>
        <v>18.89309244</v>
      </c>
      <c r="P9" s="86">
        <v>4204.0</v>
      </c>
      <c r="Q9" s="87">
        <f t="shared" si="6"/>
        <v>560.5261865</v>
      </c>
      <c r="R9" s="86">
        <v>30409.74</v>
      </c>
      <c r="S9" s="87">
        <f t="shared" si="7"/>
        <v>4054.580303</v>
      </c>
      <c r="T9" s="86">
        <v>44846.0</v>
      </c>
      <c r="U9" s="87">
        <f t="shared" si="8"/>
        <v>5979.390428</v>
      </c>
      <c r="V9" s="86">
        <v>111679.0</v>
      </c>
      <c r="W9" s="87">
        <f t="shared" si="9"/>
        <v>14890.34348</v>
      </c>
      <c r="X9" s="86">
        <v>12958.0</v>
      </c>
      <c r="Y9" s="87">
        <f t="shared" si="10"/>
        <v>1727.711305</v>
      </c>
      <c r="Z9" s="88">
        <f t="shared" si="11"/>
        <v>629160.44</v>
      </c>
      <c r="AA9" s="87">
        <f t="shared" si="12"/>
        <v>83886.98909</v>
      </c>
      <c r="AB9" s="87">
        <f t="shared" si="13"/>
        <v>1006643.869</v>
      </c>
      <c r="AC9" s="87">
        <f t="shared" si="14"/>
        <v>2013287.738</v>
      </c>
    </row>
    <row r="10" ht="15.75" customHeight="1">
      <c r="A10" s="11"/>
      <c r="B10" s="86" t="s">
        <v>991</v>
      </c>
      <c r="C10" s="98" t="s">
        <v>992</v>
      </c>
      <c r="D10" s="90" t="s">
        <v>982</v>
      </c>
      <c r="E10" s="85">
        <f>MIN('Base de fórmulas'!$A$71:$B$72)</f>
        <v>0.04416</v>
      </c>
      <c r="F10" s="86">
        <v>4801.0</v>
      </c>
      <c r="G10" s="87">
        <f t="shared" si="1"/>
        <v>212.01216</v>
      </c>
      <c r="H10" s="86">
        <v>1.0</v>
      </c>
      <c r="I10" s="87">
        <f t="shared" si="2"/>
        <v>0.04416</v>
      </c>
      <c r="J10" s="86">
        <v>128291.0</v>
      </c>
      <c r="K10" s="87">
        <f t="shared" si="3"/>
        <v>5665.33056</v>
      </c>
      <c r="L10" s="86">
        <v>600.0</v>
      </c>
      <c r="M10" s="87">
        <f t="shared" si="4"/>
        <v>26.496</v>
      </c>
      <c r="N10" s="86">
        <v>235531.0</v>
      </c>
      <c r="O10" s="87">
        <f t="shared" si="5"/>
        <v>10401.04896</v>
      </c>
      <c r="P10" s="86">
        <v>10893.0</v>
      </c>
      <c r="Q10" s="87">
        <f t="shared" si="6"/>
        <v>481.03488</v>
      </c>
      <c r="R10" s="86">
        <v>20273.16</v>
      </c>
      <c r="S10" s="87">
        <f t="shared" si="7"/>
        <v>895.2627456</v>
      </c>
      <c r="T10" s="86">
        <v>130000.0</v>
      </c>
      <c r="U10" s="87">
        <f t="shared" si="8"/>
        <v>5740.8</v>
      </c>
      <c r="V10" s="86">
        <v>47588.0</v>
      </c>
      <c r="W10" s="87">
        <f t="shared" si="9"/>
        <v>2101.48608</v>
      </c>
      <c r="X10" s="86">
        <v>1.0</v>
      </c>
      <c r="Y10" s="87">
        <f t="shared" si="10"/>
        <v>0.04416</v>
      </c>
      <c r="Z10" s="88">
        <f t="shared" si="11"/>
        <v>577979.16</v>
      </c>
      <c r="AA10" s="87">
        <f t="shared" si="12"/>
        <v>25523.55971</v>
      </c>
      <c r="AB10" s="87">
        <f t="shared" si="13"/>
        <v>306282.7165</v>
      </c>
      <c r="AC10" s="87">
        <f t="shared" si="14"/>
        <v>612565.4329</v>
      </c>
    </row>
    <row r="11" ht="15.75" customHeight="1">
      <c r="A11" s="11"/>
      <c r="B11" s="86" t="s">
        <v>993</v>
      </c>
      <c r="C11" s="98" t="s">
        <v>994</v>
      </c>
      <c r="D11" s="90" t="s">
        <v>982</v>
      </c>
      <c r="E11" s="85">
        <f>MIN('Base de fórmulas'!$A$81:$B$82)</f>
        <v>0.1011</v>
      </c>
      <c r="F11" s="86">
        <v>72446.0</v>
      </c>
      <c r="G11" s="87">
        <f t="shared" si="1"/>
        <v>7324.2906</v>
      </c>
      <c r="H11" s="86">
        <v>18735.0</v>
      </c>
      <c r="I11" s="87">
        <f t="shared" si="2"/>
        <v>1894.1085</v>
      </c>
      <c r="J11" s="86">
        <v>45507.0</v>
      </c>
      <c r="K11" s="87">
        <f t="shared" si="3"/>
        <v>4600.7577</v>
      </c>
      <c r="L11" s="86">
        <v>9000.0</v>
      </c>
      <c r="M11" s="87">
        <f t="shared" si="4"/>
        <v>909.9</v>
      </c>
      <c r="N11" s="86">
        <v>12811.02</v>
      </c>
      <c r="O11" s="87">
        <f t="shared" si="5"/>
        <v>1295.194122</v>
      </c>
      <c r="P11" s="86">
        <v>1404.0</v>
      </c>
      <c r="Q11" s="87">
        <f t="shared" si="6"/>
        <v>141.9444</v>
      </c>
      <c r="R11" s="86">
        <v>11241.18</v>
      </c>
      <c r="S11" s="87">
        <f t="shared" si="7"/>
        <v>1136.483298</v>
      </c>
      <c r="T11" s="86">
        <v>35457.0</v>
      </c>
      <c r="U11" s="87">
        <f t="shared" si="8"/>
        <v>3584.7027</v>
      </c>
      <c r="V11" s="86">
        <v>55572.37</v>
      </c>
      <c r="W11" s="87">
        <f t="shared" si="9"/>
        <v>5618.366607</v>
      </c>
      <c r="X11" s="86">
        <v>9461.0</v>
      </c>
      <c r="Y11" s="87">
        <f t="shared" si="10"/>
        <v>956.5071</v>
      </c>
      <c r="Z11" s="88">
        <f t="shared" si="11"/>
        <v>271634.57</v>
      </c>
      <c r="AA11" s="87">
        <f t="shared" si="12"/>
        <v>27462.25503</v>
      </c>
      <c r="AB11" s="87">
        <f t="shared" si="13"/>
        <v>329547.0603</v>
      </c>
      <c r="AC11" s="87">
        <f t="shared" si="14"/>
        <v>659094.1206</v>
      </c>
    </row>
    <row r="12" ht="15.75" customHeight="1">
      <c r="A12" s="65"/>
      <c r="B12" s="86" t="s">
        <v>995</v>
      </c>
      <c r="C12" s="98" t="s">
        <v>996</v>
      </c>
      <c r="D12" s="90" t="s">
        <v>982</v>
      </c>
      <c r="E12" s="85">
        <f>MIN('Base de fórmulas'!A91:B92)</f>
        <v>0.14135</v>
      </c>
      <c r="F12" s="86">
        <v>4801.0</v>
      </c>
      <c r="G12" s="87">
        <f t="shared" si="1"/>
        <v>678.62135</v>
      </c>
      <c r="H12" s="86">
        <v>1.0</v>
      </c>
      <c r="I12" s="87">
        <f t="shared" si="2"/>
        <v>0.14135</v>
      </c>
      <c r="J12" s="86">
        <v>68262.0</v>
      </c>
      <c r="K12" s="87">
        <f t="shared" si="3"/>
        <v>9648.8337</v>
      </c>
      <c r="L12" s="86">
        <v>500.0</v>
      </c>
      <c r="M12" s="87">
        <f t="shared" si="4"/>
        <v>70.675</v>
      </c>
      <c r="N12" s="86">
        <v>8540.7</v>
      </c>
      <c r="O12" s="87">
        <f t="shared" si="5"/>
        <v>1207.227945</v>
      </c>
      <c r="P12" s="86">
        <v>9016.0</v>
      </c>
      <c r="Q12" s="87">
        <f t="shared" si="6"/>
        <v>1274.4116</v>
      </c>
      <c r="R12" s="86">
        <v>7494.12</v>
      </c>
      <c r="S12" s="87">
        <f t="shared" si="7"/>
        <v>1059.293862</v>
      </c>
      <c r="T12" s="86">
        <v>34000.0</v>
      </c>
      <c r="U12" s="87">
        <f t="shared" si="8"/>
        <v>4805.9</v>
      </c>
      <c r="V12" s="86">
        <v>18042.0</v>
      </c>
      <c r="W12" s="87">
        <f t="shared" si="9"/>
        <v>2550.2367</v>
      </c>
      <c r="X12" s="86">
        <v>1.0</v>
      </c>
      <c r="Y12" s="87">
        <f t="shared" si="10"/>
        <v>0.14135</v>
      </c>
      <c r="Z12" s="88">
        <f t="shared" si="11"/>
        <v>150657.82</v>
      </c>
      <c r="AA12" s="87">
        <f t="shared" si="12"/>
        <v>21295.48286</v>
      </c>
      <c r="AB12" s="87">
        <f t="shared" si="13"/>
        <v>255545.7943</v>
      </c>
      <c r="AC12" s="87">
        <f t="shared" si="14"/>
        <v>511091.5886</v>
      </c>
    </row>
    <row r="13" ht="15.75" customHeight="1">
      <c r="A13" s="119" t="s">
        <v>120</v>
      </c>
      <c r="B13" s="90" t="s">
        <v>997</v>
      </c>
      <c r="C13" s="98" t="s">
        <v>998</v>
      </c>
      <c r="D13" s="90" t="s">
        <v>979</v>
      </c>
      <c r="E13" s="85">
        <f>MIN('Base de fórmulas'!$A$103:$B$104)</f>
        <v>0.2842419</v>
      </c>
      <c r="F13" s="86">
        <v>1042.0</v>
      </c>
      <c r="G13" s="87">
        <f t="shared" si="1"/>
        <v>296.1800598</v>
      </c>
      <c r="H13" s="86">
        <v>347.0</v>
      </c>
      <c r="I13" s="87">
        <f t="shared" si="2"/>
        <v>98.6319393</v>
      </c>
      <c r="J13" s="86">
        <v>468.0</v>
      </c>
      <c r="K13" s="87">
        <f t="shared" si="3"/>
        <v>133.0252092</v>
      </c>
      <c r="L13" s="86">
        <v>500.0</v>
      </c>
      <c r="M13" s="87">
        <f t="shared" si="4"/>
        <v>142.12095</v>
      </c>
      <c r="N13" s="86">
        <v>55.0</v>
      </c>
      <c r="O13" s="87">
        <f t="shared" si="5"/>
        <v>15.6333045</v>
      </c>
      <c r="P13" s="86">
        <v>4205.0</v>
      </c>
      <c r="Q13" s="87">
        <f t="shared" si="6"/>
        <v>1195.23719</v>
      </c>
      <c r="R13" s="86">
        <v>346.5</v>
      </c>
      <c r="S13" s="87">
        <f t="shared" si="7"/>
        <v>98.48981835</v>
      </c>
      <c r="T13" s="86">
        <v>1492.0</v>
      </c>
      <c r="U13" s="87">
        <f t="shared" si="8"/>
        <v>424.0889148</v>
      </c>
      <c r="V13" s="86">
        <v>3665.0</v>
      </c>
      <c r="W13" s="87">
        <f t="shared" si="9"/>
        <v>1041.746564</v>
      </c>
      <c r="X13" s="86">
        <v>1.0</v>
      </c>
      <c r="Y13" s="87">
        <f t="shared" si="10"/>
        <v>0.2842419</v>
      </c>
      <c r="Z13" s="88">
        <f t="shared" si="11"/>
        <v>12121.5</v>
      </c>
      <c r="AA13" s="87">
        <f t="shared" si="12"/>
        <v>3445.438191</v>
      </c>
      <c r="AB13" s="87">
        <f t="shared" si="13"/>
        <v>41345.25829</v>
      </c>
      <c r="AC13" s="87">
        <f t="shared" si="14"/>
        <v>82690.51658</v>
      </c>
    </row>
    <row r="14" ht="15.75" customHeight="1">
      <c r="A14" s="11"/>
      <c r="B14" s="90" t="s">
        <v>999</v>
      </c>
      <c r="C14" s="98" t="s">
        <v>1000</v>
      </c>
      <c r="D14" s="90" t="s">
        <v>979</v>
      </c>
      <c r="E14" s="85">
        <f>MIN('Base de fórmulas'!A113:B114)</f>
        <v>0.3222591667</v>
      </c>
      <c r="F14" s="86">
        <v>2958.0</v>
      </c>
      <c r="G14" s="87">
        <f t="shared" si="1"/>
        <v>953.242615</v>
      </c>
      <c r="H14" s="86">
        <v>7677.0</v>
      </c>
      <c r="I14" s="87">
        <f t="shared" si="2"/>
        <v>2473.983623</v>
      </c>
      <c r="J14" s="86">
        <v>132.0</v>
      </c>
      <c r="K14" s="87">
        <f t="shared" si="3"/>
        <v>42.53821</v>
      </c>
      <c r="L14" s="86">
        <v>110.0</v>
      </c>
      <c r="M14" s="87">
        <f t="shared" si="4"/>
        <v>35.44850833</v>
      </c>
      <c r="N14" s="86">
        <v>1.0</v>
      </c>
      <c r="O14" s="87">
        <f t="shared" si="5"/>
        <v>0.3222591667</v>
      </c>
      <c r="P14" s="86">
        <v>10894.0</v>
      </c>
      <c r="Q14" s="87">
        <f t="shared" si="6"/>
        <v>3510.691362</v>
      </c>
      <c r="R14" s="86">
        <v>7676.9</v>
      </c>
      <c r="S14" s="87">
        <f t="shared" si="7"/>
        <v>2473.951397</v>
      </c>
      <c r="T14" s="86">
        <v>845.0</v>
      </c>
      <c r="U14" s="87">
        <f t="shared" si="8"/>
        <v>272.3089958</v>
      </c>
      <c r="V14" s="86">
        <v>5905.0</v>
      </c>
      <c r="W14" s="87">
        <f t="shared" si="9"/>
        <v>1902.940379</v>
      </c>
      <c r="X14" s="86">
        <v>20.0</v>
      </c>
      <c r="Y14" s="87">
        <f t="shared" si="10"/>
        <v>6.445183333</v>
      </c>
      <c r="Z14" s="88">
        <f t="shared" si="11"/>
        <v>36218.9</v>
      </c>
      <c r="AA14" s="87">
        <f t="shared" si="12"/>
        <v>11671.87253</v>
      </c>
      <c r="AB14" s="87">
        <f t="shared" si="13"/>
        <v>140062.4704</v>
      </c>
      <c r="AC14" s="87">
        <f t="shared" si="14"/>
        <v>280124.9408</v>
      </c>
    </row>
    <row r="15" ht="15.75" customHeight="1">
      <c r="A15" s="11"/>
      <c r="B15" s="90" t="s">
        <v>1001</v>
      </c>
      <c r="C15" s="98" t="s">
        <v>1002</v>
      </c>
      <c r="D15" s="90" t="s">
        <v>979</v>
      </c>
      <c r="E15" s="85">
        <f>MIN('Base de fórmulas'!A123:B124)</f>
        <v>1.8774</v>
      </c>
      <c r="F15" s="86">
        <v>2586.0</v>
      </c>
      <c r="G15" s="87">
        <f t="shared" si="1"/>
        <v>4854.9564</v>
      </c>
      <c r="H15" s="86">
        <v>733.0</v>
      </c>
      <c r="I15" s="87">
        <f t="shared" si="2"/>
        <v>1376.1342</v>
      </c>
      <c r="J15" s="86">
        <v>485.0</v>
      </c>
      <c r="K15" s="87">
        <f t="shared" si="3"/>
        <v>910.539</v>
      </c>
      <c r="L15" s="86">
        <v>110.0</v>
      </c>
      <c r="M15" s="87">
        <f t="shared" si="4"/>
        <v>206.514</v>
      </c>
      <c r="N15" s="86">
        <v>20.0</v>
      </c>
      <c r="O15" s="87">
        <f t="shared" si="5"/>
        <v>37.548</v>
      </c>
      <c r="P15" s="86">
        <v>1405.0</v>
      </c>
      <c r="Q15" s="87">
        <f t="shared" si="6"/>
        <v>2637.747</v>
      </c>
      <c r="R15" s="86">
        <v>733.4</v>
      </c>
      <c r="S15" s="87">
        <f t="shared" si="7"/>
        <v>1376.88516</v>
      </c>
      <c r="T15" s="86">
        <v>19657.0</v>
      </c>
      <c r="U15" s="87">
        <f t="shared" si="8"/>
        <v>36904.0518</v>
      </c>
      <c r="V15" s="86">
        <v>2633.0</v>
      </c>
      <c r="W15" s="87">
        <f t="shared" si="9"/>
        <v>4943.1942</v>
      </c>
      <c r="X15" s="86">
        <v>1.0</v>
      </c>
      <c r="Y15" s="87">
        <f t="shared" si="10"/>
        <v>1.8774</v>
      </c>
      <c r="Z15" s="88">
        <f t="shared" si="11"/>
        <v>28363.4</v>
      </c>
      <c r="AA15" s="87">
        <f t="shared" si="12"/>
        <v>53249.44716</v>
      </c>
      <c r="AB15" s="87">
        <f t="shared" si="13"/>
        <v>638993.3659</v>
      </c>
      <c r="AC15" s="87">
        <f t="shared" si="14"/>
        <v>1277986.732</v>
      </c>
    </row>
    <row r="16" ht="15.75" customHeight="1">
      <c r="A16" s="11"/>
      <c r="B16" s="90" t="s">
        <v>1003</v>
      </c>
      <c r="C16" s="98" t="s">
        <v>1004</v>
      </c>
      <c r="D16" s="90" t="s">
        <v>982</v>
      </c>
      <c r="E16" s="85">
        <f>MIN('Base de fórmulas'!A133:B134)</f>
        <v>0.2699184</v>
      </c>
      <c r="F16" s="86">
        <v>3239.0</v>
      </c>
      <c r="G16" s="87">
        <f t="shared" si="1"/>
        <v>874.2656976</v>
      </c>
      <c r="H16" s="86">
        <v>10000.0</v>
      </c>
      <c r="I16" s="87">
        <f t="shared" si="2"/>
        <v>2699.184</v>
      </c>
      <c r="J16" s="86">
        <v>143.0</v>
      </c>
      <c r="K16" s="87">
        <f t="shared" si="3"/>
        <v>38.5983312</v>
      </c>
      <c r="L16" s="86">
        <v>1330.0</v>
      </c>
      <c r="M16" s="87">
        <f t="shared" si="4"/>
        <v>358.991472</v>
      </c>
      <c r="N16" s="86">
        <v>1.0</v>
      </c>
      <c r="O16" s="87">
        <f t="shared" si="5"/>
        <v>0.2699184</v>
      </c>
      <c r="P16" s="86">
        <v>9017.0</v>
      </c>
      <c r="Q16" s="87">
        <f t="shared" si="6"/>
        <v>2433.854213</v>
      </c>
      <c r="R16" s="86">
        <v>271.5</v>
      </c>
      <c r="S16" s="87">
        <f t="shared" si="7"/>
        <v>73.2828456</v>
      </c>
      <c r="T16" s="86">
        <v>2742.0</v>
      </c>
      <c r="U16" s="87">
        <f t="shared" si="8"/>
        <v>740.1162528</v>
      </c>
      <c r="V16" s="86">
        <v>12509.0</v>
      </c>
      <c r="W16" s="87">
        <f t="shared" si="9"/>
        <v>3376.409266</v>
      </c>
      <c r="X16" s="86">
        <v>1.0</v>
      </c>
      <c r="Y16" s="87">
        <f t="shared" si="10"/>
        <v>0.2699184</v>
      </c>
      <c r="Z16" s="88">
        <f t="shared" si="11"/>
        <v>39253.5</v>
      </c>
      <c r="AA16" s="87">
        <f t="shared" si="12"/>
        <v>10595.24191</v>
      </c>
      <c r="AB16" s="87">
        <f t="shared" si="13"/>
        <v>127142.903</v>
      </c>
      <c r="AC16" s="87">
        <f t="shared" si="14"/>
        <v>254285.8059</v>
      </c>
    </row>
    <row r="17" ht="15.75" customHeight="1">
      <c r="A17" s="11"/>
      <c r="B17" s="90" t="s">
        <v>1005</v>
      </c>
      <c r="C17" s="98" t="s">
        <v>1006</v>
      </c>
      <c r="D17" s="90" t="s">
        <v>982</v>
      </c>
      <c r="E17" s="85">
        <f>MIN('Base de fórmulas'!$A$143:$B$144)</f>
        <v>0.144119</v>
      </c>
      <c r="F17" s="86">
        <v>46706.0</v>
      </c>
      <c r="G17" s="87">
        <f t="shared" si="1"/>
        <v>6731.222014</v>
      </c>
      <c r="H17" s="86">
        <v>8631.0</v>
      </c>
      <c r="I17" s="87">
        <f t="shared" si="2"/>
        <v>1243.891089</v>
      </c>
      <c r="J17" s="86">
        <v>43379.0</v>
      </c>
      <c r="K17" s="87">
        <f t="shared" si="3"/>
        <v>6251.738101</v>
      </c>
      <c r="L17" s="86">
        <v>1330.0</v>
      </c>
      <c r="M17" s="87">
        <f t="shared" si="4"/>
        <v>191.67827</v>
      </c>
      <c r="N17" s="86">
        <v>1.0</v>
      </c>
      <c r="O17" s="87">
        <f t="shared" si="5"/>
        <v>0.144119</v>
      </c>
      <c r="P17" s="86">
        <v>82337.0</v>
      </c>
      <c r="Q17" s="87">
        <f t="shared" si="6"/>
        <v>11866.3261</v>
      </c>
      <c r="R17" s="86">
        <v>8630.8</v>
      </c>
      <c r="S17" s="87">
        <f t="shared" si="7"/>
        <v>1243.862265</v>
      </c>
      <c r="T17" s="86">
        <v>66398.0</v>
      </c>
      <c r="U17" s="87">
        <f t="shared" si="8"/>
        <v>9569.213362</v>
      </c>
      <c r="V17" s="86">
        <v>30498.3</v>
      </c>
      <c r="W17" s="87">
        <f t="shared" si="9"/>
        <v>4395.384498</v>
      </c>
      <c r="X17" s="86">
        <v>36.0</v>
      </c>
      <c r="Y17" s="87">
        <f t="shared" si="10"/>
        <v>5.188284</v>
      </c>
      <c r="Z17" s="88">
        <f t="shared" si="11"/>
        <v>287947.1</v>
      </c>
      <c r="AA17" s="87">
        <f t="shared" si="12"/>
        <v>41498.6481</v>
      </c>
      <c r="AB17" s="87">
        <f t="shared" si="13"/>
        <v>497983.7773</v>
      </c>
      <c r="AC17" s="87">
        <f t="shared" si="14"/>
        <v>995967.5545</v>
      </c>
    </row>
    <row r="18" ht="15.75" customHeight="1">
      <c r="A18" s="65"/>
      <c r="B18" s="90" t="s">
        <v>1007</v>
      </c>
      <c r="C18" s="98" t="s">
        <v>1008</v>
      </c>
      <c r="D18" s="90" t="s">
        <v>982</v>
      </c>
      <c r="E18" s="85">
        <f>MIN('Base de fórmulas'!$A$153:$B$154)</f>
        <v>0.1204</v>
      </c>
      <c r="F18" s="86">
        <v>50310.0</v>
      </c>
      <c r="G18" s="87">
        <f t="shared" si="1"/>
        <v>6057.324</v>
      </c>
      <c r="H18" s="86">
        <v>11647.0</v>
      </c>
      <c r="I18" s="87">
        <f t="shared" si="2"/>
        <v>1402.2988</v>
      </c>
      <c r="J18" s="86">
        <v>108.0</v>
      </c>
      <c r="K18" s="87">
        <f t="shared" si="3"/>
        <v>13.0032</v>
      </c>
      <c r="L18" s="86">
        <v>11050.0</v>
      </c>
      <c r="M18" s="87">
        <f t="shared" si="4"/>
        <v>1330.42</v>
      </c>
      <c r="N18" s="86">
        <v>35364.6</v>
      </c>
      <c r="O18" s="87">
        <f t="shared" si="5"/>
        <v>4257.89784</v>
      </c>
      <c r="P18" s="86">
        <v>12547.0</v>
      </c>
      <c r="Q18" s="87">
        <f t="shared" si="6"/>
        <v>1510.6588</v>
      </c>
      <c r="R18" s="86">
        <v>11646.7</v>
      </c>
      <c r="S18" s="87">
        <f t="shared" si="7"/>
        <v>1402.26268</v>
      </c>
      <c r="T18" s="86">
        <v>134776.0</v>
      </c>
      <c r="U18" s="87">
        <f t="shared" si="8"/>
        <v>16227.0304</v>
      </c>
      <c r="V18" s="86">
        <v>41860.0</v>
      </c>
      <c r="W18" s="87">
        <f t="shared" si="9"/>
        <v>5039.944</v>
      </c>
      <c r="X18" s="86">
        <v>100.0</v>
      </c>
      <c r="Y18" s="87">
        <f t="shared" si="10"/>
        <v>12.04</v>
      </c>
      <c r="Z18" s="88">
        <f t="shared" si="11"/>
        <v>309409.3</v>
      </c>
      <c r="AA18" s="87">
        <f t="shared" si="12"/>
        <v>37252.87972</v>
      </c>
      <c r="AB18" s="87">
        <f t="shared" si="13"/>
        <v>447034.5566</v>
      </c>
      <c r="AC18" s="87">
        <f t="shared" si="14"/>
        <v>894069.1133</v>
      </c>
    </row>
    <row r="19" ht="15.75" customHeight="1">
      <c r="A19" s="119" t="s">
        <v>148</v>
      </c>
      <c r="B19" s="120" t="s">
        <v>1009</v>
      </c>
      <c r="C19" s="98" t="s">
        <v>1010</v>
      </c>
      <c r="D19" s="90" t="s">
        <v>979</v>
      </c>
      <c r="E19" s="85">
        <f>MIN('Base de fórmulas'!A165:B166)</f>
        <v>0.38313565</v>
      </c>
      <c r="F19" s="86">
        <v>322.0</v>
      </c>
      <c r="G19" s="87">
        <f t="shared" si="1"/>
        <v>123.3696793</v>
      </c>
      <c r="H19" s="86">
        <v>214.0</v>
      </c>
      <c r="I19" s="87">
        <f t="shared" si="2"/>
        <v>81.9910291</v>
      </c>
      <c r="J19" s="86">
        <v>1396.0</v>
      </c>
      <c r="K19" s="87">
        <f t="shared" si="3"/>
        <v>534.8573674</v>
      </c>
      <c r="L19" s="86">
        <v>100.0</v>
      </c>
      <c r="M19" s="87">
        <f t="shared" si="4"/>
        <v>38.313565</v>
      </c>
      <c r="N19" s="86">
        <v>1.0</v>
      </c>
      <c r="O19" s="87">
        <f t="shared" si="5"/>
        <v>0.38313565</v>
      </c>
      <c r="P19" s="86">
        <v>2658.0</v>
      </c>
      <c r="Q19" s="87">
        <f t="shared" si="6"/>
        <v>1018.374558</v>
      </c>
      <c r="R19" s="86">
        <v>0.0</v>
      </c>
      <c r="S19" s="87">
        <f t="shared" si="7"/>
        <v>0</v>
      </c>
      <c r="T19" s="86">
        <v>112.0</v>
      </c>
      <c r="U19" s="87">
        <f t="shared" si="8"/>
        <v>42.9111928</v>
      </c>
      <c r="V19" s="86">
        <v>3172.0</v>
      </c>
      <c r="W19" s="87">
        <f t="shared" si="9"/>
        <v>1215.306282</v>
      </c>
      <c r="X19" s="86">
        <v>9219.0</v>
      </c>
      <c r="Y19" s="87">
        <f t="shared" si="10"/>
        <v>3532.127557</v>
      </c>
      <c r="Z19" s="88">
        <f t="shared" si="11"/>
        <v>17194</v>
      </c>
      <c r="AA19" s="87">
        <f t="shared" si="12"/>
        <v>6587.634366</v>
      </c>
      <c r="AB19" s="87">
        <f t="shared" si="13"/>
        <v>79051.61239</v>
      </c>
      <c r="AC19" s="87">
        <f t="shared" si="14"/>
        <v>158103.2248</v>
      </c>
    </row>
    <row r="20" ht="15.75" customHeight="1">
      <c r="A20" s="11"/>
      <c r="B20" s="120" t="s">
        <v>1011</v>
      </c>
      <c r="C20" s="98" t="s">
        <v>1012</v>
      </c>
      <c r="D20" s="90" t="s">
        <v>979</v>
      </c>
      <c r="E20" s="85">
        <f>MIN('Base de fórmulas'!$A$175:$B$176)</f>
        <v>0.1315833333</v>
      </c>
      <c r="F20" s="86">
        <v>1573.0</v>
      </c>
      <c r="G20" s="87">
        <f t="shared" si="1"/>
        <v>206.9805833</v>
      </c>
      <c r="H20" s="86">
        <v>592.0</v>
      </c>
      <c r="I20" s="87">
        <f t="shared" si="2"/>
        <v>77.89733333</v>
      </c>
      <c r="J20" s="86">
        <v>1580.0</v>
      </c>
      <c r="K20" s="87">
        <f t="shared" si="3"/>
        <v>207.9016667</v>
      </c>
      <c r="L20" s="86">
        <v>100.0</v>
      </c>
      <c r="M20" s="87">
        <f t="shared" si="4"/>
        <v>13.15833333</v>
      </c>
      <c r="N20" s="86">
        <v>1.0</v>
      </c>
      <c r="O20" s="87">
        <f t="shared" si="5"/>
        <v>0.1315833333</v>
      </c>
      <c r="P20" s="86">
        <v>2430.0</v>
      </c>
      <c r="Q20" s="87">
        <f t="shared" si="6"/>
        <v>319.7475</v>
      </c>
      <c r="R20" s="86">
        <v>0.0</v>
      </c>
      <c r="S20" s="87">
        <f t="shared" si="7"/>
        <v>0</v>
      </c>
      <c r="T20" s="86">
        <v>1.0</v>
      </c>
      <c r="U20" s="87">
        <f t="shared" si="8"/>
        <v>0.1315833333</v>
      </c>
      <c r="V20" s="86">
        <v>4202.0</v>
      </c>
      <c r="W20" s="87">
        <f t="shared" si="9"/>
        <v>552.9131667</v>
      </c>
      <c r="X20" s="86">
        <v>27892.0</v>
      </c>
      <c r="Y20" s="87">
        <f t="shared" si="10"/>
        <v>3670.122333</v>
      </c>
      <c r="Z20" s="88">
        <f t="shared" si="11"/>
        <v>38371</v>
      </c>
      <c r="AA20" s="87">
        <f t="shared" si="12"/>
        <v>5048.984083</v>
      </c>
      <c r="AB20" s="87">
        <f t="shared" si="13"/>
        <v>60587.809</v>
      </c>
      <c r="AC20" s="87">
        <f t="shared" si="14"/>
        <v>121175.618</v>
      </c>
    </row>
    <row r="21" ht="15.75" customHeight="1">
      <c r="A21" s="11"/>
      <c r="B21" s="90" t="s">
        <v>1013</v>
      </c>
      <c r="C21" s="98" t="s">
        <v>1014</v>
      </c>
      <c r="D21" s="90" t="s">
        <v>982</v>
      </c>
      <c r="E21" s="85">
        <f>MIN('Base de fórmulas'!A185:B186)</f>
        <v>0.06876</v>
      </c>
      <c r="F21" s="86">
        <v>0.0</v>
      </c>
      <c r="G21" s="87">
        <f t="shared" si="1"/>
        <v>0</v>
      </c>
      <c r="H21" s="86">
        <v>1.0</v>
      </c>
      <c r="I21" s="87">
        <f t="shared" si="2"/>
        <v>0.06876</v>
      </c>
      <c r="J21" s="86">
        <v>2370.0</v>
      </c>
      <c r="K21" s="87">
        <f t="shared" si="3"/>
        <v>162.9612</v>
      </c>
      <c r="L21" s="86">
        <v>200.0</v>
      </c>
      <c r="M21" s="87">
        <f t="shared" si="4"/>
        <v>13.752</v>
      </c>
      <c r="N21" s="86">
        <v>1.0</v>
      </c>
      <c r="O21" s="87">
        <f t="shared" si="5"/>
        <v>0.06876</v>
      </c>
      <c r="P21" s="86">
        <v>1000.0</v>
      </c>
      <c r="Q21" s="87">
        <f t="shared" si="6"/>
        <v>68.76</v>
      </c>
      <c r="R21" s="86">
        <v>0.0</v>
      </c>
      <c r="S21" s="87">
        <f t="shared" si="7"/>
        <v>0</v>
      </c>
      <c r="T21" s="86">
        <v>1.0</v>
      </c>
      <c r="U21" s="87">
        <f t="shared" si="8"/>
        <v>0.06876</v>
      </c>
      <c r="V21" s="86">
        <v>11500.0</v>
      </c>
      <c r="W21" s="87">
        <f t="shared" si="9"/>
        <v>790.74</v>
      </c>
      <c r="X21" s="86">
        <v>10.0</v>
      </c>
      <c r="Y21" s="87">
        <f t="shared" si="10"/>
        <v>0.6876</v>
      </c>
      <c r="Z21" s="88">
        <f t="shared" si="11"/>
        <v>15083</v>
      </c>
      <c r="AA21" s="87">
        <f t="shared" si="12"/>
        <v>1037.10708</v>
      </c>
      <c r="AB21" s="87">
        <f t="shared" si="13"/>
        <v>12445.28496</v>
      </c>
      <c r="AC21" s="87">
        <f t="shared" si="14"/>
        <v>24890.56992</v>
      </c>
    </row>
    <row r="22" ht="15.75" customHeight="1">
      <c r="A22" s="11"/>
      <c r="B22" s="86" t="s">
        <v>1015</v>
      </c>
      <c r="C22" s="98" t="s">
        <v>1016</v>
      </c>
      <c r="D22" s="90" t="s">
        <v>979</v>
      </c>
      <c r="E22" s="85">
        <f>MIN('Base de fórmulas'!A195:B196)</f>
        <v>0.4749472</v>
      </c>
      <c r="F22" s="86">
        <v>895.0</v>
      </c>
      <c r="G22" s="87">
        <f t="shared" si="1"/>
        <v>425.077744</v>
      </c>
      <c r="H22" s="86">
        <v>347.0</v>
      </c>
      <c r="I22" s="87">
        <f t="shared" si="2"/>
        <v>164.8066784</v>
      </c>
      <c r="J22" s="86">
        <v>3191.0</v>
      </c>
      <c r="K22" s="87">
        <f t="shared" si="3"/>
        <v>1515.556515</v>
      </c>
      <c r="L22" s="86">
        <v>100.0</v>
      </c>
      <c r="M22" s="87">
        <f t="shared" si="4"/>
        <v>47.49472</v>
      </c>
      <c r="N22" s="86">
        <v>1.0</v>
      </c>
      <c r="O22" s="87">
        <f t="shared" si="5"/>
        <v>0.4749472</v>
      </c>
      <c r="P22" s="86">
        <v>113633.0</v>
      </c>
      <c r="Q22" s="87">
        <f t="shared" si="6"/>
        <v>53969.67518</v>
      </c>
      <c r="R22" s="86">
        <v>0.0</v>
      </c>
      <c r="S22" s="87">
        <f t="shared" si="7"/>
        <v>0</v>
      </c>
      <c r="T22" s="86">
        <v>1.0</v>
      </c>
      <c r="U22" s="87">
        <f t="shared" si="8"/>
        <v>0.4749472</v>
      </c>
      <c r="V22" s="86">
        <v>263.0</v>
      </c>
      <c r="W22" s="87">
        <f t="shared" si="9"/>
        <v>124.9111136</v>
      </c>
      <c r="X22" s="86">
        <v>5764.0</v>
      </c>
      <c r="Y22" s="87">
        <f t="shared" si="10"/>
        <v>2737.595661</v>
      </c>
      <c r="Z22" s="88">
        <f t="shared" si="11"/>
        <v>124195</v>
      </c>
      <c r="AA22" s="87">
        <f t="shared" si="12"/>
        <v>58986.0675</v>
      </c>
      <c r="AB22" s="87">
        <f t="shared" si="13"/>
        <v>707832.81</v>
      </c>
      <c r="AC22" s="87">
        <f t="shared" si="14"/>
        <v>1415665.62</v>
      </c>
    </row>
    <row r="23" ht="15.75" customHeight="1">
      <c r="A23" s="65"/>
      <c r="B23" s="86" t="s">
        <v>1017</v>
      </c>
      <c r="C23" s="98" t="s">
        <v>1018</v>
      </c>
      <c r="D23" s="90" t="s">
        <v>979</v>
      </c>
      <c r="E23" s="85">
        <f>MIN('Base de fórmulas'!A205:B206)</f>
        <v>1.3093</v>
      </c>
      <c r="F23" s="86">
        <v>9.0</v>
      </c>
      <c r="G23" s="87">
        <f t="shared" si="1"/>
        <v>11.7837</v>
      </c>
      <c r="H23" s="86">
        <v>1.0</v>
      </c>
      <c r="I23" s="87">
        <f t="shared" si="2"/>
        <v>1.3093</v>
      </c>
      <c r="J23" s="86">
        <v>1.0</v>
      </c>
      <c r="K23" s="87">
        <f t="shared" si="3"/>
        <v>1.3093</v>
      </c>
      <c r="L23" s="86">
        <v>1.0</v>
      </c>
      <c r="M23" s="87">
        <f t="shared" si="4"/>
        <v>1.3093</v>
      </c>
      <c r="N23" s="86">
        <v>1.0</v>
      </c>
      <c r="O23" s="87">
        <f t="shared" si="5"/>
        <v>1.3093</v>
      </c>
      <c r="P23" s="86">
        <v>500.0</v>
      </c>
      <c r="Q23" s="87">
        <f t="shared" si="6"/>
        <v>654.65</v>
      </c>
      <c r="R23" s="86">
        <v>0.0</v>
      </c>
      <c r="S23" s="87">
        <f t="shared" si="7"/>
        <v>0</v>
      </c>
      <c r="T23" s="86">
        <v>1.0</v>
      </c>
      <c r="U23" s="87">
        <f t="shared" si="8"/>
        <v>1.3093</v>
      </c>
      <c r="V23" s="86">
        <v>151.0</v>
      </c>
      <c r="W23" s="87">
        <f t="shared" si="9"/>
        <v>197.7043</v>
      </c>
      <c r="X23" s="86">
        <v>10000.0</v>
      </c>
      <c r="Y23" s="87">
        <f t="shared" si="10"/>
        <v>13093</v>
      </c>
      <c r="Z23" s="88">
        <f t="shared" si="11"/>
        <v>10665</v>
      </c>
      <c r="AA23" s="87">
        <f t="shared" si="12"/>
        <v>13963.6845</v>
      </c>
      <c r="AB23" s="87">
        <f t="shared" si="13"/>
        <v>167564.214</v>
      </c>
      <c r="AC23" s="87">
        <f t="shared" si="14"/>
        <v>335128.428</v>
      </c>
    </row>
    <row r="24" ht="15.75" customHeight="1">
      <c r="A24" s="121" t="s">
        <v>177</v>
      </c>
      <c r="B24" s="90" t="s">
        <v>1019</v>
      </c>
      <c r="C24" s="98" t="s">
        <v>1020</v>
      </c>
      <c r="D24" s="90" t="s">
        <v>979</v>
      </c>
      <c r="E24" s="85">
        <f>MIN('Base de fórmulas'!A217:B218)</f>
        <v>0.11144</v>
      </c>
      <c r="F24" s="86">
        <v>4495.0</v>
      </c>
      <c r="G24" s="87">
        <f t="shared" si="1"/>
        <v>500.9228</v>
      </c>
      <c r="H24" s="86">
        <v>1870.0</v>
      </c>
      <c r="I24" s="87">
        <f t="shared" si="2"/>
        <v>208.3928</v>
      </c>
      <c r="J24" s="86">
        <v>12161.0</v>
      </c>
      <c r="K24" s="87">
        <f t="shared" si="3"/>
        <v>1355.22184</v>
      </c>
      <c r="L24" s="86">
        <v>500.0</v>
      </c>
      <c r="M24" s="87">
        <f t="shared" si="4"/>
        <v>55.72</v>
      </c>
      <c r="N24" s="86">
        <v>27771.6</v>
      </c>
      <c r="O24" s="87">
        <f t="shared" si="5"/>
        <v>3094.867104</v>
      </c>
      <c r="P24" s="86">
        <v>2659.0</v>
      </c>
      <c r="Q24" s="87">
        <f t="shared" si="6"/>
        <v>296.31896</v>
      </c>
      <c r="R24" s="86">
        <v>3740.5</v>
      </c>
      <c r="S24" s="87">
        <f t="shared" si="7"/>
        <v>416.84132</v>
      </c>
      <c r="T24" s="86">
        <v>65.0</v>
      </c>
      <c r="U24" s="87">
        <f t="shared" si="8"/>
        <v>7.2436</v>
      </c>
      <c r="V24" s="86">
        <v>30618.0</v>
      </c>
      <c r="W24" s="87">
        <f t="shared" si="9"/>
        <v>3412.06992</v>
      </c>
      <c r="X24" s="86">
        <v>588.0</v>
      </c>
      <c r="Y24" s="87">
        <f t="shared" si="10"/>
        <v>65.52672</v>
      </c>
      <c r="Z24" s="88">
        <f t="shared" si="11"/>
        <v>84468.1</v>
      </c>
      <c r="AA24" s="87">
        <f t="shared" si="12"/>
        <v>9413.125064</v>
      </c>
      <c r="AB24" s="87">
        <f t="shared" si="13"/>
        <v>112957.5008</v>
      </c>
      <c r="AC24" s="87">
        <f t="shared" si="14"/>
        <v>225915.0015</v>
      </c>
    </row>
    <row r="25" ht="15.75" customHeight="1">
      <c r="A25" s="11"/>
      <c r="B25" s="90" t="s">
        <v>1021</v>
      </c>
      <c r="C25" s="98" t="s">
        <v>1022</v>
      </c>
      <c r="D25" s="90" t="s">
        <v>982</v>
      </c>
      <c r="E25" s="85">
        <f>MIN('Base de fórmulas'!A227:B228)</f>
        <v>0.03338333333</v>
      </c>
      <c r="F25" s="86">
        <v>44929.0</v>
      </c>
      <c r="G25" s="87">
        <f t="shared" si="1"/>
        <v>1499.879783</v>
      </c>
      <c r="H25" s="86">
        <v>15588.0</v>
      </c>
      <c r="I25" s="87">
        <f t="shared" si="2"/>
        <v>520.3794</v>
      </c>
      <c r="J25" s="86">
        <v>65865.0</v>
      </c>
      <c r="K25" s="87">
        <f t="shared" si="3"/>
        <v>2198.79325</v>
      </c>
      <c r="L25" s="86">
        <v>6500.0</v>
      </c>
      <c r="M25" s="87">
        <f t="shared" si="4"/>
        <v>216.9916667</v>
      </c>
      <c r="N25" s="86">
        <v>6600.0</v>
      </c>
      <c r="O25" s="87">
        <f t="shared" si="5"/>
        <v>220.33</v>
      </c>
      <c r="P25" s="86">
        <v>17757.0</v>
      </c>
      <c r="Q25" s="87">
        <f t="shared" si="6"/>
        <v>592.78785</v>
      </c>
      <c r="R25" s="86">
        <v>15588.3</v>
      </c>
      <c r="S25" s="87">
        <f t="shared" si="7"/>
        <v>520.389415</v>
      </c>
      <c r="T25" s="86">
        <v>138194.0</v>
      </c>
      <c r="U25" s="87">
        <f t="shared" si="8"/>
        <v>4613.376367</v>
      </c>
      <c r="V25" s="86">
        <v>95264.0</v>
      </c>
      <c r="W25" s="87">
        <f t="shared" si="9"/>
        <v>3180.229867</v>
      </c>
      <c r="X25" s="86">
        <v>601.0</v>
      </c>
      <c r="Y25" s="87">
        <f t="shared" si="10"/>
        <v>20.06338333</v>
      </c>
      <c r="Z25" s="88">
        <f t="shared" si="11"/>
        <v>406886.3</v>
      </c>
      <c r="AA25" s="87">
        <f t="shared" si="12"/>
        <v>13583.22098</v>
      </c>
      <c r="AB25" s="87">
        <f t="shared" si="13"/>
        <v>162998.6518</v>
      </c>
      <c r="AC25" s="87">
        <f t="shared" si="14"/>
        <v>325997.3036</v>
      </c>
    </row>
    <row r="26" ht="15.75" customHeight="1">
      <c r="A26" s="11"/>
      <c r="B26" s="90" t="s">
        <v>1023</v>
      </c>
      <c r="C26" s="98" t="s">
        <v>1024</v>
      </c>
      <c r="D26" s="90" t="s">
        <v>982</v>
      </c>
      <c r="E26" s="85">
        <f>MIN('Base de fórmulas'!A237:B238)</f>
        <v>0.11706745</v>
      </c>
      <c r="F26" s="86">
        <v>93820.0</v>
      </c>
      <c r="G26" s="87">
        <f t="shared" si="1"/>
        <v>10983.26816</v>
      </c>
      <c r="H26" s="86">
        <v>5412.0</v>
      </c>
      <c r="I26" s="87">
        <f t="shared" si="2"/>
        <v>633.5690394</v>
      </c>
      <c r="J26" s="86">
        <v>89665.0</v>
      </c>
      <c r="K26" s="87">
        <f t="shared" si="3"/>
        <v>10496.8529</v>
      </c>
      <c r="L26" s="86">
        <v>15000.0</v>
      </c>
      <c r="M26" s="87">
        <f t="shared" si="4"/>
        <v>1756.01175</v>
      </c>
      <c r="N26" s="86">
        <v>1.0</v>
      </c>
      <c r="O26" s="87">
        <f t="shared" si="5"/>
        <v>0.11706745</v>
      </c>
      <c r="P26" s="86">
        <v>84479.0</v>
      </c>
      <c r="Q26" s="87">
        <f t="shared" si="6"/>
        <v>9889.741109</v>
      </c>
      <c r="R26" s="86">
        <v>5411.7</v>
      </c>
      <c r="S26" s="87">
        <f t="shared" si="7"/>
        <v>633.5339192</v>
      </c>
      <c r="T26" s="86">
        <v>62503.0</v>
      </c>
      <c r="U26" s="87">
        <f t="shared" si="8"/>
        <v>7317.066827</v>
      </c>
      <c r="V26" s="86">
        <v>22399.0</v>
      </c>
      <c r="W26" s="87">
        <f t="shared" si="9"/>
        <v>2622.193813</v>
      </c>
      <c r="X26" s="86">
        <v>716.0</v>
      </c>
      <c r="Y26" s="87">
        <f t="shared" si="10"/>
        <v>83.8202942</v>
      </c>
      <c r="Z26" s="88">
        <f t="shared" si="11"/>
        <v>379406.7</v>
      </c>
      <c r="AA26" s="87">
        <f t="shared" si="12"/>
        <v>44416.17488</v>
      </c>
      <c r="AB26" s="87">
        <f t="shared" si="13"/>
        <v>532994.0986</v>
      </c>
      <c r="AC26" s="87">
        <f t="shared" si="14"/>
        <v>1065988.197</v>
      </c>
    </row>
    <row r="27" ht="15.75" customHeight="1">
      <c r="A27" s="11"/>
      <c r="B27" s="90" t="s">
        <v>1025</v>
      </c>
      <c r="C27" s="98" t="s">
        <v>1026</v>
      </c>
      <c r="D27" s="90" t="s">
        <v>979</v>
      </c>
      <c r="E27" s="85">
        <f>MIN('Base de fórmulas'!A247:B248)</f>
        <v>0.1288633333</v>
      </c>
      <c r="F27" s="86">
        <v>18620.0</v>
      </c>
      <c r="G27" s="87">
        <f t="shared" si="1"/>
        <v>2399.435267</v>
      </c>
      <c r="H27" s="86">
        <v>1870.0</v>
      </c>
      <c r="I27" s="87">
        <f t="shared" si="2"/>
        <v>240.9744333</v>
      </c>
      <c r="J27" s="86">
        <v>6750.0</v>
      </c>
      <c r="K27" s="87">
        <f t="shared" si="3"/>
        <v>869.8275</v>
      </c>
      <c r="L27" s="86">
        <v>3000.0</v>
      </c>
      <c r="M27" s="87">
        <f t="shared" si="4"/>
        <v>386.59</v>
      </c>
      <c r="N27" s="86">
        <v>6480.0</v>
      </c>
      <c r="O27" s="87">
        <f t="shared" si="5"/>
        <v>835.0344</v>
      </c>
      <c r="P27" s="86">
        <v>2201.0</v>
      </c>
      <c r="Q27" s="87">
        <f t="shared" si="6"/>
        <v>283.6281967</v>
      </c>
      <c r="R27" s="86">
        <v>3000.0</v>
      </c>
      <c r="S27" s="87">
        <f t="shared" si="7"/>
        <v>386.59</v>
      </c>
      <c r="T27" s="86">
        <v>2700.0</v>
      </c>
      <c r="U27" s="87">
        <f t="shared" si="8"/>
        <v>347.931</v>
      </c>
      <c r="V27" s="86">
        <v>1776.0</v>
      </c>
      <c r="W27" s="87">
        <f t="shared" si="9"/>
        <v>228.86128</v>
      </c>
      <c r="X27" s="86">
        <v>1.0</v>
      </c>
      <c r="Y27" s="87">
        <f t="shared" si="10"/>
        <v>0.1288633333</v>
      </c>
      <c r="Z27" s="88">
        <f t="shared" si="11"/>
        <v>46398</v>
      </c>
      <c r="AA27" s="87">
        <f t="shared" si="12"/>
        <v>5979.00094</v>
      </c>
      <c r="AB27" s="87">
        <f t="shared" si="13"/>
        <v>71748.01128</v>
      </c>
      <c r="AC27" s="87">
        <f t="shared" si="14"/>
        <v>143496.0226</v>
      </c>
    </row>
    <row r="28" ht="15.75" customHeight="1">
      <c r="A28" s="11"/>
      <c r="B28" s="90" t="s">
        <v>1027</v>
      </c>
      <c r="C28" s="98" t="s">
        <v>1028</v>
      </c>
      <c r="D28" s="90" t="s">
        <v>982</v>
      </c>
      <c r="E28" s="85">
        <f>MIN('Base de fórmulas'!A257:B258)</f>
        <v>0.07275</v>
      </c>
      <c r="F28" s="122">
        <v>267429.0</v>
      </c>
      <c r="G28" s="87">
        <f t="shared" si="1"/>
        <v>19455.45975</v>
      </c>
      <c r="H28" s="86">
        <v>14071.0</v>
      </c>
      <c r="I28" s="87">
        <f t="shared" si="2"/>
        <v>1023.66525</v>
      </c>
      <c r="J28" s="86">
        <v>221186.0</v>
      </c>
      <c r="K28" s="87">
        <f t="shared" si="3"/>
        <v>16091.2815</v>
      </c>
      <c r="L28" s="86">
        <v>4000.0</v>
      </c>
      <c r="M28" s="87">
        <f t="shared" si="4"/>
        <v>291</v>
      </c>
      <c r="N28" s="86">
        <v>35364.6</v>
      </c>
      <c r="O28" s="87">
        <f t="shared" si="5"/>
        <v>2572.77465</v>
      </c>
      <c r="P28" s="86">
        <v>113634.0</v>
      </c>
      <c r="Q28" s="87">
        <f t="shared" si="6"/>
        <v>8266.8735</v>
      </c>
      <c r="R28" s="86">
        <v>14071.1</v>
      </c>
      <c r="S28" s="87">
        <f t="shared" si="7"/>
        <v>1023.672525</v>
      </c>
      <c r="T28" s="86">
        <v>216706.0</v>
      </c>
      <c r="U28" s="87">
        <f t="shared" si="8"/>
        <v>15765.3615</v>
      </c>
      <c r="V28" s="86">
        <v>99706.0</v>
      </c>
      <c r="W28" s="87">
        <f t="shared" si="9"/>
        <v>7253.6115</v>
      </c>
      <c r="X28" s="86">
        <v>1108.0</v>
      </c>
      <c r="Y28" s="87">
        <f t="shared" si="10"/>
        <v>80.607</v>
      </c>
      <c r="Z28" s="88">
        <f t="shared" si="11"/>
        <v>987275.7</v>
      </c>
      <c r="AA28" s="87">
        <f t="shared" si="12"/>
        <v>71824.30718</v>
      </c>
      <c r="AB28" s="87">
        <f t="shared" si="13"/>
        <v>861891.6861</v>
      </c>
      <c r="AC28" s="87">
        <f t="shared" si="14"/>
        <v>1723783.372</v>
      </c>
    </row>
    <row r="29" ht="15.75" customHeight="1">
      <c r="A29" s="11"/>
      <c r="B29" s="90" t="s">
        <v>1029</v>
      </c>
      <c r="C29" s="98" t="s">
        <v>1030</v>
      </c>
      <c r="D29" s="90" t="s">
        <v>982</v>
      </c>
      <c r="E29" s="85">
        <f>MIN('Base de fórmulas'!A267:B268)</f>
        <v>0.08625</v>
      </c>
      <c r="F29" s="122">
        <v>77135.0</v>
      </c>
      <c r="G29" s="87">
        <f t="shared" si="1"/>
        <v>6652.89375</v>
      </c>
      <c r="H29" s="86">
        <v>1200.0</v>
      </c>
      <c r="I29" s="87">
        <f t="shared" si="2"/>
        <v>103.5</v>
      </c>
      <c r="J29" s="86">
        <v>54960.0</v>
      </c>
      <c r="K29" s="87">
        <f t="shared" si="3"/>
        <v>4740.3</v>
      </c>
      <c r="L29" s="86">
        <v>3000.0</v>
      </c>
      <c r="M29" s="87">
        <f t="shared" si="4"/>
        <v>258.75</v>
      </c>
      <c r="N29" s="86">
        <v>1.0</v>
      </c>
      <c r="O29" s="87">
        <f t="shared" si="5"/>
        <v>0.08625</v>
      </c>
      <c r="P29" s="86">
        <v>16917.0</v>
      </c>
      <c r="Q29" s="87">
        <f t="shared" si="6"/>
        <v>1459.09125</v>
      </c>
      <c r="R29" s="86">
        <v>1200.0</v>
      </c>
      <c r="S29" s="87">
        <f t="shared" si="7"/>
        <v>103.5</v>
      </c>
      <c r="T29" s="86">
        <v>144222.0</v>
      </c>
      <c r="U29" s="87">
        <f t="shared" si="8"/>
        <v>12439.1475</v>
      </c>
      <c r="V29" s="86">
        <v>22399.0</v>
      </c>
      <c r="W29" s="87">
        <f t="shared" si="9"/>
        <v>1931.91375</v>
      </c>
      <c r="X29" s="86">
        <v>39.0</v>
      </c>
      <c r="Y29" s="87">
        <f t="shared" si="10"/>
        <v>3.36375</v>
      </c>
      <c r="Z29" s="88">
        <f t="shared" si="11"/>
        <v>321073</v>
      </c>
      <c r="AA29" s="87">
        <f t="shared" si="12"/>
        <v>27692.54625</v>
      </c>
      <c r="AB29" s="87">
        <f t="shared" si="13"/>
        <v>332310.555</v>
      </c>
      <c r="AC29" s="87">
        <f t="shared" si="14"/>
        <v>664621.11</v>
      </c>
    </row>
    <row r="30" ht="15.75" customHeight="1">
      <c r="A30" s="65"/>
      <c r="B30" s="90" t="s">
        <v>1031</v>
      </c>
      <c r="C30" s="98" t="s">
        <v>1032</v>
      </c>
      <c r="D30" s="90" t="s">
        <v>982</v>
      </c>
      <c r="E30" s="85">
        <f>MIN('Base de fórmulas'!A277:B278)</f>
        <v>0.1896292667</v>
      </c>
      <c r="F30" s="86">
        <v>6795.0</v>
      </c>
      <c r="G30" s="87">
        <f t="shared" si="1"/>
        <v>1288.530867</v>
      </c>
      <c r="H30" s="86">
        <v>808.0</v>
      </c>
      <c r="I30" s="87">
        <f t="shared" si="2"/>
        <v>153.2204475</v>
      </c>
      <c r="J30" s="86">
        <v>7228.0</v>
      </c>
      <c r="K30" s="87">
        <f t="shared" si="3"/>
        <v>1370.640339</v>
      </c>
      <c r="L30" s="86">
        <v>5000.0</v>
      </c>
      <c r="M30" s="87">
        <f t="shared" si="4"/>
        <v>948.1463333</v>
      </c>
      <c r="N30" s="86">
        <v>1173.3</v>
      </c>
      <c r="O30" s="87">
        <f t="shared" si="5"/>
        <v>222.4920186</v>
      </c>
      <c r="P30" s="86">
        <v>1844.0</v>
      </c>
      <c r="Q30" s="87">
        <f t="shared" si="6"/>
        <v>349.6763677</v>
      </c>
      <c r="R30" s="86">
        <v>808.3</v>
      </c>
      <c r="S30" s="87">
        <f t="shared" si="7"/>
        <v>153.2773362</v>
      </c>
      <c r="T30" s="86">
        <v>13709.0</v>
      </c>
      <c r="U30" s="87">
        <f t="shared" si="8"/>
        <v>2599.627617</v>
      </c>
      <c r="V30" s="86">
        <v>8524.0</v>
      </c>
      <c r="W30" s="87">
        <f t="shared" si="9"/>
        <v>1616.399869</v>
      </c>
      <c r="X30" s="86">
        <v>6187.0</v>
      </c>
      <c r="Y30" s="87">
        <f t="shared" si="10"/>
        <v>1173.236273</v>
      </c>
      <c r="Z30" s="88">
        <f t="shared" si="11"/>
        <v>52076.6</v>
      </c>
      <c r="AA30" s="87">
        <f t="shared" si="12"/>
        <v>9875.247468</v>
      </c>
      <c r="AB30" s="87">
        <f t="shared" si="13"/>
        <v>118502.9696</v>
      </c>
      <c r="AC30" s="87">
        <f t="shared" si="14"/>
        <v>237005.9392</v>
      </c>
    </row>
    <row r="31" ht="15.75" customHeight="1">
      <c r="A31" s="121" t="s">
        <v>213</v>
      </c>
      <c r="B31" s="90" t="s">
        <v>1033</v>
      </c>
      <c r="C31" s="98" t="s">
        <v>1034</v>
      </c>
      <c r="D31" s="90" t="s">
        <v>979</v>
      </c>
      <c r="E31" s="85">
        <f>MIN('Base de fórmulas'!A289:B290)</f>
        <v>0.438</v>
      </c>
      <c r="F31" s="86">
        <v>10.0</v>
      </c>
      <c r="G31" s="87">
        <f t="shared" si="1"/>
        <v>4.38</v>
      </c>
      <c r="H31" s="86">
        <v>187.0</v>
      </c>
      <c r="I31" s="87">
        <f t="shared" si="2"/>
        <v>81.906</v>
      </c>
      <c r="J31" s="86">
        <v>645.0</v>
      </c>
      <c r="K31" s="87">
        <f t="shared" si="3"/>
        <v>282.51</v>
      </c>
      <c r="L31" s="86">
        <v>100.0</v>
      </c>
      <c r="M31" s="87">
        <f t="shared" si="4"/>
        <v>43.8</v>
      </c>
      <c r="N31" s="86">
        <v>591.0</v>
      </c>
      <c r="O31" s="87">
        <f t="shared" si="5"/>
        <v>258.858</v>
      </c>
      <c r="P31" s="86">
        <v>1062.0</v>
      </c>
      <c r="Q31" s="87">
        <f t="shared" si="6"/>
        <v>465.156</v>
      </c>
      <c r="R31" s="86">
        <v>1.0</v>
      </c>
      <c r="S31" s="87">
        <f t="shared" si="7"/>
        <v>0.438</v>
      </c>
      <c r="T31" s="86">
        <v>1.0</v>
      </c>
      <c r="U31" s="87">
        <f t="shared" si="8"/>
        <v>0.438</v>
      </c>
      <c r="V31" s="86">
        <v>3551.0</v>
      </c>
      <c r="W31" s="87">
        <f t="shared" si="9"/>
        <v>1555.338</v>
      </c>
      <c r="X31" s="86">
        <v>283.0</v>
      </c>
      <c r="Y31" s="87">
        <f t="shared" si="10"/>
        <v>123.954</v>
      </c>
      <c r="Z31" s="88">
        <f t="shared" si="11"/>
        <v>6431</v>
      </c>
      <c r="AA31" s="87">
        <f t="shared" si="12"/>
        <v>2816.778</v>
      </c>
      <c r="AB31" s="87">
        <f t="shared" si="13"/>
        <v>33801.336</v>
      </c>
      <c r="AC31" s="87">
        <f t="shared" si="14"/>
        <v>67602.672</v>
      </c>
    </row>
    <row r="32" ht="15.75" customHeight="1">
      <c r="A32" s="11"/>
      <c r="B32" s="90" t="s">
        <v>1035</v>
      </c>
      <c r="C32" s="98" t="s">
        <v>1036</v>
      </c>
      <c r="D32" s="90" t="s">
        <v>979</v>
      </c>
      <c r="E32" s="85">
        <f>MIN('Base de fórmulas'!A299:B300)</f>
        <v>1.333</v>
      </c>
      <c r="F32" s="86">
        <v>2449.0</v>
      </c>
      <c r="G32" s="87">
        <f t="shared" si="1"/>
        <v>3264.517</v>
      </c>
      <c r="H32" s="86">
        <v>187.0</v>
      </c>
      <c r="I32" s="87">
        <f t="shared" si="2"/>
        <v>249.271</v>
      </c>
      <c r="J32" s="86">
        <v>803.0</v>
      </c>
      <c r="K32" s="87">
        <f t="shared" si="3"/>
        <v>1070.399</v>
      </c>
      <c r="L32" s="86">
        <v>100.0</v>
      </c>
      <c r="M32" s="87">
        <f t="shared" si="4"/>
        <v>133.3</v>
      </c>
      <c r="N32" s="86">
        <v>2361.0</v>
      </c>
      <c r="O32" s="87">
        <f t="shared" si="5"/>
        <v>3147.213</v>
      </c>
      <c r="P32" s="86">
        <v>2035.0</v>
      </c>
      <c r="Q32" s="87">
        <f t="shared" si="6"/>
        <v>2712.655</v>
      </c>
      <c r="R32" s="86">
        <v>373.0</v>
      </c>
      <c r="S32" s="87">
        <f t="shared" si="7"/>
        <v>497.209</v>
      </c>
      <c r="T32" s="86">
        <v>4214.0</v>
      </c>
      <c r="U32" s="87">
        <f t="shared" si="8"/>
        <v>5617.262</v>
      </c>
      <c r="V32" s="86">
        <v>2410.0</v>
      </c>
      <c r="W32" s="87">
        <f t="shared" si="9"/>
        <v>3212.53</v>
      </c>
      <c r="X32" s="86">
        <v>283.0</v>
      </c>
      <c r="Y32" s="87">
        <f t="shared" si="10"/>
        <v>377.239</v>
      </c>
      <c r="Z32" s="88">
        <f t="shared" si="11"/>
        <v>15215</v>
      </c>
      <c r="AA32" s="87">
        <f t="shared" si="12"/>
        <v>20281.595</v>
      </c>
      <c r="AB32" s="87">
        <f t="shared" si="13"/>
        <v>243379.14</v>
      </c>
      <c r="AC32" s="87">
        <f t="shared" si="14"/>
        <v>486758.28</v>
      </c>
    </row>
    <row r="33" ht="15.75" customHeight="1">
      <c r="A33" s="11"/>
      <c r="B33" s="90" t="s">
        <v>1037</v>
      </c>
      <c r="C33" s="98" t="s">
        <v>1038</v>
      </c>
      <c r="D33" s="90" t="s">
        <v>982</v>
      </c>
      <c r="E33" s="85">
        <f>MIN('Base de fórmulas'!A309:B310)</f>
        <v>0.3953</v>
      </c>
      <c r="F33" s="86">
        <v>166.0</v>
      </c>
      <c r="G33" s="87">
        <f t="shared" si="1"/>
        <v>65.6198</v>
      </c>
      <c r="H33" s="86">
        <v>898.0</v>
      </c>
      <c r="I33" s="87">
        <f t="shared" si="2"/>
        <v>354.9794</v>
      </c>
      <c r="J33" s="86">
        <v>32.0</v>
      </c>
      <c r="K33" s="87">
        <f t="shared" si="3"/>
        <v>12.6496</v>
      </c>
      <c r="L33" s="86">
        <v>100.0</v>
      </c>
      <c r="M33" s="87">
        <f t="shared" si="4"/>
        <v>39.53</v>
      </c>
      <c r="N33" s="86">
        <v>218.6</v>
      </c>
      <c r="O33" s="87">
        <f t="shared" si="5"/>
        <v>86.41258</v>
      </c>
      <c r="P33" s="86">
        <v>946.0</v>
      </c>
      <c r="Q33" s="87">
        <f t="shared" si="6"/>
        <v>373.9538</v>
      </c>
      <c r="R33" s="86">
        <v>628.6</v>
      </c>
      <c r="S33" s="87">
        <f t="shared" si="7"/>
        <v>248.48558</v>
      </c>
      <c r="T33" s="86">
        <v>100.0</v>
      </c>
      <c r="U33" s="87">
        <f t="shared" si="8"/>
        <v>39.53</v>
      </c>
      <c r="V33" s="86">
        <v>448.0</v>
      </c>
      <c r="W33" s="87">
        <f t="shared" si="9"/>
        <v>177.0944</v>
      </c>
      <c r="X33" s="86">
        <v>2027.0</v>
      </c>
      <c r="Y33" s="87">
        <f t="shared" si="10"/>
        <v>801.2731</v>
      </c>
      <c r="Z33" s="88">
        <f t="shared" si="11"/>
        <v>5564.2</v>
      </c>
      <c r="AA33" s="87">
        <f t="shared" si="12"/>
        <v>2199.52826</v>
      </c>
      <c r="AB33" s="87">
        <f t="shared" si="13"/>
        <v>26394.33912</v>
      </c>
      <c r="AC33" s="87">
        <f t="shared" si="14"/>
        <v>52788.67824</v>
      </c>
    </row>
    <row r="34" ht="15.75" customHeight="1">
      <c r="A34" s="11"/>
      <c r="B34" s="90" t="s">
        <v>1039</v>
      </c>
      <c r="C34" s="98" t="s">
        <v>1040</v>
      </c>
      <c r="D34" s="90" t="s">
        <v>982</v>
      </c>
      <c r="E34" s="85">
        <f>MIN('Base de fórmulas'!$A$319:$B$320)</f>
        <v>0.4465</v>
      </c>
      <c r="F34" s="86">
        <v>10.0</v>
      </c>
      <c r="G34" s="87">
        <f t="shared" si="1"/>
        <v>4.465</v>
      </c>
      <c r="H34" s="86">
        <v>20.0</v>
      </c>
      <c r="I34" s="87">
        <f t="shared" si="2"/>
        <v>8.93</v>
      </c>
      <c r="J34" s="86">
        <v>2.0</v>
      </c>
      <c r="K34" s="87">
        <f t="shared" si="3"/>
        <v>0.893</v>
      </c>
      <c r="L34" s="86">
        <v>100.0</v>
      </c>
      <c r="M34" s="87">
        <f t="shared" si="4"/>
        <v>44.65</v>
      </c>
      <c r="N34" s="86">
        <v>1.0</v>
      </c>
      <c r="O34" s="87">
        <f t="shared" si="5"/>
        <v>0.4465</v>
      </c>
      <c r="P34" s="86">
        <v>887.0</v>
      </c>
      <c r="Q34" s="87">
        <f t="shared" si="6"/>
        <v>396.0455</v>
      </c>
      <c r="R34" s="86">
        <v>269.4</v>
      </c>
      <c r="S34" s="87">
        <f t="shared" si="7"/>
        <v>120.2871</v>
      </c>
      <c r="T34" s="86">
        <v>100.0</v>
      </c>
      <c r="U34" s="87">
        <f t="shared" si="8"/>
        <v>44.65</v>
      </c>
      <c r="V34" s="86">
        <v>190.0</v>
      </c>
      <c r="W34" s="87">
        <f t="shared" si="9"/>
        <v>84.835</v>
      </c>
      <c r="X34" s="86">
        <v>225.0</v>
      </c>
      <c r="Y34" s="87">
        <f t="shared" si="10"/>
        <v>100.4625</v>
      </c>
      <c r="Z34" s="88">
        <f t="shared" si="11"/>
        <v>1804.4</v>
      </c>
      <c r="AA34" s="87">
        <f t="shared" si="12"/>
        <v>805.6646</v>
      </c>
      <c r="AB34" s="87">
        <f t="shared" si="13"/>
        <v>9667.9752</v>
      </c>
      <c r="AC34" s="87">
        <f t="shared" si="14"/>
        <v>19335.9504</v>
      </c>
    </row>
    <row r="35" ht="15.75" customHeight="1">
      <c r="A35" s="11"/>
      <c r="B35" s="90" t="s">
        <v>1041</v>
      </c>
      <c r="C35" s="98" t="s">
        <v>1042</v>
      </c>
      <c r="D35" s="90" t="s">
        <v>979</v>
      </c>
      <c r="E35" s="85">
        <f>MIN('Base de fórmulas'!A329:B330)</f>
        <v>0.2232344</v>
      </c>
      <c r="F35" s="86">
        <v>15808.0</v>
      </c>
      <c r="G35" s="87">
        <f t="shared" si="1"/>
        <v>3528.889395</v>
      </c>
      <c r="H35" s="86">
        <v>1705.0</v>
      </c>
      <c r="I35" s="87">
        <f t="shared" si="2"/>
        <v>380.614652</v>
      </c>
      <c r="J35" s="86">
        <v>4301.0</v>
      </c>
      <c r="K35" s="87">
        <f t="shared" si="3"/>
        <v>960.1311544</v>
      </c>
      <c r="L35" s="86">
        <v>900.0</v>
      </c>
      <c r="M35" s="87">
        <f t="shared" si="4"/>
        <v>200.91096</v>
      </c>
      <c r="N35" s="86">
        <v>24969.2</v>
      </c>
      <c r="O35" s="87">
        <f t="shared" si="5"/>
        <v>5573.98438</v>
      </c>
      <c r="P35" s="86">
        <v>9678.0</v>
      </c>
      <c r="Q35" s="87">
        <f t="shared" si="6"/>
        <v>2160.462523</v>
      </c>
      <c r="R35" s="86">
        <v>1705.3</v>
      </c>
      <c r="S35" s="87">
        <f t="shared" si="7"/>
        <v>380.6816223</v>
      </c>
      <c r="T35" s="86">
        <v>40691.0</v>
      </c>
      <c r="U35" s="87">
        <f t="shared" si="8"/>
        <v>9083.63097</v>
      </c>
      <c r="V35" s="86">
        <v>24433.0</v>
      </c>
      <c r="W35" s="87">
        <f t="shared" si="9"/>
        <v>5454.286095</v>
      </c>
      <c r="X35" s="86">
        <v>340.0</v>
      </c>
      <c r="Y35" s="87">
        <f t="shared" si="10"/>
        <v>75.899696</v>
      </c>
      <c r="Z35" s="88">
        <f t="shared" si="11"/>
        <v>124530.5</v>
      </c>
      <c r="AA35" s="87">
        <f t="shared" si="12"/>
        <v>27799.49145</v>
      </c>
      <c r="AB35" s="87">
        <f t="shared" si="13"/>
        <v>333593.8974</v>
      </c>
      <c r="AC35" s="87">
        <f t="shared" si="14"/>
        <v>667187.7948</v>
      </c>
    </row>
    <row r="36" ht="15.75" customHeight="1">
      <c r="A36" s="11"/>
      <c r="B36" s="90" t="s">
        <v>1043</v>
      </c>
      <c r="C36" s="98" t="s">
        <v>1044</v>
      </c>
      <c r="D36" s="90" t="s">
        <v>979</v>
      </c>
      <c r="E36" s="85">
        <f>MIN('Base de fórmulas'!$A$339:$B$340)</f>
        <v>0.1890702</v>
      </c>
      <c r="F36" s="86">
        <v>345.0</v>
      </c>
      <c r="G36" s="87">
        <f t="shared" si="1"/>
        <v>65.229219</v>
      </c>
      <c r="H36" s="86">
        <v>15.0</v>
      </c>
      <c r="I36" s="87">
        <f t="shared" si="2"/>
        <v>2.836053</v>
      </c>
      <c r="J36" s="86">
        <v>375.0</v>
      </c>
      <c r="K36" s="87">
        <f t="shared" si="3"/>
        <v>70.901325</v>
      </c>
      <c r="L36" s="86">
        <v>500.0</v>
      </c>
      <c r="M36" s="87">
        <f t="shared" si="4"/>
        <v>94.5351</v>
      </c>
      <c r="N36" s="86">
        <v>358.3</v>
      </c>
      <c r="O36" s="87">
        <f t="shared" si="5"/>
        <v>67.74385266</v>
      </c>
      <c r="P36" s="86">
        <v>269.0</v>
      </c>
      <c r="Q36" s="87">
        <f t="shared" si="6"/>
        <v>50.8598838</v>
      </c>
      <c r="R36" s="86">
        <v>15.0</v>
      </c>
      <c r="S36" s="87">
        <f t="shared" si="7"/>
        <v>2.836053</v>
      </c>
      <c r="T36" s="86">
        <v>5.0</v>
      </c>
      <c r="U36" s="87">
        <f t="shared" si="8"/>
        <v>0.945351</v>
      </c>
      <c r="V36" s="86">
        <v>75.0</v>
      </c>
      <c r="W36" s="87">
        <f t="shared" si="9"/>
        <v>14.180265</v>
      </c>
      <c r="X36" s="86">
        <v>1830.0</v>
      </c>
      <c r="Y36" s="87">
        <f t="shared" si="10"/>
        <v>345.998466</v>
      </c>
      <c r="Z36" s="88">
        <f t="shared" si="11"/>
        <v>3787.3</v>
      </c>
      <c r="AA36" s="87">
        <f t="shared" si="12"/>
        <v>716.0655685</v>
      </c>
      <c r="AB36" s="87">
        <f t="shared" si="13"/>
        <v>8592.786822</v>
      </c>
      <c r="AC36" s="87">
        <f t="shared" si="14"/>
        <v>17185.57364</v>
      </c>
    </row>
    <row r="37" ht="15.75" customHeight="1">
      <c r="A37" s="11"/>
      <c r="B37" s="90" t="s">
        <v>1045</v>
      </c>
      <c r="C37" s="98" t="s">
        <v>1046</v>
      </c>
      <c r="D37" s="90" t="s">
        <v>979</v>
      </c>
      <c r="E37" s="85">
        <f>MIN('Base de fórmulas'!$A$349:$B$350)</f>
        <v>0.4326758</v>
      </c>
      <c r="F37" s="86">
        <v>301.0</v>
      </c>
      <c r="G37" s="87">
        <f t="shared" si="1"/>
        <v>130.2354158</v>
      </c>
      <c r="H37" s="86">
        <v>669.0</v>
      </c>
      <c r="I37" s="87">
        <f t="shared" si="2"/>
        <v>289.4601102</v>
      </c>
      <c r="J37" s="86">
        <v>708.0</v>
      </c>
      <c r="K37" s="87">
        <f t="shared" si="3"/>
        <v>306.3344664</v>
      </c>
      <c r="L37" s="86">
        <v>900.0</v>
      </c>
      <c r="M37" s="87">
        <f t="shared" si="4"/>
        <v>389.40822</v>
      </c>
      <c r="N37" s="86">
        <v>1872.2</v>
      </c>
      <c r="O37" s="87">
        <f t="shared" si="5"/>
        <v>810.0556328</v>
      </c>
      <c r="P37" s="86">
        <v>1354.0</v>
      </c>
      <c r="Q37" s="87">
        <f t="shared" si="6"/>
        <v>585.8430332</v>
      </c>
      <c r="R37" s="86">
        <v>669.1</v>
      </c>
      <c r="S37" s="87">
        <f t="shared" si="7"/>
        <v>289.5033778</v>
      </c>
      <c r="T37" s="86">
        <v>3930.0</v>
      </c>
      <c r="U37" s="87">
        <f t="shared" si="8"/>
        <v>1700.415894</v>
      </c>
      <c r="V37" s="86">
        <v>2864.0</v>
      </c>
      <c r="W37" s="87">
        <f t="shared" si="9"/>
        <v>1239.183491</v>
      </c>
      <c r="X37" s="86">
        <v>768.0</v>
      </c>
      <c r="Y37" s="87">
        <f t="shared" si="10"/>
        <v>332.2950144</v>
      </c>
      <c r="Z37" s="88">
        <f t="shared" si="11"/>
        <v>14035.3</v>
      </c>
      <c r="AA37" s="87">
        <f t="shared" si="12"/>
        <v>6072.734656</v>
      </c>
      <c r="AB37" s="87">
        <f t="shared" si="13"/>
        <v>72872.81587</v>
      </c>
      <c r="AC37" s="87">
        <f t="shared" si="14"/>
        <v>145745.6317</v>
      </c>
    </row>
    <row r="38" ht="15.75" customHeight="1">
      <c r="A38" s="11"/>
      <c r="B38" s="90" t="s">
        <v>1047</v>
      </c>
      <c r="C38" s="98" t="s">
        <v>1048</v>
      </c>
      <c r="D38" s="90" t="s">
        <v>979</v>
      </c>
      <c r="E38" s="85">
        <f>MIN('Base de fórmulas'!$A$359:$B$360)</f>
        <v>0.4492274</v>
      </c>
      <c r="F38" s="86">
        <v>4865.0</v>
      </c>
      <c r="G38" s="87">
        <f t="shared" si="1"/>
        <v>2185.491301</v>
      </c>
      <c r="H38" s="86">
        <v>1143.0</v>
      </c>
      <c r="I38" s="87">
        <f t="shared" si="2"/>
        <v>513.4669182</v>
      </c>
      <c r="J38" s="86">
        <v>1139.0</v>
      </c>
      <c r="K38" s="87">
        <f t="shared" si="3"/>
        <v>511.6700086</v>
      </c>
      <c r="L38" s="86">
        <v>600.0</v>
      </c>
      <c r="M38" s="87">
        <f t="shared" si="4"/>
        <v>269.53644</v>
      </c>
      <c r="N38" s="86">
        <v>2813.0</v>
      </c>
      <c r="O38" s="87">
        <f t="shared" si="5"/>
        <v>1263.676676</v>
      </c>
      <c r="P38" s="86">
        <v>1844.0</v>
      </c>
      <c r="Q38" s="87">
        <f t="shared" si="6"/>
        <v>828.3753256</v>
      </c>
      <c r="R38" s="86">
        <v>1143.0</v>
      </c>
      <c r="S38" s="87">
        <f t="shared" si="7"/>
        <v>513.4669182</v>
      </c>
      <c r="T38" s="86">
        <v>4895.0</v>
      </c>
      <c r="U38" s="87">
        <f t="shared" si="8"/>
        <v>2198.968123</v>
      </c>
      <c r="V38" s="86">
        <v>4330.1</v>
      </c>
      <c r="W38" s="87">
        <f t="shared" si="9"/>
        <v>1945.199565</v>
      </c>
      <c r="X38" s="86">
        <v>341.0</v>
      </c>
      <c r="Y38" s="87">
        <f t="shared" si="10"/>
        <v>153.1865434</v>
      </c>
      <c r="Z38" s="88">
        <f t="shared" si="11"/>
        <v>23113.1</v>
      </c>
      <c r="AA38" s="87">
        <f t="shared" si="12"/>
        <v>10383.03782</v>
      </c>
      <c r="AB38" s="87">
        <f t="shared" si="13"/>
        <v>124596.4538</v>
      </c>
      <c r="AC38" s="87">
        <f t="shared" si="14"/>
        <v>249192.9077</v>
      </c>
    </row>
    <row r="39" ht="15.75" customHeight="1">
      <c r="A39" s="11"/>
      <c r="B39" s="90" t="s">
        <v>1049</v>
      </c>
      <c r="C39" s="98" t="s">
        <v>1050</v>
      </c>
      <c r="D39" s="90" t="s">
        <v>979</v>
      </c>
      <c r="E39" s="85">
        <f>MIN('Base de fórmulas'!$A$369:$B$370)</f>
        <v>3.2077213</v>
      </c>
      <c r="F39" s="86">
        <v>1642.0</v>
      </c>
      <c r="G39" s="87">
        <f t="shared" si="1"/>
        <v>5267.078375</v>
      </c>
      <c r="H39" s="86">
        <v>16.0</v>
      </c>
      <c r="I39" s="87">
        <f t="shared" si="2"/>
        <v>51.3235408</v>
      </c>
      <c r="J39" s="86">
        <v>81.0</v>
      </c>
      <c r="K39" s="87">
        <f t="shared" si="3"/>
        <v>259.8254253</v>
      </c>
      <c r="L39" s="86">
        <v>1500.0</v>
      </c>
      <c r="M39" s="87">
        <f t="shared" si="4"/>
        <v>4811.58195</v>
      </c>
      <c r="N39" s="86">
        <v>34.3</v>
      </c>
      <c r="O39" s="87">
        <f t="shared" si="5"/>
        <v>110.0248406</v>
      </c>
      <c r="P39" s="86">
        <v>1062.0</v>
      </c>
      <c r="Q39" s="87">
        <f t="shared" si="6"/>
        <v>3406.600021</v>
      </c>
      <c r="R39" s="86">
        <v>15.5</v>
      </c>
      <c r="S39" s="87">
        <f t="shared" si="7"/>
        <v>49.71968015</v>
      </c>
      <c r="T39" s="86">
        <v>1486.0</v>
      </c>
      <c r="U39" s="87">
        <f t="shared" si="8"/>
        <v>4766.673852</v>
      </c>
      <c r="V39" s="86">
        <v>1149.0</v>
      </c>
      <c r="W39" s="87">
        <f t="shared" si="9"/>
        <v>3685.671774</v>
      </c>
      <c r="X39" s="86">
        <v>70.0</v>
      </c>
      <c r="Y39" s="87">
        <f t="shared" si="10"/>
        <v>224.540491</v>
      </c>
      <c r="Z39" s="88">
        <f t="shared" si="11"/>
        <v>7055.8</v>
      </c>
      <c r="AA39" s="87">
        <f t="shared" si="12"/>
        <v>22633.03995</v>
      </c>
      <c r="AB39" s="87">
        <f t="shared" si="13"/>
        <v>271596.4794</v>
      </c>
      <c r="AC39" s="87">
        <f t="shared" si="14"/>
        <v>543192.9588</v>
      </c>
    </row>
    <row r="40" ht="15.75" customHeight="1">
      <c r="A40" s="65"/>
      <c r="B40" s="90" t="s">
        <v>1051</v>
      </c>
      <c r="C40" s="98" t="s">
        <v>1052</v>
      </c>
      <c r="D40" s="90" t="s">
        <v>1053</v>
      </c>
      <c r="E40" s="85">
        <f>MIN('Base de fórmulas'!$A$379:$B$380)</f>
        <v>1.782534733</v>
      </c>
      <c r="F40" s="86">
        <v>710.0</v>
      </c>
      <c r="G40" s="87">
        <f t="shared" si="1"/>
        <v>1265.599661</v>
      </c>
      <c r="H40" s="86">
        <v>15.0</v>
      </c>
      <c r="I40" s="87">
        <f t="shared" si="2"/>
        <v>26.738021</v>
      </c>
      <c r="J40" s="86">
        <v>298.0</v>
      </c>
      <c r="K40" s="87">
        <f t="shared" si="3"/>
        <v>531.1953505</v>
      </c>
      <c r="L40" s="86">
        <v>120.0</v>
      </c>
      <c r="M40" s="87">
        <f t="shared" si="4"/>
        <v>213.904168</v>
      </c>
      <c r="N40" s="86">
        <v>188.7</v>
      </c>
      <c r="O40" s="87">
        <f t="shared" si="5"/>
        <v>336.3643042</v>
      </c>
      <c r="P40" s="86">
        <v>2075.0</v>
      </c>
      <c r="Q40" s="87">
        <f t="shared" si="6"/>
        <v>3698.759572</v>
      </c>
      <c r="R40" s="86">
        <v>14.9</v>
      </c>
      <c r="S40" s="87">
        <f t="shared" si="7"/>
        <v>26.55976753</v>
      </c>
      <c r="T40" s="86">
        <v>3384.0</v>
      </c>
      <c r="U40" s="87">
        <f t="shared" si="8"/>
        <v>6032.097538</v>
      </c>
      <c r="V40" s="86">
        <v>1016.0</v>
      </c>
      <c r="W40" s="87">
        <f t="shared" si="9"/>
        <v>1811.055289</v>
      </c>
      <c r="X40" s="86">
        <v>116.0</v>
      </c>
      <c r="Y40" s="87">
        <f t="shared" si="10"/>
        <v>206.7740291</v>
      </c>
      <c r="Z40" s="88">
        <f t="shared" si="11"/>
        <v>7937.6</v>
      </c>
      <c r="AA40" s="87">
        <f t="shared" si="12"/>
        <v>14149.0477</v>
      </c>
      <c r="AB40" s="87">
        <f t="shared" si="13"/>
        <v>169788.5724</v>
      </c>
      <c r="AC40" s="87">
        <f t="shared" si="14"/>
        <v>339577.1448</v>
      </c>
    </row>
    <row r="41" ht="15.75" customHeight="1">
      <c r="A41" s="121" t="s">
        <v>269</v>
      </c>
      <c r="B41" s="90" t="s">
        <v>1054</v>
      </c>
      <c r="C41" s="98" t="s">
        <v>1055</v>
      </c>
      <c r="D41" s="90" t="s">
        <v>979</v>
      </c>
      <c r="E41" s="85">
        <f>MIN('Base de fórmulas'!A391:B392)</f>
        <v>0.1782</v>
      </c>
      <c r="F41" s="86">
        <v>1051.0</v>
      </c>
      <c r="G41" s="87">
        <f t="shared" si="1"/>
        <v>187.2882</v>
      </c>
      <c r="H41" s="86">
        <v>426.0</v>
      </c>
      <c r="I41" s="87">
        <f t="shared" si="2"/>
        <v>75.9132</v>
      </c>
      <c r="J41" s="86">
        <v>1330.0</v>
      </c>
      <c r="K41" s="87">
        <f t="shared" si="3"/>
        <v>237.006</v>
      </c>
      <c r="L41" s="86">
        <v>1.0</v>
      </c>
      <c r="M41" s="87">
        <f t="shared" si="4"/>
        <v>0.1782</v>
      </c>
      <c r="N41" s="86">
        <v>1.0</v>
      </c>
      <c r="O41" s="87">
        <f t="shared" si="5"/>
        <v>0.1782</v>
      </c>
      <c r="P41" s="86">
        <v>945.0</v>
      </c>
      <c r="Q41" s="87">
        <f t="shared" si="6"/>
        <v>168.399</v>
      </c>
      <c r="R41" s="86">
        <v>426.2</v>
      </c>
      <c r="S41" s="87">
        <f t="shared" si="7"/>
        <v>75.94884</v>
      </c>
      <c r="T41" s="86">
        <v>2.0</v>
      </c>
      <c r="U41" s="87">
        <f t="shared" si="8"/>
        <v>0.3564</v>
      </c>
      <c r="V41" s="86">
        <v>1286.0</v>
      </c>
      <c r="W41" s="87">
        <f t="shared" si="9"/>
        <v>229.1652</v>
      </c>
      <c r="X41" s="86">
        <v>8625.0</v>
      </c>
      <c r="Y41" s="87">
        <f t="shared" si="10"/>
        <v>1536.975</v>
      </c>
      <c r="Z41" s="88">
        <f t="shared" si="11"/>
        <v>14093.2</v>
      </c>
      <c r="AA41" s="87">
        <f t="shared" si="12"/>
        <v>2511.40824</v>
      </c>
      <c r="AB41" s="87">
        <f t="shared" si="13"/>
        <v>30136.89888</v>
      </c>
      <c r="AC41" s="87">
        <f t="shared" si="14"/>
        <v>60273.79776</v>
      </c>
    </row>
    <row r="42" ht="15.75" customHeight="1">
      <c r="A42" s="11"/>
      <c r="B42" s="90" t="s">
        <v>1056</v>
      </c>
      <c r="C42" s="98" t="s">
        <v>1057</v>
      </c>
      <c r="D42" s="90" t="s">
        <v>979</v>
      </c>
      <c r="E42" s="85">
        <f>MIN('Base de fórmulas'!A401:B402)</f>
        <v>0.0675</v>
      </c>
      <c r="F42" s="86">
        <v>3870.0</v>
      </c>
      <c r="G42" s="87">
        <f t="shared" si="1"/>
        <v>261.225</v>
      </c>
      <c r="H42" s="86">
        <v>1791.0</v>
      </c>
      <c r="I42" s="87">
        <f t="shared" si="2"/>
        <v>120.8925</v>
      </c>
      <c r="J42" s="86">
        <v>33.0</v>
      </c>
      <c r="K42" s="87">
        <f t="shared" si="3"/>
        <v>2.2275</v>
      </c>
      <c r="L42" s="86">
        <v>500.0</v>
      </c>
      <c r="M42" s="87">
        <f t="shared" si="4"/>
        <v>33.75</v>
      </c>
      <c r="N42" s="86">
        <v>3401.6</v>
      </c>
      <c r="O42" s="87">
        <f t="shared" si="5"/>
        <v>229.608</v>
      </c>
      <c r="P42" s="86">
        <v>14809.0</v>
      </c>
      <c r="Q42" s="87">
        <f t="shared" si="6"/>
        <v>999.6075</v>
      </c>
      <c r="R42" s="86">
        <v>1791.0</v>
      </c>
      <c r="S42" s="87">
        <f t="shared" si="7"/>
        <v>120.8925</v>
      </c>
      <c r="T42" s="86">
        <v>1.0</v>
      </c>
      <c r="U42" s="87">
        <f t="shared" si="8"/>
        <v>0.0675</v>
      </c>
      <c r="V42" s="86">
        <v>14676.0</v>
      </c>
      <c r="W42" s="87">
        <f t="shared" si="9"/>
        <v>990.63</v>
      </c>
      <c r="X42" s="86">
        <v>2359.0</v>
      </c>
      <c r="Y42" s="87">
        <f t="shared" si="10"/>
        <v>159.2325</v>
      </c>
      <c r="Z42" s="88">
        <f t="shared" si="11"/>
        <v>43231.6</v>
      </c>
      <c r="AA42" s="87">
        <f t="shared" si="12"/>
        <v>2918.133</v>
      </c>
      <c r="AB42" s="87">
        <f t="shared" si="13"/>
        <v>35017.596</v>
      </c>
      <c r="AC42" s="87">
        <f t="shared" si="14"/>
        <v>70035.192</v>
      </c>
    </row>
    <row r="43" ht="15.75" customHeight="1">
      <c r="A43" s="11"/>
      <c r="B43" s="90" t="s">
        <v>1058</v>
      </c>
      <c r="C43" s="98" t="s">
        <v>1059</v>
      </c>
      <c r="D43" s="90" t="s">
        <v>979</v>
      </c>
      <c r="E43" s="85">
        <f>MIN('Base de fórmulas'!A411:B412)</f>
        <v>0.0758523</v>
      </c>
      <c r="F43" s="86">
        <v>850.0</v>
      </c>
      <c r="G43" s="87">
        <f t="shared" si="1"/>
        <v>64.474455</v>
      </c>
      <c r="H43" s="86">
        <v>990.0</v>
      </c>
      <c r="I43" s="87">
        <f t="shared" si="2"/>
        <v>75.093777</v>
      </c>
      <c r="J43" s="86">
        <v>32.0</v>
      </c>
      <c r="K43" s="87">
        <f t="shared" si="3"/>
        <v>2.4272736</v>
      </c>
      <c r="L43" s="86">
        <v>500.0</v>
      </c>
      <c r="M43" s="87">
        <f t="shared" si="4"/>
        <v>37.92615</v>
      </c>
      <c r="N43" s="86">
        <v>2152.8</v>
      </c>
      <c r="O43" s="87">
        <f t="shared" si="5"/>
        <v>163.2948314</v>
      </c>
      <c r="P43" s="86">
        <v>3859.0</v>
      </c>
      <c r="Q43" s="87">
        <f t="shared" si="6"/>
        <v>292.7140257</v>
      </c>
      <c r="R43" s="86">
        <v>0.0</v>
      </c>
      <c r="S43" s="87">
        <f t="shared" si="7"/>
        <v>0</v>
      </c>
      <c r="T43" s="86">
        <v>1.0</v>
      </c>
      <c r="U43" s="87">
        <f t="shared" si="8"/>
        <v>0.0758523</v>
      </c>
      <c r="V43" s="86">
        <v>3488.0</v>
      </c>
      <c r="W43" s="87">
        <f t="shared" si="9"/>
        <v>264.5728224</v>
      </c>
      <c r="X43" s="86">
        <v>1789.0</v>
      </c>
      <c r="Y43" s="87">
        <f t="shared" si="10"/>
        <v>135.6997647</v>
      </c>
      <c r="Z43" s="88">
        <f t="shared" si="11"/>
        <v>13661.8</v>
      </c>
      <c r="AA43" s="87">
        <f t="shared" si="12"/>
        <v>1036.278952</v>
      </c>
      <c r="AB43" s="87">
        <f t="shared" si="13"/>
        <v>12435.34743</v>
      </c>
      <c r="AC43" s="87">
        <f t="shared" si="14"/>
        <v>24870.69485</v>
      </c>
    </row>
    <row r="44" ht="15.75" customHeight="1">
      <c r="A44" s="11"/>
      <c r="B44" s="90" t="s">
        <v>1060</v>
      </c>
      <c r="C44" s="98" t="s">
        <v>1061</v>
      </c>
      <c r="D44" s="90" t="s">
        <v>979</v>
      </c>
      <c r="E44" s="85">
        <f>MIN('Base de fórmulas'!A421:B422)</f>
        <v>0.1209453</v>
      </c>
      <c r="F44" s="86">
        <v>374.0</v>
      </c>
      <c r="G44" s="87">
        <f t="shared" si="1"/>
        <v>45.2335422</v>
      </c>
      <c r="H44" s="86">
        <v>322.0</v>
      </c>
      <c r="I44" s="87">
        <f t="shared" si="2"/>
        <v>38.9443866</v>
      </c>
      <c r="J44" s="86">
        <v>373.0</v>
      </c>
      <c r="K44" s="87">
        <f t="shared" si="3"/>
        <v>45.1125969</v>
      </c>
      <c r="L44" s="86">
        <v>1.0</v>
      </c>
      <c r="M44" s="87">
        <f t="shared" si="4"/>
        <v>0.1209453</v>
      </c>
      <c r="N44" s="86">
        <v>3116.7</v>
      </c>
      <c r="O44" s="87">
        <f t="shared" si="5"/>
        <v>376.9502165</v>
      </c>
      <c r="P44" s="86">
        <v>1995.0</v>
      </c>
      <c r="Q44" s="87">
        <f t="shared" si="6"/>
        <v>241.2858735</v>
      </c>
      <c r="R44" s="86">
        <v>1.0</v>
      </c>
      <c r="S44" s="87">
        <f t="shared" si="7"/>
        <v>0.1209453</v>
      </c>
      <c r="T44" s="86">
        <v>1.0</v>
      </c>
      <c r="U44" s="87">
        <f t="shared" si="8"/>
        <v>0.1209453</v>
      </c>
      <c r="V44" s="86">
        <v>641.0</v>
      </c>
      <c r="W44" s="87">
        <f t="shared" si="9"/>
        <v>77.5259373</v>
      </c>
      <c r="X44" s="86">
        <v>706.0</v>
      </c>
      <c r="Y44" s="87">
        <f t="shared" si="10"/>
        <v>85.3873818</v>
      </c>
      <c r="Z44" s="88">
        <f t="shared" si="11"/>
        <v>7530.7</v>
      </c>
      <c r="AA44" s="87">
        <f t="shared" si="12"/>
        <v>910.8027707</v>
      </c>
      <c r="AB44" s="87">
        <f t="shared" si="13"/>
        <v>10929.63325</v>
      </c>
      <c r="AC44" s="87">
        <f t="shared" si="14"/>
        <v>21859.2665</v>
      </c>
    </row>
    <row r="45" ht="15.75" customHeight="1">
      <c r="A45" s="11"/>
      <c r="B45" s="90" t="s">
        <v>1062</v>
      </c>
      <c r="C45" s="98" t="s">
        <v>1063</v>
      </c>
      <c r="D45" s="90" t="s">
        <v>979</v>
      </c>
      <c r="E45" s="85">
        <f>MIN('Base de fórmulas'!A431:B432)</f>
        <v>0.06986545</v>
      </c>
      <c r="F45" s="86">
        <v>624.0</v>
      </c>
      <c r="G45" s="87">
        <f t="shared" si="1"/>
        <v>43.5960408</v>
      </c>
      <c r="H45" s="86">
        <v>92.0</v>
      </c>
      <c r="I45" s="87">
        <f t="shared" si="2"/>
        <v>6.4276214</v>
      </c>
      <c r="J45" s="86">
        <v>4150.0</v>
      </c>
      <c r="K45" s="87">
        <f t="shared" si="3"/>
        <v>289.9416175</v>
      </c>
      <c r="L45" s="86">
        <v>200.0</v>
      </c>
      <c r="M45" s="87">
        <f t="shared" si="4"/>
        <v>13.97309</v>
      </c>
      <c r="N45" s="86">
        <v>176.0</v>
      </c>
      <c r="O45" s="87">
        <f t="shared" si="5"/>
        <v>12.2963192</v>
      </c>
      <c r="P45" s="86">
        <v>3166.0</v>
      </c>
      <c r="Q45" s="87">
        <f t="shared" si="6"/>
        <v>221.1940147</v>
      </c>
      <c r="R45" s="86">
        <v>91.8</v>
      </c>
      <c r="S45" s="87">
        <f t="shared" si="7"/>
        <v>6.41364831</v>
      </c>
      <c r="T45" s="86">
        <v>883.0</v>
      </c>
      <c r="U45" s="87">
        <f t="shared" si="8"/>
        <v>61.69119235</v>
      </c>
      <c r="V45" s="86">
        <v>2116.0</v>
      </c>
      <c r="W45" s="87">
        <f t="shared" si="9"/>
        <v>147.8352922</v>
      </c>
      <c r="X45" s="86">
        <v>25605.0</v>
      </c>
      <c r="Y45" s="87">
        <f t="shared" si="10"/>
        <v>1788.904847</v>
      </c>
      <c r="Z45" s="88">
        <f t="shared" si="11"/>
        <v>37103.8</v>
      </c>
      <c r="AA45" s="87">
        <f t="shared" si="12"/>
        <v>2592.273684</v>
      </c>
      <c r="AB45" s="87">
        <f t="shared" si="13"/>
        <v>31107.2842</v>
      </c>
      <c r="AC45" s="87">
        <f t="shared" si="14"/>
        <v>62214.56841</v>
      </c>
    </row>
    <row r="46" ht="15.75" customHeight="1">
      <c r="A46" s="11"/>
      <c r="B46" s="90" t="s">
        <v>1064</v>
      </c>
      <c r="C46" s="98" t="s">
        <v>1065</v>
      </c>
      <c r="D46" s="90" t="s">
        <v>979</v>
      </c>
      <c r="E46" s="85">
        <f>MIN('Base de fórmulas'!A441:B442)</f>
        <v>0.1001584</v>
      </c>
      <c r="F46" s="86">
        <v>1734.0</v>
      </c>
      <c r="G46" s="87">
        <f t="shared" si="1"/>
        <v>173.6746656</v>
      </c>
      <c r="H46" s="86">
        <v>16.0</v>
      </c>
      <c r="I46" s="87">
        <f t="shared" si="2"/>
        <v>1.6025344</v>
      </c>
      <c r="J46" s="86">
        <v>3063.0</v>
      </c>
      <c r="K46" s="87">
        <f t="shared" si="3"/>
        <v>306.7851792</v>
      </c>
      <c r="L46" s="86">
        <v>200.0</v>
      </c>
      <c r="M46" s="87">
        <f t="shared" si="4"/>
        <v>20.03168</v>
      </c>
      <c r="N46" s="86">
        <v>151.3</v>
      </c>
      <c r="O46" s="87">
        <f t="shared" si="5"/>
        <v>15.15396592</v>
      </c>
      <c r="P46" s="86">
        <v>12284.0</v>
      </c>
      <c r="Q46" s="87">
        <f t="shared" si="6"/>
        <v>1230.345786</v>
      </c>
      <c r="R46" s="86">
        <v>0.0</v>
      </c>
      <c r="S46" s="87">
        <f t="shared" si="7"/>
        <v>0</v>
      </c>
      <c r="T46" s="86">
        <v>30.0</v>
      </c>
      <c r="U46" s="87">
        <f t="shared" si="8"/>
        <v>3.004752</v>
      </c>
      <c r="V46" s="86">
        <v>352.0</v>
      </c>
      <c r="W46" s="87">
        <f t="shared" si="9"/>
        <v>35.2557568</v>
      </c>
      <c r="X46" s="86">
        <v>10078.0</v>
      </c>
      <c r="Y46" s="87">
        <f t="shared" si="10"/>
        <v>1009.396355</v>
      </c>
      <c r="Z46" s="88">
        <f t="shared" si="11"/>
        <v>27908.3</v>
      </c>
      <c r="AA46" s="87">
        <f t="shared" si="12"/>
        <v>2795.250675</v>
      </c>
      <c r="AB46" s="87">
        <f t="shared" si="13"/>
        <v>33543.0081</v>
      </c>
      <c r="AC46" s="87">
        <f t="shared" si="14"/>
        <v>67086.01619</v>
      </c>
    </row>
    <row r="47" ht="15.75" customHeight="1">
      <c r="A47" s="11"/>
      <c r="B47" s="90" t="s">
        <v>1066</v>
      </c>
      <c r="C47" s="98" t="s">
        <v>1067</v>
      </c>
      <c r="D47" s="90" t="s">
        <v>979</v>
      </c>
      <c r="E47" s="85">
        <f>MIN('Base de fórmulas'!A451:B452)</f>
        <v>0.101625</v>
      </c>
      <c r="F47" s="86">
        <v>86.0</v>
      </c>
      <c r="G47" s="87">
        <f t="shared" si="1"/>
        <v>8.73975</v>
      </c>
      <c r="H47" s="86">
        <v>30.0</v>
      </c>
      <c r="I47" s="87">
        <f t="shared" si="2"/>
        <v>3.04875</v>
      </c>
      <c r="J47" s="86">
        <v>356.0</v>
      </c>
      <c r="K47" s="87">
        <f t="shared" si="3"/>
        <v>36.1785</v>
      </c>
      <c r="L47" s="86">
        <v>200.0</v>
      </c>
      <c r="M47" s="87">
        <f t="shared" si="4"/>
        <v>20.325</v>
      </c>
      <c r="N47" s="86">
        <v>1.0</v>
      </c>
      <c r="O47" s="87">
        <f t="shared" si="5"/>
        <v>0.101625</v>
      </c>
      <c r="P47" s="86">
        <v>105.0</v>
      </c>
      <c r="Q47" s="87">
        <f t="shared" si="6"/>
        <v>10.670625</v>
      </c>
      <c r="R47" s="86">
        <v>1.0</v>
      </c>
      <c r="S47" s="87">
        <f t="shared" si="7"/>
        <v>0.101625</v>
      </c>
      <c r="T47" s="86">
        <v>1.0</v>
      </c>
      <c r="U47" s="87">
        <f t="shared" si="8"/>
        <v>0.101625</v>
      </c>
      <c r="V47" s="86">
        <v>155.0</v>
      </c>
      <c r="W47" s="87">
        <f t="shared" si="9"/>
        <v>15.751875</v>
      </c>
      <c r="X47" s="86">
        <v>508.0</v>
      </c>
      <c r="Y47" s="87">
        <f t="shared" si="10"/>
        <v>51.6255</v>
      </c>
      <c r="Z47" s="88">
        <f t="shared" si="11"/>
        <v>1443</v>
      </c>
      <c r="AA47" s="87">
        <f t="shared" si="12"/>
        <v>146.644875</v>
      </c>
      <c r="AB47" s="87">
        <f t="shared" si="13"/>
        <v>1759.7385</v>
      </c>
      <c r="AC47" s="87">
        <f t="shared" si="14"/>
        <v>3519.477</v>
      </c>
    </row>
    <row r="48" ht="15.75" customHeight="1">
      <c r="A48" s="11"/>
      <c r="B48" s="90" t="s">
        <v>1068</v>
      </c>
      <c r="C48" s="98" t="s">
        <v>1069</v>
      </c>
      <c r="D48" s="90" t="s">
        <v>979</v>
      </c>
      <c r="E48" s="85">
        <f>MIN('Base de fórmulas'!A461:B462)</f>
        <v>0.2537</v>
      </c>
      <c r="F48" s="86">
        <v>73.0</v>
      </c>
      <c r="G48" s="87">
        <f t="shared" si="1"/>
        <v>18.5201</v>
      </c>
      <c r="H48" s="86">
        <v>28.0</v>
      </c>
      <c r="I48" s="87">
        <f t="shared" si="2"/>
        <v>7.1036</v>
      </c>
      <c r="J48" s="86">
        <v>109.0</v>
      </c>
      <c r="K48" s="87">
        <f t="shared" si="3"/>
        <v>27.6533</v>
      </c>
      <c r="L48" s="86">
        <v>200.0</v>
      </c>
      <c r="M48" s="87">
        <f t="shared" si="4"/>
        <v>50.74</v>
      </c>
      <c r="N48" s="86">
        <v>53.15</v>
      </c>
      <c r="O48" s="87">
        <f t="shared" si="5"/>
        <v>13.484155</v>
      </c>
      <c r="P48" s="86">
        <v>1985.0</v>
      </c>
      <c r="Q48" s="87">
        <f t="shared" si="6"/>
        <v>503.5945</v>
      </c>
      <c r="R48" s="86">
        <v>28.2</v>
      </c>
      <c r="S48" s="87">
        <f t="shared" si="7"/>
        <v>7.15434</v>
      </c>
      <c r="T48" s="86">
        <v>17.0</v>
      </c>
      <c r="U48" s="87">
        <f t="shared" si="8"/>
        <v>4.3129</v>
      </c>
      <c r="V48" s="86">
        <v>282.0</v>
      </c>
      <c r="W48" s="87">
        <f t="shared" si="9"/>
        <v>71.5434</v>
      </c>
      <c r="X48" s="86">
        <v>1066.0</v>
      </c>
      <c r="Y48" s="87">
        <f t="shared" si="10"/>
        <v>270.4442</v>
      </c>
      <c r="Z48" s="88">
        <f t="shared" si="11"/>
        <v>3841.35</v>
      </c>
      <c r="AA48" s="87">
        <f t="shared" si="12"/>
        <v>974.550495</v>
      </c>
      <c r="AB48" s="87">
        <f t="shared" si="13"/>
        <v>11694.60594</v>
      </c>
      <c r="AC48" s="87">
        <f t="shared" si="14"/>
        <v>23389.21188</v>
      </c>
    </row>
    <row r="49" ht="15.75" customHeight="1">
      <c r="A49" s="11"/>
      <c r="B49" s="90" t="s">
        <v>1070</v>
      </c>
      <c r="C49" s="98" t="s">
        <v>1071</v>
      </c>
      <c r="D49" s="90" t="s">
        <v>979</v>
      </c>
      <c r="E49" s="85">
        <f>MIN('Base de fórmulas'!A471:B472)</f>
        <v>0.4445</v>
      </c>
      <c r="F49" s="86">
        <v>1111.0</v>
      </c>
      <c r="G49" s="87">
        <f t="shared" si="1"/>
        <v>493.8395</v>
      </c>
      <c r="H49" s="86">
        <v>128.0</v>
      </c>
      <c r="I49" s="87">
        <f t="shared" si="2"/>
        <v>56.896</v>
      </c>
      <c r="J49" s="86">
        <v>1882.0</v>
      </c>
      <c r="K49" s="87">
        <f t="shared" si="3"/>
        <v>836.549</v>
      </c>
      <c r="L49" s="86">
        <v>1.0</v>
      </c>
      <c r="M49" s="87">
        <f t="shared" si="4"/>
        <v>0.4445</v>
      </c>
      <c r="N49" s="86">
        <v>53.15</v>
      </c>
      <c r="O49" s="87">
        <f t="shared" si="5"/>
        <v>23.625175</v>
      </c>
      <c r="P49" s="86">
        <v>2100.0</v>
      </c>
      <c r="Q49" s="87">
        <f t="shared" si="6"/>
        <v>933.45</v>
      </c>
      <c r="R49" s="86">
        <v>128.2</v>
      </c>
      <c r="S49" s="87">
        <f t="shared" si="7"/>
        <v>56.9849</v>
      </c>
      <c r="T49" s="86">
        <v>36.0</v>
      </c>
      <c r="U49" s="87">
        <f t="shared" si="8"/>
        <v>16.002</v>
      </c>
      <c r="V49" s="86">
        <v>4089.0</v>
      </c>
      <c r="W49" s="87">
        <f t="shared" si="9"/>
        <v>1817.5605</v>
      </c>
      <c r="X49" s="86">
        <v>20331.0</v>
      </c>
      <c r="Y49" s="87">
        <f t="shared" si="10"/>
        <v>9037.1295</v>
      </c>
      <c r="Z49" s="88">
        <f t="shared" si="11"/>
        <v>29859.35</v>
      </c>
      <c r="AA49" s="87">
        <f t="shared" si="12"/>
        <v>13272.48108</v>
      </c>
      <c r="AB49" s="87">
        <f t="shared" si="13"/>
        <v>159269.7729</v>
      </c>
      <c r="AC49" s="87">
        <f t="shared" si="14"/>
        <v>318539.5458</v>
      </c>
    </row>
    <row r="50" ht="15.75" customHeight="1">
      <c r="A50" s="11"/>
      <c r="B50" s="90" t="s">
        <v>1072</v>
      </c>
      <c r="C50" s="98" t="s">
        <v>1073</v>
      </c>
      <c r="D50" s="90" t="s">
        <v>979</v>
      </c>
      <c r="E50" s="85">
        <f>MIN('Base de fórmulas'!A481:B482)</f>
        <v>1.91999725</v>
      </c>
      <c r="F50" s="86">
        <v>1196.0</v>
      </c>
      <c r="G50" s="87">
        <f t="shared" si="1"/>
        <v>2296.316711</v>
      </c>
      <c r="H50" s="86">
        <v>126.0</v>
      </c>
      <c r="I50" s="87">
        <f t="shared" si="2"/>
        <v>241.9196535</v>
      </c>
      <c r="J50" s="86">
        <v>2759.0</v>
      </c>
      <c r="K50" s="87">
        <f t="shared" si="3"/>
        <v>5297.272413</v>
      </c>
      <c r="L50" s="86">
        <v>1.0</v>
      </c>
      <c r="M50" s="87">
        <f t="shared" si="4"/>
        <v>1.91999725</v>
      </c>
      <c r="N50" s="86">
        <v>770.4</v>
      </c>
      <c r="O50" s="87">
        <f t="shared" si="5"/>
        <v>1479.165881</v>
      </c>
      <c r="P50" s="86">
        <v>6038.0</v>
      </c>
      <c r="Q50" s="87">
        <f t="shared" si="6"/>
        <v>11592.9434</v>
      </c>
      <c r="R50" s="86">
        <v>125.6</v>
      </c>
      <c r="S50" s="87">
        <f t="shared" si="7"/>
        <v>241.1516546</v>
      </c>
      <c r="T50" s="86">
        <v>1.0</v>
      </c>
      <c r="U50" s="87">
        <f t="shared" si="8"/>
        <v>1.91999725</v>
      </c>
      <c r="V50" s="86">
        <v>812.0</v>
      </c>
      <c r="W50" s="87">
        <f t="shared" si="9"/>
        <v>1559.037767</v>
      </c>
      <c r="X50" s="86">
        <v>14758.0</v>
      </c>
      <c r="Y50" s="87">
        <f t="shared" si="10"/>
        <v>28335.31942</v>
      </c>
      <c r="Z50" s="88">
        <f t="shared" si="11"/>
        <v>26587</v>
      </c>
      <c r="AA50" s="87">
        <f t="shared" si="12"/>
        <v>51046.96689</v>
      </c>
      <c r="AB50" s="87">
        <f t="shared" si="13"/>
        <v>612563.6026</v>
      </c>
      <c r="AC50" s="87">
        <f t="shared" si="14"/>
        <v>1225127.205</v>
      </c>
    </row>
    <row r="51" ht="15.75" customHeight="1">
      <c r="A51" s="11"/>
      <c r="B51" s="90" t="s">
        <v>1074</v>
      </c>
      <c r="C51" s="98" t="s">
        <v>1075</v>
      </c>
      <c r="D51" s="90" t="s">
        <v>979</v>
      </c>
      <c r="E51" s="85">
        <f>MIN('Base de fórmulas'!A491:B492)</f>
        <v>1.90565695</v>
      </c>
      <c r="F51" s="86">
        <v>35.0</v>
      </c>
      <c r="G51" s="87">
        <f t="shared" si="1"/>
        <v>66.69799325</v>
      </c>
      <c r="H51" s="86">
        <v>240.0</v>
      </c>
      <c r="I51" s="87">
        <f t="shared" si="2"/>
        <v>457.357668</v>
      </c>
      <c r="J51" s="86">
        <v>1.0</v>
      </c>
      <c r="K51" s="87">
        <f t="shared" si="3"/>
        <v>1.90565695</v>
      </c>
      <c r="L51" s="86">
        <v>1.0</v>
      </c>
      <c r="M51" s="87">
        <f t="shared" si="4"/>
        <v>1.90565695</v>
      </c>
      <c r="N51" s="86">
        <v>9.3</v>
      </c>
      <c r="O51" s="87">
        <f t="shared" si="5"/>
        <v>17.72260964</v>
      </c>
      <c r="P51" s="86">
        <v>550.0</v>
      </c>
      <c r="Q51" s="87">
        <f t="shared" si="6"/>
        <v>1048.111323</v>
      </c>
      <c r="R51" s="86">
        <v>0.0</v>
      </c>
      <c r="S51" s="87">
        <f t="shared" si="7"/>
        <v>0</v>
      </c>
      <c r="T51" s="86">
        <v>1.0</v>
      </c>
      <c r="U51" s="87">
        <f t="shared" si="8"/>
        <v>1.90565695</v>
      </c>
      <c r="V51" s="86">
        <v>230.0</v>
      </c>
      <c r="W51" s="87">
        <f t="shared" si="9"/>
        <v>438.3010985</v>
      </c>
      <c r="X51" s="86">
        <v>2000.0</v>
      </c>
      <c r="Y51" s="87">
        <f t="shared" si="10"/>
        <v>3811.3139</v>
      </c>
      <c r="Z51" s="88">
        <f t="shared" si="11"/>
        <v>3067.3</v>
      </c>
      <c r="AA51" s="87">
        <f t="shared" si="12"/>
        <v>5845.221563</v>
      </c>
      <c r="AB51" s="87">
        <f t="shared" si="13"/>
        <v>70142.65875</v>
      </c>
      <c r="AC51" s="87">
        <f t="shared" si="14"/>
        <v>140285.3175</v>
      </c>
    </row>
    <row r="52" ht="15.75" customHeight="1">
      <c r="A52" s="65"/>
      <c r="B52" s="86" t="s">
        <v>1076</v>
      </c>
      <c r="C52" s="98" t="s">
        <v>1077</v>
      </c>
      <c r="D52" s="90" t="s">
        <v>979</v>
      </c>
      <c r="E52" s="85">
        <f>MIN('Base de fórmulas'!A501:B502)</f>
        <v>0.09125</v>
      </c>
      <c r="F52" s="86">
        <v>20.0</v>
      </c>
      <c r="G52" s="87">
        <f t="shared" si="1"/>
        <v>1.825</v>
      </c>
      <c r="H52" s="86">
        <v>322.0</v>
      </c>
      <c r="I52" s="87">
        <f t="shared" si="2"/>
        <v>29.3825</v>
      </c>
      <c r="J52" s="86">
        <v>10.0</v>
      </c>
      <c r="K52" s="87">
        <f t="shared" si="3"/>
        <v>0.9125</v>
      </c>
      <c r="L52" s="86">
        <v>200.0</v>
      </c>
      <c r="M52" s="87">
        <f t="shared" si="4"/>
        <v>18.25</v>
      </c>
      <c r="N52" s="86">
        <v>3600.0</v>
      </c>
      <c r="O52" s="87">
        <f t="shared" si="5"/>
        <v>328.5</v>
      </c>
      <c r="P52" s="86">
        <v>2500.0</v>
      </c>
      <c r="Q52" s="87">
        <f t="shared" si="6"/>
        <v>228.125</v>
      </c>
      <c r="R52" s="86">
        <v>1.0</v>
      </c>
      <c r="S52" s="87">
        <f t="shared" si="7"/>
        <v>0.09125</v>
      </c>
      <c r="T52" s="86">
        <v>1.0</v>
      </c>
      <c r="U52" s="87">
        <f t="shared" si="8"/>
        <v>0.09125</v>
      </c>
      <c r="V52" s="86">
        <v>230.0</v>
      </c>
      <c r="W52" s="87">
        <f t="shared" si="9"/>
        <v>20.9875</v>
      </c>
      <c r="X52" s="86">
        <v>5083.0</v>
      </c>
      <c r="Y52" s="87">
        <f t="shared" si="10"/>
        <v>463.82375</v>
      </c>
      <c r="Z52" s="88">
        <f t="shared" si="11"/>
        <v>11967</v>
      </c>
      <c r="AA52" s="87">
        <f t="shared" si="12"/>
        <v>1091.98875</v>
      </c>
      <c r="AB52" s="87">
        <f t="shared" si="13"/>
        <v>13103.865</v>
      </c>
      <c r="AC52" s="87">
        <f t="shared" si="14"/>
        <v>26207.73</v>
      </c>
    </row>
    <row r="53" ht="15.75" customHeight="1">
      <c r="A53" s="121" t="s">
        <v>319</v>
      </c>
      <c r="B53" s="90" t="s">
        <v>1078</v>
      </c>
      <c r="C53" s="98" t="s">
        <v>1079</v>
      </c>
      <c r="D53" s="90" t="s">
        <v>979</v>
      </c>
      <c r="E53" s="85">
        <f>MIN('Base de fórmulas'!A513:B514)</f>
        <v>1.30885</v>
      </c>
      <c r="F53" s="86">
        <v>1.0</v>
      </c>
      <c r="G53" s="87">
        <f t="shared" si="1"/>
        <v>1.30885</v>
      </c>
      <c r="H53" s="86">
        <v>1.0</v>
      </c>
      <c r="I53" s="87">
        <f t="shared" si="2"/>
        <v>1.30885</v>
      </c>
      <c r="J53" s="86">
        <v>1.0</v>
      </c>
      <c r="K53" s="87">
        <f t="shared" si="3"/>
        <v>1.30885</v>
      </c>
      <c r="L53" s="86">
        <v>1.0</v>
      </c>
      <c r="M53" s="87">
        <f t="shared" si="4"/>
        <v>1.30885</v>
      </c>
      <c r="N53" s="86">
        <v>1.0</v>
      </c>
      <c r="O53" s="87">
        <f t="shared" si="5"/>
        <v>1.30885</v>
      </c>
      <c r="P53" s="86">
        <v>50.0</v>
      </c>
      <c r="Q53" s="87">
        <f t="shared" si="6"/>
        <v>65.4425</v>
      </c>
      <c r="R53" s="86">
        <v>0.0</v>
      </c>
      <c r="S53" s="87">
        <f t="shared" si="7"/>
        <v>0</v>
      </c>
      <c r="T53" s="86">
        <v>1.0</v>
      </c>
      <c r="U53" s="87">
        <f t="shared" si="8"/>
        <v>1.30885</v>
      </c>
      <c r="V53" s="86">
        <v>201.0</v>
      </c>
      <c r="W53" s="87">
        <f t="shared" si="9"/>
        <v>263.07885</v>
      </c>
      <c r="X53" s="86">
        <v>1.0</v>
      </c>
      <c r="Y53" s="87">
        <f t="shared" si="10"/>
        <v>1.30885</v>
      </c>
      <c r="Z53" s="88">
        <f t="shared" si="11"/>
        <v>258</v>
      </c>
      <c r="AA53" s="87">
        <f t="shared" si="12"/>
        <v>337.6833</v>
      </c>
      <c r="AB53" s="87">
        <f t="shared" si="13"/>
        <v>4052.1996</v>
      </c>
      <c r="AC53" s="87">
        <f t="shared" si="14"/>
        <v>8104.3992</v>
      </c>
    </row>
    <row r="54" ht="15.75" customHeight="1">
      <c r="A54" s="11"/>
      <c r="B54" s="90" t="s">
        <v>1080</v>
      </c>
      <c r="C54" s="98" t="s">
        <v>1081</v>
      </c>
      <c r="D54" s="90" t="s">
        <v>979</v>
      </c>
      <c r="E54" s="85">
        <f>MIN('Base de fórmulas'!A523:B524)</f>
        <v>1.30885</v>
      </c>
      <c r="F54" s="86">
        <v>1.0</v>
      </c>
      <c r="G54" s="87">
        <f t="shared" si="1"/>
        <v>1.30885</v>
      </c>
      <c r="H54" s="86">
        <v>1.0</v>
      </c>
      <c r="I54" s="87">
        <f t="shared" si="2"/>
        <v>1.30885</v>
      </c>
      <c r="J54" s="86">
        <v>1.0</v>
      </c>
      <c r="K54" s="87">
        <f t="shared" si="3"/>
        <v>1.30885</v>
      </c>
      <c r="L54" s="86">
        <v>1.0</v>
      </c>
      <c r="M54" s="87">
        <f t="shared" si="4"/>
        <v>1.30885</v>
      </c>
      <c r="N54" s="86">
        <v>1.0</v>
      </c>
      <c r="O54" s="87">
        <f t="shared" si="5"/>
        <v>1.30885</v>
      </c>
      <c r="P54" s="86">
        <v>50.0</v>
      </c>
      <c r="Q54" s="87">
        <f t="shared" si="6"/>
        <v>65.4425</v>
      </c>
      <c r="R54" s="86">
        <v>0.0</v>
      </c>
      <c r="S54" s="87">
        <f t="shared" si="7"/>
        <v>0</v>
      </c>
      <c r="T54" s="86">
        <v>1.0</v>
      </c>
      <c r="U54" s="87">
        <f t="shared" si="8"/>
        <v>1.30885</v>
      </c>
      <c r="V54" s="86">
        <v>201.0</v>
      </c>
      <c r="W54" s="87">
        <f t="shared" si="9"/>
        <v>263.07885</v>
      </c>
      <c r="X54" s="86">
        <v>1.0</v>
      </c>
      <c r="Y54" s="87">
        <f t="shared" si="10"/>
        <v>1.30885</v>
      </c>
      <c r="Z54" s="88">
        <f t="shared" si="11"/>
        <v>258</v>
      </c>
      <c r="AA54" s="87">
        <f t="shared" si="12"/>
        <v>337.6833</v>
      </c>
      <c r="AB54" s="87">
        <f t="shared" si="13"/>
        <v>4052.1996</v>
      </c>
      <c r="AC54" s="87">
        <f t="shared" si="14"/>
        <v>8104.3992</v>
      </c>
    </row>
    <row r="55" ht="15.75" customHeight="1">
      <c r="A55" s="11"/>
      <c r="B55" s="90" t="s">
        <v>1082</v>
      </c>
      <c r="C55" s="98" t="s">
        <v>1083</v>
      </c>
      <c r="D55" s="90" t="s">
        <v>979</v>
      </c>
      <c r="E55" s="85">
        <f>MIN('Base de fórmulas'!A533:B534)</f>
        <v>1.5270739</v>
      </c>
      <c r="F55" s="86">
        <v>1.0</v>
      </c>
      <c r="G55" s="87">
        <f t="shared" si="1"/>
        <v>1.5270739</v>
      </c>
      <c r="H55" s="86">
        <v>1.0</v>
      </c>
      <c r="I55" s="87">
        <f t="shared" si="2"/>
        <v>1.5270739</v>
      </c>
      <c r="J55" s="86">
        <v>1.0</v>
      </c>
      <c r="K55" s="87">
        <f t="shared" si="3"/>
        <v>1.5270739</v>
      </c>
      <c r="L55" s="86">
        <v>1.0</v>
      </c>
      <c r="M55" s="87">
        <f t="shared" si="4"/>
        <v>1.5270739</v>
      </c>
      <c r="N55" s="86">
        <v>1.0</v>
      </c>
      <c r="O55" s="87">
        <f t="shared" si="5"/>
        <v>1.5270739</v>
      </c>
      <c r="P55" s="86">
        <v>50.0</v>
      </c>
      <c r="Q55" s="87">
        <f t="shared" si="6"/>
        <v>76.353695</v>
      </c>
      <c r="R55" s="86">
        <v>0.0</v>
      </c>
      <c r="S55" s="87">
        <f t="shared" si="7"/>
        <v>0</v>
      </c>
      <c r="T55" s="86">
        <v>1.0</v>
      </c>
      <c r="U55" s="87">
        <f t="shared" si="8"/>
        <v>1.5270739</v>
      </c>
      <c r="V55" s="86">
        <v>201.0</v>
      </c>
      <c r="W55" s="87">
        <f t="shared" si="9"/>
        <v>306.9418539</v>
      </c>
      <c r="X55" s="86">
        <v>1.0</v>
      </c>
      <c r="Y55" s="87">
        <f t="shared" si="10"/>
        <v>1.5270739</v>
      </c>
      <c r="Z55" s="88">
        <f t="shared" si="11"/>
        <v>258</v>
      </c>
      <c r="AA55" s="87">
        <f t="shared" si="12"/>
        <v>393.9850662</v>
      </c>
      <c r="AB55" s="87">
        <f t="shared" si="13"/>
        <v>4727.820794</v>
      </c>
      <c r="AC55" s="87">
        <f t="shared" si="14"/>
        <v>9455.641589</v>
      </c>
    </row>
    <row r="56" ht="15.75" customHeight="1">
      <c r="A56" s="11"/>
      <c r="B56" s="90" t="s">
        <v>1084</v>
      </c>
      <c r="C56" s="98" t="s">
        <v>1085</v>
      </c>
      <c r="D56" s="90" t="s">
        <v>979</v>
      </c>
      <c r="E56" s="85">
        <f>MIN('Base de fórmulas'!A543:B544)</f>
        <v>3.1010908</v>
      </c>
      <c r="F56" s="86">
        <v>1.0</v>
      </c>
      <c r="G56" s="87">
        <f t="shared" si="1"/>
        <v>3.1010908</v>
      </c>
      <c r="H56" s="86">
        <v>1.0</v>
      </c>
      <c r="I56" s="87">
        <f t="shared" si="2"/>
        <v>3.1010908</v>
      </c>
      <c r="J56" s="86">
        <v>1.0</v>
      </c>
      <c r="K56" s="87">
        <f t="shared" si="3"/>
        <v>3.1010908</v>
      </c>
      <c r="L56" s="86">
        <v>1.0</v>
      </c>
      <c r="M56" s="87">
        <f t="shared" si="4"/>
        <v>3.1010908</v>
      </c>
      <c r="N56" s="86">
        <v>29.3</v>
      </c>
      <c r="O56" s="87">
        <f t="shared" si="5"/>
        <v>90.86196044</v>
      </c>
      <c r="P56" s="86">
        <v>263.0</v>
      </c>
      <c r="Q56" s="87">
        <f t="shared" si="6"/>
        <v>815.5868804</v>
      </c>
      <c r="R56" s="86">
        <v>0.0</v>
      </c>
      <c r="S56" s="87">
        <f t="shared" si="7"/>
        <v>0</v>
      </c>
      <c r="T56" s="86">
        <v>1.0</v>
      </c>
      <c r="U56" s="87">
        <f t="shared" si="8"/>
        <v>3.1010908</v>
      </c>
      <c r="V56" s="86">
        <v>201.0</v>
      </c>
      <c r="W56" s="87">
        <f t="shared" si="9"/>
        <v>623.3192508</v>
      </c>
      <c r="X56" s="86">
        <v>90.0</v>
      </c>
      <c r="Y56" s="87">
        <f t="shared" si="10"/>
        <v>279.098172</v>
      </c>
      <c r="Z56" s="88">
        <f t="shared" si="11"/>
        <v>588.3</v>
      </c>
      <c r="AA56" s="87">
        <f t="shared" si="12"/>
        <v>1824.371718</v>
      </c>
      <c r="AB56" s="87">
        <f t="shared" si="13"/>
        <v>21892.46061</v>
      </c>
      <c r="AC56" s="87">
        <f t="shared" si="14"/>
        <v>43784.92122</v>
      </c>
    </row>
    <row r="57" ht="15.75" customHeight="1">
      <c r="A57" s="11"/>
      <c r="B57" s="90" t="s">
        <v>1086</v>
      </c>
      <c r="C57" s="98" t="s">
        <v>1087</v>
      </c>
      <c r="D57" s="90" t="s">
        <v>979</v>
      </c>
      <c r="E57" s="85">
        <f>MIN('Base de fórmulas'!A553:B554)</f>
        <v>3.54</v>
      </c>
      <c r="F57" s="86">
        <v>1.0</v>
      </c>
      <c r="G57" s="87">
        <f t="shared" si="1"/>
        <v>3.54</v>
      </c>
      <c r="H57" s="86">
        <v>1.0</v>
      </c>
      <c r="I57" s="87">
        <f t="shared" si="2"/>
        <v>3.54</v>
      </c>
      <c r="J57" s="86">
        <v>1.0</v>
      </c>
      <c r="K57" s="87">
        <f t="shared" si="3"/>
        <v>3.54</v>
      </c>
      <c r="L57" s="86">
        <v>1.0</v>
      </c>
      <c r="M57" s="87">
        <f t="shared" si="4"/>
        <v>3.54</v>
      </c>
      <c r="N57" s="86">
        <v>1.0</v>
      </c>
      <c r="O57" s="87">
        <f t="shared" si="5"/>
        <v>3.54</v>
      </c>
      <c r="P57" s="86">
        <v>50.0</v>
      </c>
      <c r="Q57" s="87">
        <f t="shared" si="6"/>
        <v>177</v>
      </c>
      <c r="R57" s="86">
        <v>0.0</v>
      </c>
      <c r="S57" s="87">
        <f t="shared" si="7"/>
        <v>0</v>
      </c>
      <c r="T57" s="86">
        <v>1.0</v>
      </c>
      <c r="U57" s="87">
        <f t="shared" si="8"/>
        <v>3.54</v>
      </c>
      <c r="V57" s="86">
        <v>201.0</v>
      </c>
      <c r="W57" s="87">
        <f t="shared" si="9"/>
        <v>711.54</v>
      </c>
      <c r="X57" s="86">
        <v>41.0</v>
      </c>
      <c r="Y57" s="87">
        <f t="shared" si="10"/>
        <v>145.14</v>
      </c>
      <c r="Z57" s="88">
        <f t="shared" si="11"/>
        <v>298</v>
      </c>
      <c r="AA57" s="87">
        <f t="shared" si="12"/>
        <v>1054.92</v>
      </c>
      <c r="AB57" s="87">
        <f t="shared" si="13"/>
        <v>12659.04</v>
      </c>
      <c r="AC57" s="87">
        <f t="shared" si="14"/>
        <v>25318.08</v>
      </c>
    </row>
    <row r="58" ht="15.75" customHeight="1">
      <c r="A58" s="11"/>
      <c r="B58" s="90" t="s">
        <v>1088</v>
      </c>
      <c r="C58" s="98" t="s">
        <v>1089</v>
      </c>
      <c r="D58" s="90" t="s">
        <v>979</v>
      </c>
      <c r="E58" s="85">
        <f>MIN('Base de fórmulas'!A563:B564)</f>
        <v>2.8504826</v>
      </c>
      <c r="F58" s="86">
        <v>1.0</v>
      </c>
      <c r="G58" s="87">
        <f t="shared" si="1"/>
        <v>2.8504826</v>
      </c>
      <c r="H58" s="86">
        <v>1.0</v>
      </c>
      <c r="I58" s="87">
        <f t="shared" si="2"/>
        <v>2.8504826</v>
      </c>
      <c r="J58" s="86">
        <v>1.0</v>
      </c>
      <c r="K58" s="87">
        <f t="shared" si="3"/>
        <v>2.8504826</v>
      </c>
      <c r="L58" s="86">
        <v>1.0</v>
      </c>
      <c r="M58" s="87">
        <f t="shared" si="4"/>
        <v>2.8504826</v>
      </c>
      <c r="N58" s="86">
        <v>1.0</v>
      </c>
      <c r="O58" s="87">
        <f t="shared" si="5"/>
        <v>2.8504826</v>
      </c>
      <c r="P58" s="86">
        <v>50.0</v>
      </c>
      <c r="Q58" s="87">
        <f t="shared" si="6"/>
        <v>142.52413</v>
      </c>
      <c r="R58" s="86">
        <v>0.0</v>
      </c>
      <c r="S58" s="87">
        <f t="shared" si="7"/>
        <v>0</v>
      </c>
      <c r="T58" s="86">
        <v>1.0</v>
      </c>
      <c r="U58" s="87">
        <f t="shared" si="8"/>
        <v>2.8504826</v>
      </c>
      <c r="V58" s="86">
        <v>201.0</v>
      </c>
      <c r="W58" s="87">
        <f t="shared" si="9"/>
        <v>572.9470026</v>
      </c>
      <c r="X58" s="86">
        <v>1.0</v>
      </c>
      <c r="Y58" s="87">
        <f t="shared" si="10"/>
        <v>2.8504826</v>
      </c>
      <c r="Z58" s="88">
        <f t="shared" si="11"/>
        <v>258</v>
      </c>
      <c r="AA58" s="87">
        <f t="shared" si="12"/>
        <v>735.4245108</v>
      </c>
      <c r="AB58" s="87">
        <f t="shared" si="13"/>
        <v>8825.09413</v>
      </c>
      <c r="AC58" s="87">
        <f t="shared" si="14"/>
        <v>17650.18826</v>
      </c>
    </row>
    <row r="59" ht="15.75" customHeight="1">
      <c r="A59" s="11"/>
      <c r="B59" s="90" t="s">
        <v>1090</v>
      </c>
      <c r="C59" s="98" t="s">
        <v>1091</v>
      </c>
      <c r="D59" s="90" t="s">
        <v>979</v>
      </c>
      <c r="E59" s="85">
        <f>MIN('Base de fórmulas'!A573:B574)</f>
        <v>4.84183325</v>
      </c>
      <c r="F59" s="86">
        <v>1.0</v>
      </c>
      <c r="G59" s="87">
        <f t="shared" si="1"/>
        <v>4.84183325</v>
      </c>
      <c r="H59" s="86">
        <v>1.0</v>
      </c>
      <c r="I59" s="87">
        <f t="shared" si="2"/>
        <v>4.84183325</v>
      </c>
      <c r="J59" s="86">
        <v>1.0</v>
      </c>
      <c r="K59" s="87">
        <f t="shared" si="3"/>
        <v>4.84183325</v>
      </c>
      <c r="L59" s="86">
        <v>1.0</v>
      </c>
      <c r="M59" s="87">
        <f t="shared" si="4"/>
        <v>4.84183325</v>
      </c>
      <c r="N59" s="86">
        <v>1.0</v>
      </c>
      <c r="O59" s="87">
        <f t="shared" si="5"/>
        <v>4.84183325</v>
      </c>
      <c r="P59" s="86">
        <v>50.0</v>
      </c>
      <c r="Q59" s="87">
        <f t="shared" si="6"/>
        <v>242.0916625</v>
      </c>
      <c r="R59" s="86">
        <v>0.0</v>
      </c>
      <c r="S59" s="87">
        <f t="shared" si="7"/>
        <v>0</v>
      </c>
      <c r="T59" s="86">
        <v>1.0</v>
      </c>
      <c r="U59" s="87">
        <f t="shared" si="8"/>
        <v>4.84183325</v>
      </c>
      <c r="V59" s="86">
        <v>201.0</v>
      </c>
      <c r="W59" s="87">
        <f t="shared" si="9"/>
        <v>973.2084833</v>
      </c>
      <c r="X59" s="86">
        <v>1.0</v>
      </c>
      <c r="Y59" s="87">
        <f t="shared" si="10"/>
        <v>4.84183325</v>
      </c>
      <c r="Z59" s="88">
        <f t="shared" si="11"/>
        <v>258</v>
      </c>
      <c r="AA59" s="87">
        <f t="shared" si="12"/>
        <v>1249.192979</v>
      </c>
      <c r="AB59" s="87">
        <f t="shared" si="13"/>
        <v>14990.31574</v>
      </c>
      <c r="AC59" s="87">
        <f t="shared" si="14"/>
        <v>29980.63148</v>
      </c>
    </row>
    <row r="60" ht="15.75" customHeight="1">
      <c r="A60" s="11"/>
      <c r="B60" s="90" t="s">
        <v>1092</v>
      </c>
      <c r="C60" s="98" t="s">
        <v>1093</v>
      </c>
      <c r="D60" s="90" t="s">
        <v>979</v>
      </c>
      <c r="E60" s="85">
        <f>MIN('Base de fórmulas'!A583:B584)</f>
        <v>4.1740801</v>
      </c>
      <c r="F60" s="86">
        <v>1.0</v>
      </c>
      <c r="G60" s="87">
        <f t="shared" si="1"/>
        <v>4.1740801</v>
      </c>
      <c r="H60" s="86">
        <v>1.0</v>
      </c>
      <c r="I60" s="87">
        <f t="shared" si="2"/>
        <v>4.1740801</v>
      </c>
      <c r="J60" s="86">
        <v>1.0</v>
      </c>
      <c r="K60" s="87">
        <f t="shared" si="3"/>
        <v>4.1740801</v>
      </c>
      <c r="L60" s="86">
        <v>1.0</v>
      </c>
      <c r="M60" s="87">
        <f t="shared" si="4"/>
        <v>4.1740801</v>
      </c>
      <c r="N60" s="86">
        <v>1.0</v>
      </c>
      <c r="O60" s="87">
        <f t="shared" si="5"/>
        <v>4.1740801</v>
      </c>
      <c r="P60" s="86">
        <v>50.0</v>
      </c>
      <c r="Q60" s="87">
        <f t="shared" si="6"/>
        <v>208.704005</v>
      </c>
      <c r="R60" s="86">
        <v>0.0</v>
      </c>
      <c r="S60" s="87">
        <f t="shared" si="7"/>
        <v>0</v>
      </c>
      <c r="T60" s="86">
        <v>1.0</v>
      </c>
      <c r="U60" s="87">
        <f t="shared" si="8"/>
        <v>4.1740801</v>
      </c>
      <c r="V60" s="86">
        <v>201.0</v>
      </c>
      <c r="W60" s="87">
        <f t="shared" si="9"/>
        <v>838.9901001</v>
      </c>
      <c r="X60" s="86">
        <v>28.0</v>
      </c>
      <c r="Y60" s="87">
        <f t="shared" si="10"/>
        <v>116.8742428</v>
      </c>
      <c r="Z60" s="88">
        <f t="shared" si="11"/>
        <v>285</v>
      </c>
      <c r="AA60" s="87">
        <f t="shared" si="12"/>
        <v>1189.612829</v>
      </c>
      <c r="AB60" s="87">
        <f t="shared" si="13"/>
        <v>14275.35394</v>
      </c>
      <c r="AC60" s="87">
        <f t="shared" si="14"/>
        <v>28550.70788</v>
      </c>
    </row>
    <row r="61" ht="15.75" customHeight="1">
      <c r="A61" s="11"/>
      <c r="B61" s="90" t="s">
        <v>1094</v>
      </c>
      <c r="C61" s="98" t="s">
        <v>1095</v>
      </c>
      <c r="D61" s="90" t="s">
        <v>979</v>
      </c>
      <c r="E61" s="85">
        <f>MIN('Base de fórmulas'!A593:B594)</f>
        <v>4.5684538</v>
      </c>
      <c r="F61" s="86">
        <v>1.0</v>
      </c>
      <c r="G61" s="87">
        <f t="shared" si="1"/>
        <v>4.5684538</v>
      </c>
      <c r="H61" s="86">
        <v>1.0</v>
      </c>
      <c r="I61" s="87">
        <f t="shared" si="2"/>
        <v>4.5684538</v>
      </c>
      <c r="J61" s="86">
        <v>1.0</v>
      </c>
      <c r="K61" s="87">
        <f t="shared" si="3"/>
        <v>4.5684538</v>
      </c>
      <c r="L61" s="86">
        <v>1.0</v>
      </c>
      <c r="M61" s="87">
        <f t="shared" si="4"/>
        <v>4.5684538</v>
      </c>
      <c r="N61" s="86">
        <v>1.0</v>
      </c>
      <c r="O61" s="87">
        <f t="shared" si="5"/>
        <v>4.5684538</v>
      </c>
      <c r="P61" s="86">
        <v>50.0</v>
      </c>
      <c r="Q61" s="87">
        <f t="shared" si="6"/>
        <v>228.42269</v>
      </c>
      <c r="R61" s="86">
        <v>0.0</v>
      </c>
      <c r="S61" s="87">
        <f t="shared" si="7"/>
        <v>0</v>
      </c>
      <c r="T61" s="86">
        <v>1.0</v>
      </c>
      <c r="U61" s="87">
        <f t="shared" si="8"/>
        <v>4.5684538</v>
      </c>
      <c r="V61" s="86">
        <v>201.0</v>
      </c>
      <c r="W61" s="87">
        <f t="shared" si="9"/>
        <v>918.2592138</v>
      </c>
      <c r="X61" s="86">
        <v>85.0</v>
      </c>
      <c r="Y61" s="87">
        <f t="shared" si="10"/>
        <v>388.318573</v>
      </c>
      <c r="Z61" s="88">
        <f t="shared" si="11"/>
        <v>342</v>
      </c>
      <c r="AA61" s="87">
        <f t="shared" si="12"/>
        <v>1562.4112</v>
      </c>
      <c r="AB61" s="87">
        <f t="shared" si="13"/>
        <v>18748.9344</v>
      </c>
      <c r="AC61" s="87">
        <f t="shared" si="14"/>
        <v>37497.86879</v>
      </c>
    </row>
    <row r="62" ht="15.75" customHeight="1">
      <c r="A62" s="11"/>
      <c r="B62" s="90" t="s">
        <v>1096</v>
      </c>
      <c r="C62" s="98" t="s">
        <v>1097</v>
      </c>
      <c r="D62" s="90" t="s">
        <v>979</v>
      </c>
      <c r="E62" s="85">
        <f>MIN('Base de fórmulas'!A603:B604)</f>
        <v>4.0008188</v>
      </c>
      <c r="F62" s="86">
        <v>1.0</v>
      </c>
      <c r="G62" s="87">
        <f t="shared" si="1"/>
        <v>4.0008188</v>
      </c>
      <c r="H62" s="86">
        <v>1.0</v>
      </c>
      <c r="I62" s="87">
        <f t="shared" si="2"/>
        <v>4.0008188</v>
      </c>
      <c r="J62" s="86">
        <v>1.0</v>
      </c>
      <c r="K62" s="87">
        <f t="shared" si="3"/>
        <v>4.0008188</v>
      </c>
      <c r="L62" s="86">
        <v>1.0</v>
      </c>
      <c r="M62" s="87">
        <f t="shared" si="4"/>
        <v>4.0008188</v>
      </c>
      <c r="N62" s="86">
        <v>1.0</v>
      </c>
      <c r="O62" s="87">
        <f t="shared" si="5"/>
        <v>4.0008188</v>
      </c>
      <c r="P62" s="86">
        <v>50.0</v>
      </c>
      <c r="Q62" s="87">
        <f t="shared" si="6"/>
        <v>200.04094</v>
      </c>
      <c r="R62" s="86">
        <v>0.0</v>
      </c>
      <c r="S62" s="87">
        <f t="shared" si="7"/>
        <v>0</v>
      </c>
      <c r="T62" s="86">
        <v>1.0</v>
      </c>
      <c r="U62" s="87">
        <f t="shared" si="8"/>
        <v>4.0008188</v>
      </c>
      <c r="V62" s="86">
        <v>201.0</v>
      </c>
      <c r="W62" s="87">
        <f t="shared" si="9"/>
        <v>804.1645788</v>
      </c>
      <c r="X62" s="86">
        <v>1.0</v>
      </c>
      <c r="Y62" s="87">
        <f t="shared" si="10"/>
        <v>4.0008188</v>
      </c>
      <c r="Z62" s="88">
        <f t="shared" si="11"/>
        <v>258</v>
      </c>
      <c r="AA62" s="87">
        <f t="shared" si="12"/>
        <v>1032.21125</v>
      </c>
      <c r="AB62" s="87">
        <f t="shared" si="13"/>
        <v>12386.535</v>
      </c>
      <c r="AC62" s="87">
        <f t="shared" si="14"/>
        <v>24773.07001</v>
      </c>
    </row>
    <row r="63" ht="15.75" customHeight="1">
      <c r="A63" s="11"/>
      <c r="B63" s="90" t="s">
        <v>1098</v>
      </c>
      <c r="C63" s="98" t="s">
        <v>1099</v>
      </c>
      <c r="D63" s="90" t="s">
        <v>979</v>
      </c>
      <c r="E63" s="85">
        <f>MIN('Base de fórmulas'!A613:B614)</f>
        <v>4.5631326</v>
      </c>
      <c r="F63" s="86">
        <v>1.0</v>
      </c>
      <c r="G63" s="87">
        <f t="shared" si="1"/>
        <v>4.5631326</v>
      </c>
      <c r="H63" s="86">
        <v>1.0</v>
      </c>
      <c r="I63" s="87">
        <f t="shared" si="2"/>
        <v>4.5631326</v>
      </c>
      <c r="J63" s="86">
        <v>1.0</v>
      </c>
      <c r="K63" s="87">
        <f t="shared" si="3"/>
        <v>4.5631326</v>
      </c>
      <c r="L63" s="86">
        <v>1.0</v>
      </c>
      <c r="M63" s="87">
        <f t="shared" si="4"/>
        <v>4.5631326</v>
      </c>
      <c r="N63" s="86">
        <v>1.0</v>
      </c>
      <c r="O63" s="87">
        <f t="shared" si="5"/>
        <v>4.5631326</v>
      </c>
      <c r="P63" s="86">
        <v>50.0</v>
      </c>
      <c r="Q63" s="87">
        <f t="shared" si="6"/>
        <v>228.15663</v>
      </c>
      <c r="R63" s="86">
        <v>0.0</v>
      </c>
      <c r="S63" s="87">
        <f t="shared" si="7"/>
        <v>0</v>
      </c>
      <c r="T63" s="86">
        <v>1.0</v>
      </c>
      <c r="U63" s="87">
        <f t="shared" si="8"/>
        <v>4.5631326</v>
      </c>
      <c r="V63" s="86">
        <v>201.0</v>
      </c>
      <c r="W63" s="87">
        <f t="shared" si="9"/>
        <v>917.1896526</v>
      </c>
      <c r="X63" s="86">
        <v>1.0</v>
      </c>
      <c r="Y63" s="87">
        <f t="shared" si="10"/>
        <v>4.5631326</v>
      </c>
      <c r="Z63" s="88">
        <f t="shared" si="11"/>
        <v>258</v>
      </c>
      <c r="AA63" s="87">
        <f t="shared" si="12"/>
        <v>1177.288211</v>
      </c>
      <c r="AB63" s="87">
        <f t="shared" si="13"/>
        <v>14127.45853</v>
      </c>
      <c r="AC63" s="87">
        <f t="shared" si="14"/>
        <v>28254.91706</v>
      </c>
    </row>
    <row r="64" ht="15.75" customHeight="1">
      <c r="A64" s="11"/>
      <c r="B64" s="90" t="s">
        <v>1100</v>
      </c>
      <c r="C64" s="98" t="s">
        <v>1101</v>
      </c>
      <c r="D64" s="90" t="s">
        <v>979</v>
      </c>
      <c r="E64" s="85">
        <f>MIN('Base de fórmulas'!A623:B624)</f>
        <v>5.0189544</v>
      </c>
      <c r="F64" s="86">
        <v>1.0</v>
      </c>
      <c r="G64" s="87">
        <f t="shared" si="1"/>
        <v>5.0189544</v>
      </c>
      <c r="H64" s="86">
        <v>1.0</v>
      </c>
      <c r="I64" s="87">
        <f t="shared" si="2"/>
        <v>5.0189544</v>
      </c>
      <c r="J64" s="86">
        <v>1.0</v>
      </c>
      <c r="K64" s="87">
        <f t="shared" si="3"/>
        <v>5.0189544</v>
      </c>
      <c r="L64" s="86">
        <v>1.0</v>
      </c>
      <c r="M64" s="87">
        <f t="shared" si="4"/>
        <v>5.0189544</v>
      </c>
      <c r="N64" s="86">
        <v>1.0</v>
      </c>
      <c r="O64" s="87">
        <f t="shared" si="5"/>
        <v>5.0189544</v>
      </c>
      <c r="P64" s="86">
        <v>50.0</v>
      </c>
      <c r="Q64" s="87">
        <f t="shared" si="6"/>
        <v>250.94772</v>
      </c>
      <c r="R64" s="86">
        <v>0.0</v>
      </c>
      <c r="S64" s="87">
        <f t="shared" si="7"/>
        <v>0</v>
      </c>
      <c r="T64" s="86">
        <v>1.0</v>
      </c>
      <c r="U64" s="87">
        <f t="shared" si="8"/>
        <v>5.0189544</v>
      </c>
      <c r="V64" s="86">
        <v>201.0</v>
      </c>
      <c r="W64" s="87">
        <f t="shared" si="9"/>
        <v>1008.809834</v>
      </c>
      <c r="X64" s="86">
        <v>25.0</v>
      </c>
      <c r="Y64" s="87">
        <f t="shared" si="10"/>
        <v>125.47386</v>
      </c>
      <c r="Z64" s="88">
        <f t="shared" si="11"/>
        <v>282</v>
      </c>
      <c r="AA64" s="87">
        <f t="shared" si="12"/>
        <v>1415.345141</v>
      </c>
      <c r="AB64" s="87">
        <f t="shared" si="13"/>
        <v>16984.14169</v>
      </c>
      <c r="AC64" s="87">
        <f t="shared" si="14"/>
        <v>33968.28338</v>
      </c>
    </row>
    <row r="65" ht="15.75" customHeight="1">
      <c r="A65" s="11"/>
      <c r="B65" s="90" t="s">
        <v>1102</v>
      </c>
      <c r="C65" s="98" t="s">
        <v>1103</v>
      </c>
      <c r="D65" s="90" t="s">
        <v>979</v>
      </c>
      <c r="E65" s="85">
        <f>MIN('Base de fórmulas'!A633:B634)</f>
        <v>5.1429853</v>
      </c>
      <c r="F65" s="86">
        <v>1.0</v>
      </c>
      <c r="G65" s="87">
        <f t="shared" si="1"/>
        <v>5.1429853</v>
      </c>
      <c r="H65" s="86">
        <v>1.0</v>
      </c>
      <c r="I65" s="87">
        <f t="shared" si="2"/>
        <v>5.1429853</v>
      </c>
      <c r="J65" s="86">
        <v>1.0</v>
      </c>
      <c r="K65" s="87">
        <f t="shared" si="3"/>
        <v>5.1429853</v>
      </c>
      <c r="L65" s="86">
        <v>1.0</v>
      </c>
      <c r="M65" s="87">
        <f t="shared" si="4"/>
        <v>5.1429853</v>
      </c>
      <c r="N65" s="86">
        <v>1.0</v>
      </c>
      <c r="O65" s="87">
        <f t="shared" si="5"/>
        <v>5.1429853</v>
      </c>
      <c r="P65" s="86">
        <v>50.0</v>
      </c>
      <c r="Q65" s="87">
        <f t="shared" si="6"/>
        <v>257.149265</v>
      </c>
      <c r="R65" s="86">
        <v>0.0</v>
      </c>
      <c r="S65" s="87">
        <f t="shared" si="7"/>
        <v>0</v>
      </c>
      <c r="T65" s="86">
        <v>1.0</v>
      </c>
      <c r="U65" s="87">
        <f t="shared" si="8"/>
        <v>5.1429853</v>
      </c>
      <c r="V65" s="86">
        <v>201.0</v>
      </c>
      <c r="W65" s="87">
        <f t="shared" si="9"/>
        <v>1033.740045</v>
      </c>
      <c r="X65" s="86">
        <v>69.0</v>
      </c>
      <c r="Y65" s="87">
        <f t="shared" si="10"/>
        <v>354.8659857</v>
      </c>
      <c r="Z65" s="88">
        <f t="shared" si="11"/>
        <v>326</v>
      </c>
      <c r="AA65" s="87">
        <f t="shared" si="12"/>
        <v>1676.613208</v>
      </c>
      <c r="AB65" s="87">
        <f t="shared" si="13"/>
        <v>20119.35849</v>
      </c>
      <c r="AC65" s="87">
        <f t="shared" si="14"/>
        <v>40238.71699</v>
      </c>
    </row>
    <row r="66" ht="15.75" customHeight="1">
      <c r="A66" s="11"/>
      <c r="B66" s="90" t="s">
        <v>1104</v>
      </c>
      <c r="C66" s="98" t="s">
        <v>1105</v>
      </c>
      <c r="D66" s="90" t="s">
        <v>979</v>
      </c>
      <c r="E66" s="85">
        <f>MIN('Base de fórmulas'!A643:B644)</f>
        <v>4.8758255</v>
      </c>
      <c r="F66" s="86">
        <v>1.0</v>
      </c>
      <c r="G66" s="87">
        <f t="shared" si="1"/>
        <v>4.8758255</v>
      </c>
      <c r="H66" s="86">
        <v>1.0</v>
      </c>
      <c r="I66" s="87">
        <f t="shared" si="2"/>
        <v>4.8758255</v>
      </c>
      <c r="J66" s="86">
        <v>1.0</v>
      </c>
      <c r="K66" s="87">
        <f t="shared" si="3"/>
        <v>4.8758255</v>
      </c>
      <c r="L66" s="86">
        <v>1.0</v>
      </c>
      <c r="M66" s="87">
        <f t="shared" si="4"/>
        <v>4.8758255</v>
      </c>
      <c r="N66" s="86">
        <v>1.0</v>
      </c>
      <c r="O66" s="87">
        <f t="shared" si="5"/>
        <v>4.8758255</v>
      </c>
      <c r="P66" s="86">
        <v>50.0</v>
      </c>
      <c r="Q66" s="87">
        <f t="shared" si="6"/>
        <v>243.791275</v>
      </c>
      <c r="R66" s="86">
        <v>0.0</v>
      </c>
      <c r="S66" s="87">
        <f t="shared" si="7"/>
        <v>0</v>
      </c>
      <c r="T66" s="86">
        <v>1.0</v>
      </c>
      <c r="U66" s="87">
        <f t="shared" si="8"/>
        <v>4.8758255</v>
      </c>
      <c r="V66" s="86">
        <v>201.0</v>
      </c>
      <c r="W66" s="87">
        <f t="shared" si="9"/>
        <v>980.0409255</v>
      </c>
      <c r="X66" s="86">
        <v>25.0</v>
      </c>
      <c r="Y66" s="87">
        <f t="shared" si="10"/>
        <v>121.8956375</v>
      </c>
      <c r="Z66" s="88">
        <f t="shared" si="11"/>
        <v>282</v>
      </c>
      <c r="AA66" s="87">
        <f t="shared" si="12"/>
        <v>1374.982791</v>
      </c>
      <c r="AB66" s="87">
        <f t="shared" si="13"/>
        <v>16499.79349</v>
      </c>
      <c r="AC66" s="87">
        <f t="shared" si="14"/>
        <v>32999.58698</v>
      </c>
    </row>
    <row r="67" ht="15.75" customHeight="1">
      <c r="A67" s="11"/>
      <c r="B67" s="90" t="s">
        <v>1106</v>
      </c>
      <c r="C67" s="98" t="s">
        <v>1107</v>
      </c>
      <c r="D67" s="90" t="s">
        <v>979</v>
      </c>
      <c r="E67" s="85">
        <f>MIN('Base de fórmulas'!A653:B654)</f>
        <v>4.3681865</v>
      </c>
      <c r="F67" s="86">
        <v>1.0</v>
      </c>
      <c r="G67" s="87">
        <f t="shared" si="1"/>
        <v>4.3681865</v>
      </c>
      <c r="H67" s="86">
        <v>1.0</v>
      </c>
      <c r="I67" s="87">
        <f t="shared" si="2"/>
        <v>4.3681865</v>
      </c>
      <c r="J67" s="86">
        <v>1.0</v>
      </c>
      <c r="K67" s="87">
        <f t="shared" si="3"/>
        <v>4.3681865</v>
      </c>
      <c r="L67" s="86">
        <v>1.0</v>
      </c>
      <c r="M67" s="87">
        <f t="shared" si="4"/>
        <v>4.3681865</v>
      </c>
      <c r="N67" s="86">
        <v>1.0</v>
      </c>
      <c r="O67" s="87">
        <f t="shared" si="5"/>
        <v>4.3681865</v>
      </c>
      <c r="P67" s="86">
        <v>50.0</v>
      </c>
      <c r="Q67" s="87">
        <f t="shared" si="6"/>
        <v>218.409325</v>
      </c>
      <c r="R67" s="86">
        <v>0.0</v>
      </c>
      <c r="S67" s="87">
        <f t="shared" si="7"/>
        <v>0</v>
      </c>
      <c r="T67" s="86">
        <v>1.0</v>
      </c>
      <c r="U67" s="87">
        <f t="shared" si="8"/>
        <v>4.3681865</v>
      </c>
      <c r="V67" s="86">
        <v>201.0</v>
      </c>
      <c r="W67" s="87">
        <f t="shared" si="9"/>
        <v>878.0054865</v>
      </c>
      <c r="X67" s="86">
        <v>101.0</v>
      </c>
      <c r="Y67" s="87">
        <f t="shared" si="10"/>
        <v>441.1868365</v>
      </c>
      <c r="Z67" s="88">
        <f t="shared" si="11"/>
        <v>358</v>
      </c>
      <c r="AA67" s="87">
        <f t="shared" si="12"/>
        <v>1563.810767</v>
      </c>
      <c r="AB67" s="87">
        <f t="shared" si="13"/>
        <v>18765.7292</v>
      </c>
      <c r="AC67" s="87">
        <f t="shared" si="14"/>
        <v>37531.45841</v>
      </c>
    </row>
    <row r="68" ht="15.75" customHeight="1">
      <c r="A68" s="11"/>
      <c r="B68" s="90" t="s">
        <v>1108</v>
      </c>
      <c r="C68" s="98" t="s">
        <v>1109</v>
      </c>
      <c r="D68" s="90" t="s">
        <v>979</v>
      </c>
      <c r="E68" s="85">
        <f>MIN('Base de fórmulas'!A663:B664)</f>
        <v>4.40985354</v>
      </c>
      <c r="F68" s="86">
        <v>1.0</v>
      </c>
      <c r="G68" s="87">
        <f t="shared" si="1"/>
        <v>4.40985354</v>
      </c>
      <c r="H68" s="86">
        <v>1.0</v>
      </c>
      <c r="I68" s="87">
        <f t="shared" si="2"/>
        <v>4.40985354</v>
      </c>
      <c r="J68" s="86">
        <v>1.0</v>
      </c>
      <c r="K68" s="87">
        <f t="shared" si="3"/>
        <v>4.40985354</v>
      </c>
      <c r="L68" s="86">
        <v>1.0</v>
      </c>
      <c r="M68" s="87">
        <f t="shared" si="4"/>
        <v>4.40985354</v>
      </c>
      <c r="N68" s="86">
        <v>1.0</v>
      </c>
      <c r="O68" s="87">
        <f t="shared" si="5"/>
        <v>4.40985354</v>
      </c>
      <c r="P68" s="86">
        <v>50.0</v>
      </c>
      <c r="Q68" s="87">
        <f t="shared" si="6"/>
        <v>220.492677</v>
      </c>
      <c r="R68" s="86">
        <v>0.0</v>
      </c>
      <c r="S68" s="87">
        <f t="shared" si="7"/>
        <v>0</v>
      </c>
      <c r="T68" s="86">
        <v>1.0</v>
      </c>
      <c r="U68" s="87">
        <f t="shared" si="8"/>
        <v>4.40985354</v>
      </c>
      <c r="V68" s="86">
        <v>201.0</v>
      </c>
      <c r="W68" s="87">
        <f t="shared" si="9"/>
        <v>886.3805615</v>
      </c>
      <c r="X68" s="86">
        <v>1.0</v>
      </c>
      <c r="Y68" s="87">
        <f t="shared" si="10"/>
        <v>4.40985354</v>
      </c>
      <c r="Z68" s="88">
        <f t="shared" si="11"/>
        <v>258</v>
      </c>
      <c r="AA68" s="87">
        <f t="shared" si="12"/>
        <v>1137.742213</v>
      </c>
      <c r="AB68" s="87">
        <f t="shared" si="13"/>
        <v>13652.90656</v>
      </c>
      <c r="AC68" s="87">
        <f t="shared" si="14"/>
        <v>27305.81312</v>
      </c>
    </row>
    <row r="69" ht="15.75" customHeight="1">
      <c r="A69" s="65"/>
      <c r="B69" s="90" t="s">
        <v>1110</v>
      </c>
      <c r="C69" s="98" t="s">
        <v>1111</v>
      </c>
      <c r="D69" s="90" t="s">
        <v>979</v>
      </c>
      <c r="E69" s="85">
        <f>MIN('Base de fórmulas'!A673:B674)</f>
        <v>4.61478385</v>
      </c>
      <c r="F69" s="86">
        <v>1.0</v>
      </c>
      <c r="G69" s="87">
        <f t="shared" si="1"/>
        <v>4.61478385</v>
      </c>
      <c r="H69" s="86">
        <v>1.0</v>
      </c>
      <c r="I69" s="87">
        <f t="shared" si="2"/>
        <v>4.61478385</v>
      </c>
      <c r="J69" s="86">
        <v>1.0</v>
      </c>
      <c r="K69" s="87">
        <f t="shared" si="3"/>
        <v>4.61478385</v>
      </c>
      <c r="L69" s="86">
        <v>1.0</v>
      </c>
      <c r="M69" s="87">
        <f t="shared" si="4"/>
        <v>4.61478385</v>
      </c>
      <c r="N69" s="86">
        <v>1.0</v>
      </c>
      <c r="O69" s="87">
        <f t="shared" si="5"/>
        <v>4.61478385</v>
      </c>
      <c r="P69" s="86">
        <v>50.0</v>
      </c>
      <c r="Q69" s="87">
        <f t="shared" si="6"/>
        <v>230.7391925</v>
      </c>
      <c r="R69" s="86">
        <v>0.0</v>
      </c>
      <c r="S69" s="87">
        <f t="shared" si="7"/>
        <v>0</v>
      </c>
      <c r="T69" s="86">
        <v>1.0</v>
      </c>
      <c r="U69" s="87">
        <f t="shared" si="8"/>
        <v>4.61478385</v>
      </c>
      <c r="V69" s="86">
        <v>201.0</v>
      </c>
      <c r="W69" s="87">
        <f t="shared" si="9"/>
        <v>927.5715539</v>
      </c>
      <c r="X69" s="86">
        <v>13.0</v>
      </c>
      <c r="Y69" s="87">
        <f t="shared" si="10"/>
        <v>59.99219005</v>
      </c>
      <c r="Z69" s="88">
        <f t="shared" si="11"/>
        <v>270</v>
      </c>
      <c r="AA69" s="87">
        <f t="shared" si="12"/>
        <v>1245.99164</v>
      </c>
      <c r="AB69" s="87">
        <f t="shared" si="13"/>
        <v>14951.89967</v>
      </c>
      <c r="AC69" s="87">
        <f t="shared" si="14"/>
        <v>29903.79935</v>
      </c>
    </row>
    <row r="70" ht="15.75" customHeight="1">
      <c r="A70" s="91" t="s">
        <v>936</v>
      </c>
      <c r="B70" s="92"/>
      <c r="C70" s="92"/>
      <c r="D70" s="92"/>
      <c r="E70" s="93"/>
      <c r="F70" s="94">
        <f t="shared" ref="F70:AC70" si="15">SUM(F4:F69)</f>
        <v>1408137</v>
      </c>
      <c r="G70" s="95">
        <f t="shared" si="15"/>
        <v>148731.2515</v>
      </c>
      <c r="H70" s="94">
        <f t="shared" si="15"/>
        <v>245739</v>
      </c>
      <c r="I70" s="95">
        <f t="shared" si="15"/>
        <v>27693.37555</v>
      </c>
      <c r="J70" s="94">
        <f t="shared" si="15"/>
        <v>964782</v>
      </c>
      <c r="K70" s="95">
        <f t="shared" si="15"/>
        <v>93136.26487</v>
      </c>
      <c r="L70" s="94">
        <f t="shared" si="15"/>
        <v>191873</v>
      </c>
      <c r="M70" s="95">
        <f t="shared" si="15"/>
        <v>17598.71623</v>
      </c>
      <c r="N70" s="94">
        <f t="shared" si="15"/>
        <v>698046.32</v>
      </c>
      <c r="O70" s="95">
        <f t="shared" si="15"/>
        <v>56963.71721</v>
      </c>
      <c r="P70" s="94">
        <f t="shared" si="15"/>
        <v>1041346</v>
      </c>
      <c r="Q70" s="95">
        <f t="shared" si="15"/>
        <v>156134.0276</v>
      </c>
      <c r="R70" s="94">
        <f t="shared" si="15"/>
        <v>233162.1</v>
      </c>
      <c r="S70" s="95">
        <f t="shared" si="15"/>
        <v>22967.82781</v>
      </c>
      <c r="T70" s="94">
        <f t="shared" si="15"/>
        <v>1654629</v>
      </c>
      <c r="U70" s="95">
        <f t="shared" si="15"/>
        <v>171817.5248</v>
      </c>
      <c r="V70" s="94">
        <f t="shared" si="15"/>
        <v>1140300.77</v>
      </c>
      <c r="W70" s="95">
        <f t="shared" si="15"/>
        <v>130979.1158</v>
      </c>
      <c r="X70" s="94">
        <f t="shared" si="15"/>
        <v>192885</v>
      </c>
      <c r="Y70" s="95">
        <f t="shared" si="15"/>
        <v>79428.12205</v>
      </c>
      <c r="Z70" s="94">
        <f t="shared" si="15"/>
        <v>7770900.19</v>
      </c>
      <c r="AA70" s="95">
        <f t="shared" si="15"/>
        <v>905449.9434</v>
      </c>
      <c r="AB70" s="95">
        <f t="shared" si="15"/>
        <v>10865399.32</v>
      </c>
      <c r="AC70" s="95">
        <f t="shared" si="15"/>
        <v>21730798.64</v>
      </c>
    </row>
    <row r="71" ht="15.75" customHeight="1">
      <c r="A71" s="118"/>
      <c r="B71" s="118"/>
      <c r="C71" s="115"/>
      <c r="D71" s="97"/>
      <c r="E71" s="97"/>
      <c r="F71" s="116"/>
      <c r="G71" s="116"/>
      <c r="H71" s="116"/>
      <c r="I71" s="116"/>
      <c r="J71" s="116"/>
      <c r="K71" s="116"/>
      <c r="L71" s="116"/>
      <c r="M71" s="116"/>
      <c r="N71" s="116"/>
      <c r="O71" s="116"/>
      <c r="P71" s="116"/>
      <c r="Q71" s="116"/>
      <c r="R71" s="116"/>
      <c r="S71" s="116"/>
      <c r="T71" s="116"/>
      <c r="U71" s="116"/>
      <c r="V71" s="116"/>
      <c r="W71" s="116"/>
      <c r="X71" s="116"/>
      <c r="Y71" s="116"/>
      <c r="Z71" s="117"/>
      <c r="AA71" s="117"/>
      <c r="AB71" s="117"/>
      <c r="AC71" s="117"/>
    </row>
    <row r="72" ht="15.75" customHeight="1">
      <c r="A72" s="118"/>
      <c r="B72" s="118"/>
      <c r="C72" s="115"/>
      <c r="D72" s="97"/>
      <c r="E72" s="97"/>
      <c r="F72" s="116"/>
      <c r="G72" s="116"/>
      <c r="H72" s="116"/>
      <c r="I72" s="116"/>
      <c r="J72" s="116"/>
      <c r="K72" s="116"/>
      <c r="L72" s="116"/>
      <c r="M72" s="116"/>
      <c r="N72" s="116"/>
      <c r="O72" s="116"/>
      <c r="P72" s="116"/>
      <c r="Q72" s="116"/>
      <c r="R72" s="116"/>
      <c r="S72" s="116"/>
      <c r="T72" s="116"/>
      <c r="U72" s="116"/>
      <c r="V72" s="116"/>
      <c r="W72" s="116"/>
      <c r="X72" s="116"/>
      <c r="Y72" s="116"/>
      <c r="Z72" s="117"/>
      <c r="AA72" s="117"/>
      <c r="AB72" s="117"/>
      <c r="AC72" s="117"/>
    </row>
    <row r="73" ht="15.75" customHeight="1">
      <c r="A73" s="118"/>
      <c r="B73" s="118"/>
      <c r="C73" s="115"/>
      <c r="D73" s="97"/>
      <c r="E73" s="97"/>
      <c r="F73" s="116"/>
      <c r="G73" s="116"/>
      <c r="H73" s="116"/>
      <c r="I73" s="116"/>
      <c r="J73" s="116"/>
      <c r="K73" s="116"/>
      <c r="L73" s="116"/>
      <c r="M73" s="116"/>
      <c r="N73" s="116"/>
      <c r="O73" s="116"/>
      <c r="P73" s="116"/>
      <c r="Q73" s="116"/>
      <c r="R73" s="116"/>
      <c r="S73" s="116"/>
      <c r="T73" s="116"/>
      <c r="U73" s="116"/>
      <c r="V73" s="116"/>
      <c r="W73" s="116"/>
      <c r="X73" s="116"/>
      <c r="Y73" s="116"/>
      <c r="Z73" s="117"/>
      <c r="AA73" s="117"/>
      <c r="AB73" s="117"/>
      <c r="AC73" s="117"/>
    </row>
    <row r="74" ht="15.75" customHeight="1">
      <c r="A74" s="118"/>
      <c r="B74" s="118"/>
      <c r="C74" s="115"/>
      <c r="D74" s="97"/>
      <c r="E74" s="97"/>
      <c r="F74" s="116"/>
      <c r="G74" s="116"/>
      <c r="H74" s="116"/>
      <c r="I74" s="116"/>
      <c r="J74" s="116"/>
      <c r="K74" s="116"/>
      <c r="L74" s="116"/>
      <c r="M74" s="116"/>
      <c r="N74" s="116"/>
      <c r="O74" s="116"/>
      <c r="P74" s="116"/>
      <c r="Q74" s="116"/>
      <c r="R74" s="116"/>
      <c r="S74" s="116"/>
      <c r="T74" s="116"/>
      <c r="U74" s="116"/>
      <c r="V74" s="116"/>
      <c r="W74" s="116"/>
      <c r="X74" s="116"/>
      <c r="Y74" s="116"/>
      <c r="Z74" s="117"/>
      <c r="AA74" s="117"/>
      <c r="AB74" s="117"/>
      <c r="AC74" s="117"/>
    </row>
    <row r="75" ht="15.75" customHeight="1">
      <c r="A75" s="118"/>
      <c r="B75" s="118"/>
      <c r="C75" s="115"/>
      <c r="D75" s="97"/>
      <c r="E75" s="97"/>
      <c r="F75" s="116"/>
      <c r="G75" s="116"/>
      <c r="H75" s="116"/>
      <c r="I75" s="116"/>
      <c r="J75" s="116"/>
      <c r="K75" s="116"/>
      <c r="L75" s="116"/>
      <c r="M75" s="116"/>
      <c r="N75" s="116"/>
      <c r="O75" s="116"/>
      <c r="P75" s="116"/>
      <c r="Q75" s="116"/>
      <c r="R75" s="116"/>
      <c r="S75" s="116"/>
      <c r="T75" s="116"/>
      <c r="U75" s="116"/>
      <c r="V75" s="116"/>
      <c r="W75" s="116"/>
      <c r="X75" s="116"/>
      <c r="Y75" s="116"/>
      <c r="Z75" s="117"/>
      <c r="AA75" s="117"/>
      <c r="AB75" s="117"/>
      <c r="AC75" s="117"/>
    </row>
    <row r="76" ht="15.75" customHeight="1">
      <c r="A76" s="118"/>
      <c r="B76" s="118"/>
      <c r="C76" s="115"/>
      <c r="D76" s="97"/>
      <c r="E76" s="97"/>
      <c r="F76" s="116"/>
      <c r="G76" s="116"/>
      <c r="H76" s="116"/>
      <c r="I76" s="116"/>
      <c r="J76" s="116"/>
      <c r="K76" s="116"/>
      <c r="L76" s="116"/>
      <c r="M76" s="116"/>
      <c r="N76" s="116"/>
      <c r="O76" s="116"/>
      <c r="P76" s="116"/>
      <c r="Q76" s="116"/>
      <c r="R76" s="116"/>
      <c r="S76" s="116"/>
      <c r="T76" s="116"/>
      <c r="U76" s="116"/>
      <c r="V76" s="116"/>
      <c r="W76" s="116"/>
      <c r="X76" s="116"/>
      <c r="Y76" s="116"/>
      <c r="Z76" s="117"/>
      <c r="AA76" s="117"/>
      <c r="AB76" s="117"/>
      <c r="AC76" s="117"/>
    </row>
    <row r="77" ht="15.75" customHeight="1">
      <c r="A77" s="118"/>
      <c r="B77" s="118"/>
      <c r="C77" s="115"/>
      <c r="D77" s="97"/>
      <c r="E77" s="97"/>
      <c r="F77" s="116"/>
      <c r="G77" s="116"/>
      <c r="H77" s="116"/>
      <c r="I77" s="116"/>
      <c r="J77" s="116"/>
      <c r="K77" s="116"/>
      <c r="L77" s="116"/>
      <c r="M77" s="116"/>
      <c r="N77" s="116"/>
      <c r="O77" s="116"/>
      <c r="P77" s="116"/>
      <c r="Q77" s="116"/>
      <c r="R77" s="116"/>
      <c r="S77" s="116"/>
      <c r="T77" s="116"/>
      <c r="U77" s="116"/>
      <c r="V77" s="116"/>
      <c r="W77" s="116"/>
      <c r="X77" s="116"/>
      <c r="Y77" s="116"/>
      <c r="Z77" s="117"/>
      <c r="AA77" s="117"/>
      <c r="AB77" s="117"/>
      <c r="AC77" s="117"/>
    </row>
    <row r="78" ht="15.75" customHeight="1">
      <c r="A78" s="118"/>
      <c r="B78" s="118"/>
      <c r="C78" s="115"/>
      <c r="D78" s="97"/>
      <c r="E78" s="97"/>
      <c r="F78" s="116"/>
      <c r="G78" s="116"/>
      <c r="H78" s="116"/>
      <c r="I78" s="116"/>
      <c r="J78" s="116"/>
      <c r="K78" s="116"/>
      <c r="L78" s="116"/>
      <c r="M78" s="116"/>
      <c r="N78" s="116"/>
      <c r="O78" s="116"/>
      <c r="P78" s="116"/>
      <c r="Q78" s="116"/>
      <c r="R78" s="116"/>
      <c r="S78" s="116"/>
      <c r="T78" s="116"/>
      <c r="U78" s="116"/>
      <c r="V78" s="116"/>
      <c r="W78" s="116"/>
      <c r="X78" s="116"/>
      <c r="Y78" s="116"/>
      <c r="Z78" s="117"/>
      <c r="AA78" s="117"/>
      <c r="AB78" s="117"/>
      <c r="AC78" s="117"/>
    </row>
    <row r="79" ht="15.75" customHeight="1">
      <c r="A79" s="118"/>
      <c r="B79" s="118"/>
      <c r="C79" s="115"/>
      <c r="D79" s="97"/>
      <c r="E79" s="97"/>
      <c r="F79" s="116"/>
      <c r="G79" s="116"/>
      <c r="H79" s="116"/>
      <c r="I79" s="116"/>
      <c r="J79" s="116"/>
      <c r="K79" s="116"/>
      <c r="L79" s="116"/>
      <c r="M79" s="116"/>
      <c r="N79" s="116"/>
      <c r="O79" s="116"/>
      <c r="P79" s="116"/>
      <c r="Q79" s="116"/>
      <c r="R79" s="116"/>
      <c r="S79" s="116"/>
      <c r="T79" s="116"/>
      <c r="U79" s="116"/>
      <c r="V79" s="116"/>
      <c r="W79" s="116"/>
      <c r="X79" s="116"/>
      <c r="Y79" s="116"/>
      <c r="Z79" s="117"/>
      <c r="AA79" s="117"/>
      <c r="AB79" s="117"/>
      <c r="AC79" s="117"/>
    </row>
    <row r="80" ht="15.75" customHeight="1">
      <c r="A80" s="118"/>
      <c r="B80" s="118"/>
      <c r="C80" s="115"/>
      <c r="D80" s="97"/>
      <c r="E80" s="97"/>
      <c r="F80" s="116"/>
      <c r="G80" s="116"/>
      <c r="H80" s="116"/>
      <c r="I80" s="116"/>
      <c r="J80" s="116"/>
      <c r="K80" s="116"/>
      <c r="L80" s="116"/>
      <c r="M80" s="116"/>
      <c r="N80" s="116"/>
      <c r="O80" s="116"/>
      <c r="P80" s="116"/>
      <c r="Q80" s="116"/>
      <c r="R80" s="116"/>
      <c r="S80" s="116"/>
      <c r="T80" s="116"/>
      <c r="U80" s="116"/>
      <c r="V80" s="116"/>
      <c r="W80" s="116"/>
      <c r="X80" s="116"/>
      <c r="Y80" s="116"/>
      <c r="Z80" s="117"/>
      <c r="AA80" s="117"/>
      <c r="AB80" s="117"/>
      <c r="AC80" s="117"/>
    </row>
    <row r="81" ht="15.75" customHeight="1">
      <c r="A81" s="118"/>
      <c r="B81" s="118"/>
      <c r="C81" s="115"/>
      <c r="D81" s="97"/>
      <c r="E81" s="97"/>
      <c r="F81" s="116"/>
      <c r="G81" s="116"/>
      <c r="H81" s="116"/>
      <c r="I81" s="116"/>
      <c r="J81" s="116"/>
      <c r="K81" s="116"/>
      <c r="L81" s="116"/>
      <c r="M81" s="116"/>
      <c r="N81" s="116"/>
      <c r="O81" s="116"/>
      <c r="P81" s="116"/>
      <c r="Q81" s="116"/>
      <c r="R81" s="116"/>
      <c r="S81" s="116"/>
      <c r="T81" s="116"/>
      <c r="U81" s="116"/>
      <c r="V81" s="116"/>
      <c r="W81" s="116"/>
      <c r="X81" s="116"/>
      <c r="Y81" s="116"/>
      <c r="Z81" s="117"/>
      <c r="AA81" s="117"/>
      <c r="AB81" s="117"/>
      <c r="AC81" s="117"/>
    </row>
    <row r="82" ht="15.75" customHeight="1">
      <c r="A82" s="118"/>
      <c r="B82" s="118"/>
      <c r="C82" s="115"/>
      <c r="D82" s="97"/>
      <c r="E82" s="97"/>
      <c r="F82" s="116"/>
      <c r="G82" s="116"/>
      <c r="H82" s="116"/>
      <c r="I82" s="116"/>
      <c r="J82" s="116"/>
      <c r="K82" s="116"/>
      <c r="L82" s="116"/>
      <c r="M82" s="116"/>
      <c r="N82" s="116"/>
      <c r="O82" s="116"/>
      <c r="P82" s="116"/>
      <c r="Q82" s="116"/>
      <c r="R82" s="116"/>
      <c r="S82" s="116"/>
      <c r="T82" s="116"/>
      <c r="U82" s="116"/>
      <c r="V82" s="116"/>
      <c r="W82" s="116"/>
      <c r="X82" s="116"/>
      <c r="Y82" s="116"/>
      <c r="Z82" s="117"/>
      <c r="AA82" s="117"/>
      <c r="AB82" s="117"/>
      <c r="AC82" s="117"/>
    </row>
    <row r="83" ht="15.75" customHeight="1">
      <c r="A83" s="118"/>
      <c r="B83" s="118"/>
      <c r="C83" s="115"/>
      <c r="D83" s="97"/>
      <c r="E83" s="97"/>
      <c r="F83" s="116"/>
      <c r="G83" s="116"/>
      <c r="H83" s="116"/>
      <c r="I83" s="116"/>
      <c r="J83" s="116"/>
      <c r="K83" s="116"/>
      <c r="L83" s="116"/>
      <c r="M83" s="116"/>
      <c r="N83" s="116"/>
      <c r="O83" s="116"/>
      <c r="P83" s="116"/>
      <c r="Q83" s="116"/>
      <c r="R83" s="116"/>
      <c r="S83" s="116"/>
      <c r="T83" s="116"/>
      <c r="U83" s="116"/>
      <c r="V83" s="116"/>
      <c r="W83" s="116"/>
      <c r="X83" s="116"/>
      <c r="Y83" s="116"/>
      <c r="Z83" s="117"/>
      <c r="AA83" s="117"/>
      <c r="AB83" s="117"/>
      <c r="AC83" s="117"/>
    </row>
    <row r="84" ht="15.75" customHeight="1">
      <c r="A84" s="118"/>
      <c r="B84" s="118"/>
      <c r="C84" s="115"/>
      <c r="D84" s="97"/>
      <c r="E84" s="97"/>
      <c r="F84" s="116"/>
      <c r="G84" s="116"/>
      <c r="H84" s="116"/>
      <c r="I84" s="116"/>
      <c r="J84" s="116"/>
      <c r="K84" s="116"/>
      <c r="L84" s="116"/>
      <c r="M84" s="116"/>
      <c r="N84" s="116"/>
      <c r="O84" s="116"/>
      <c r="P84" s="116"/>
      <c r="Q84" s="116"/>
      <c r="R84" s="116"/>
      <c r="S84" s="116"/>
      <c r="T84" s="116"/>
      <c r="U84" s="116"/>
      <c r="V84" s="116"/>
      <c r="W84" s="116"/>
      <c r="X84" s="116"/>
      <c r="Y84" s="116"/>
      <c r="Z84" s="117"/>
      <c r="AA84" s="117"/>
      <c r="AB84" s="117"/>
      <c r="AC84" s="117"/>
    </row>
    <row r="85" ht="15.75" customHeight="1">
      <c r="A85" s="118"/>
      <c r="B85" s="118"/>
      <c r="C85" s="115"/>
      <c r="D85" s="97"/>
      <c r="E85" s="97"/>
      <c r="F85" s="116"/>
      <c r="G85" s="116"/>
      <c r="H85" s="116"/>
      <c r="I85" s="116"/>
      <c r="J85" s="116"/>
      <c r="K85" s="116"/>
      <c r="L85" s="116"/>
      <c r="M85" s="116"/>
      <c r="N85" s="116"/>
      <c r="O85" s="116"/>
      <c r="P85" s="116"/>
      <c r="Q85" s="116"/>
      <c r="R85" s="116"/>
      <c r="S85" s="116"/>
      <c r="T85" s="116"/>
      <c r="U85" s="116"/>
      <c r="V85" s="116"/>
      <c r="W85" s="116"/>
      <c r="X85" s="116"/>
      <c r="Y85" s="116"/>
      <c r="Z85" s="117"/>
      <c r="AA85" s="117"/>
      <c r="AB85" s="117"/>
      <c r="AC85" s="117"/>
    </row>
    <row r="86" ht="15.75" customHeight="1">
      <c r="A86" s="118"/>
      <c r="B86" s="118"/>
      <c r="C86" s="115"/>
      <c r="D86" s="97"/>
      <c r="E86" s="97"/>
      <c r="F86" s="116"/>
      <c r="G86" s="116"/>
      <c r="H86" s="116"/>
      <c r="I86" s="116"/>
      <c r="J86" s="116"/>
      <c r="K86" s="116"/>
      <c r="L86" s="116"/>
      <c r="M86" s="116"/>
      <c r="N86" s="116"/>
      <c r="O86" s="116"/>
      <c r="P86" s="116"/>
      <c r="Q86" s="116"/>
      <c r="R86" s="116"/>
      <c r="S86" s="116"/>
      <c r="T86" s="116"/>
      <c r="U86" s="116"/>
      <c r="V86" s="116"/>
      <c r="W86" s="116"/>
      <c r="X86" s="116"/>
      <c r="Y86" s="116"/>
      <c r="Z86" s="117"/>
      <c r="AA86" s="117"/>
      <c r="AB86" s="117"/>
      <c r="AC86" s="117"/>
    </row>
    <row r="87" ht="15.75" customHeight="1">
      <c r="A87" s="118"/>
      <c r="B87" s="118"/>
      <c r="C87" s="115"/>
      <c r="D87" s="97"/>
      <c r="E87" s="97"/>
      <c r="F87" s="116"/>
      <c r="G87" s="116"/>
      <c r="H87" s="116"/>
      <c r="I87" s="116"/>
      <c r="J87" s="116"/>
      <c r="K87" s="116"/>
      <c r="L87" s="116"/>
      <c r="M87" s="116"/>
      <c r="N87" s="116"/>
      <c r="O87" s="116"/>
      <c r="P87" s="116"/>
      <c r="Q87" s="116"/>
      <c r="R87" s="116"/>
      <c r="S87" s="116"/>
      <c r="T87" s="116"/>
      <c r="U87" s="116"/>
      <c r="V87" s="116"/>
      <c r="W87" s="116"/>
      <c r="X87" s="116"/>
      <c r="Y87" s="116"/>
      <c r="Z87" s="117"/>
      <c r="AA87" s="117"/>
      <c r="AB87" s="117"/>
      <c r="AC87" s="117"/>
    </row>
    <row r="88" ht="15.75" customHeight="1">
      <c r="A88" s="118"/>
      <c r="B88" s="118"/>
      <c r="C88" s="115"/>
      <c r="D88" s="97"/>
      <c r="E88" s="97"/>
      <c r="F88" s="116"/>
      <c r="G88" s="116"/>
      <c r="H88" s="116"/>
      <c r="I88" s="116"/>
      <c r="J88" s="116"/>
      <c r="K88" s="116"/>
      <c r="L88" s="116"/>
      <c r="M88" s="116"/>
      <c r="N88" s="116"/>
      <c r="O88" s="116"/>
      <c r="P88" s="116"/>
      <c r="Q88" s="116"/>
      <c r="R88" s="116"/>
      <c r="S88" s="116"/>
      <c r="T88" s="116"/>
      <c r="U88" s="116"/>
      <c r="V88" s="116"/>
      <c r="W88" s="116"/>
      <c r="X88" s="116"/>
      <c r="Y88" s="116"/>
      <c r="Z88" s="117"/>
      <c r="AA88" s="117"/>
      <c r="AB88" s="117"/>
      <c r="AC88" s="117"/>
    </row>
    <row r="89" ht="15.75" customHeight="1">
      <c r="A89" s="118"/>
      <c r="B89" s="118"/>
      <c r="C89" s="115"/>
      <c r="D89" s="97"/>
      <c r="E89" s="97"/>
      <c r="F89" s="116"/>
      <c r="G89" s="116"/>
      <c r="H89" s="116"/>
      <c r="I89" s="116"/>
      <c r="J89" s="116"/>
      <c r="K89" s="116"/>
      <c r="L89" s="116"/>
      <c r="M89" s="116"/>
      <c r="N89" s="116"/>
      <c r="O89" s="116"/>
      <c r="P89" s="116"/>
      <c r="Q89" s="116"/>
      <c r="R89" s="116"/>
      <c r="S89" s="116"/>
      <c r="T89" s="116"/>
      <c r="U89" s="116"/>
      <c r="V89" s="116"/>
      <c r="W89" s="116"/>
      <c r="X89" s="116"/>
      <c r="Y89" s="116"/>
      <c r="Z89" s="117"/>
      <c r="AA89" s="117"/>
      <c r="AB89" s="117"/>
      <c r="AC89" s="117"/>
    </row>
    <row r="90" ht="15.75" customHeight="1">
      <c r="A90" s="118"/>
      <c r="B90" s="118"/>
      <c r="C90" s="115"/>
      <c r="D90" s="97"/>
      <c r="E90" s="97"/>
      <c r="F90" s="116"/>
      <c r="G90" s="116"/>
      <c r="H90" s="116"/>
      <c r="I90" s="116"/>
      <c r="J90" s="116"/>
      <c r="K90" s="116"/>
      <c r="L90" s="116"/>
      <c r="M90" s="116"/>
      <c r="N90" s="116"/>
      <c r="O90" s="116"/>
      <c r="P90" s="116"/>
      <c r="Q90" s="116"/>
      <c r="R90" s="116"/>
      <c r="S90" s="116"/>
      <c r="T90" s="116"/>
      <c r="U90" s="116"/>
      <c r="V90" s="116"/>
      <c r="W90" s="116"/>
      <c r="X90" s="116"/>
      <c r="Y90" s="116"/>
      <c r="Z90" s="117"/>
      <c r="AA90" s="117"/>
      <c r="AB90" s="117"/>
      <c r="AC90" s="117"/>
    </row>
    <row r="91" ht="15.75" customHeight="1">
      <c r="A91" s="118"/>
      <c r="B91" s="118"/>
      <c r="C91" s="115"/>
      <c r="D91" s="97"/>
      <c r="E91" s="97"/>
      <c r="F91" s="116"/>
      <c r="G91" s="116"/>
      <c r="H91" s="116"/>
      <c r="I91" s="116"/>
      <c r="J91" s="116"/>
      <c r="K91" s="116"/>
      <c r="L91" s="116"/>
      <c r="M91" s="116"/>
      <c r="N91" s="116"/>
      <c r="O91" s="116"/>
      <c r="P91" s="116"/>
      <c r="Q91" s="116"/>
      <c r="R91" s="116"/>
      <c r="S91" s="116"/>
      <c r="T91" s="116"/>
      <c r="U91" s="116"/>
      <c r="V91" s="116"/>
      <c r="W91" s="116"/>
      <c r="X91" s="116"/>
      <c r="Y91" s="116"/>
      <c r="Z91" s="117"/>
      <c r="AA91" s="117"/>
      <c r="AB91" s="117"/>
      <c r="AC91" s="117"/>
    </row>
    <row r="92" ht="15.75" customHeight="1">
      <c r="A92" s="118"/>
      <c r="B92" s="118"/>
      <c r="C92" s="115"/>
      <c r="D92" s="97"/>
      <c r="E92" s="97"/>
      <c r="F92" s="116"/>
      <c r="G92" s="116"/>
      <c r="H92" s="116"/>
      <c r="I92" s="116"/>
      <c r="J92" s="116"/>
      <c r="K92" s="116"/>
      <c r="L92" s="116"/>
      <c r="M92" s="116"/>
      <c r="N92" s="116"/>
      <c r="O92" s="116"/>
      <c r="P92" s="116"/>
      <c r="Q92" s="116"/>
      <c r="R92" s="116"/>
      <c r="S92" s="116"/>
      <c r="T92" s="116"/>
      <c r="U92" s="116"/>
      <c r="V92" s="116"/>
      <c r="W92" s="116"/>
      <c r="X92" s="116"/>
      <c r="Y92" s="116"/>
      <c r="Z92" s="117"/>
      <c r="AA92" s="117"/>
      <c r="AB92" s="117"/>
      <c r="AC92" s="117"/>
    </row>
    <row r="93" ht="15.75" customHeight="1">
      <c r="A93" s="118"/>
      <c r="B93" s="118"/>
      <c r="C93" s="115"/>
      <c r="D93" s="97"/>
      <c r="E93" s="97"/>
      <c r="F93" s="116"/>
      <c r="G93" s="116"/>
      <c r="H93" s="116"/>
      <c r="I93" s="116"/>
      <c r="J93" s="116"/>
      <c r="K93" s="116"/>
      <c r="L93" s="116"/>
      <c r="M93" s="116"/>
      <c r="N93" s="116"/>
      <c r="O93" s="116"/>
      <c r="P93" s="116"/>
      <c r="Q93" s="116"/>
      <c r="R93" s="116"/>
      <c r="S93" s="116"/>
      <c r="T93" s="116"/>
      <c r="U93" s="116"/>
      <c r="V93" s="116"/>
      <c r="W93" s="116"/>
      <c r="X93" s="116"/>
      <c r="Y93" s="116"/>
      <c r="Z93" s="117"/>
      <c r="AA93" s="117"/>
      <c r="AB93" s="117"/>
      <c r="AC93" s="117"/>
    </row>
    <row r="94" ht="15.75" customHeight="1">
      <c r="A94" s="118"/>
      <c r="B94" s="118"/>
      <c r="C94" s="115"/>
      <c r="D94" s="97"/>
      <c r="E94" s="97"/>
      <c r="F94" s="116"/>
      <c r="G94" s="116"/>
      <c r="H94" s="116"/>
      <c r="I94" s="116"/>
      <c r="J94" s="116"/>
      <c r="K94" s="116"/>
      <c r="L94" s="116"/>
      <c r="M94" s="116"/>
      <c r="N94" s="116"/>
      <c r="O94" s="116"/>
      <c r="P94" s="116"/>
      <c r="Q94" s="116"/>
      <c r="R94" s="116"/>
      <c r="S94" s="116"/>
      <c r="T94" s="116"/>
      <c r="U94" s="116"/>
      <c r="V94" s="116"/>
      <c r="W94" s="116"/>
      <c r="X94" s="116"/>
      <c r="Y94" s="116"/>
      <c r="Z94" s="117"/>
      <c r="AA94" s="117"/>
      <c r="AB94" s="117"/>
      <c r="AC94" s="117"/>
    </row>
    <row r="95" ht="15.75" customHeight="1">
      <c r="A95" s="118"/>
      <c r="B95" s="118"/>
      <c r="C95" s="115"/>
      <c r="D95" s="97"/>
      <c r="E95" s="97"/>
      <c r="F95" s="116"/>
      <c r="G95" s="116"/>
      <c r="H95" s="116"/>
      <c r="I95" s="116"/>
      <c r="J95" s="116"/>
      <c r="K95" s="116"/>
      <c r="L95" s="116"/>
      <c r="M95" s="116"/>
      <c r="N95" s="116"/>
      <c r="O95" s="116"/>
      <c r="P95" s="116"/>
      <c r="Q95" s="116"/>
      <c r="R95" s="116"/>
      <c r="S95" s="116"/>
      <c r="T95" s="116"/>
      <c r="U95" s="116"/>
      <c r="V95" s="116"/>
      <c r="W95" s="116"/>
      <c r="X95" s="116"/>
      <c r="Y95" s="116"/>
      <c r="Z95" s="117"/>
      <c r="AA95" s="117"/>
      <c r="AB95" s="117"/>
      <c r="AC95" s="117"/>
    </row>
    <row r="96" ht="15.75" customHeight="1">
      <c r="A96" s="118"/>
      <c r="B96" s="118"/>
      <c r="C96" s="115"/>
      <c r="D96" s="97"/>
      <c r="E96" s="97"/>
      <c r="F96" s="116"/>
      <c r="G96" s="116"/>
      <c r="H96" s="116"/>
      <c r="I96" s="116"/>
      <c r="J96" s="116"/>
      <c r="K96" s="116"/>
      <c r="L96" s="116"/>
      <c r="M96" s="116"/>
      <c r="N96" s="116"/>
      <c r="O96" s="116"/>
      <c r="P96" s="116"/>
      <c r="Q96" s="116"/>
      <c r="R96" s="116"/>
      <c r="S96" s="116"/>
      <c r="T96" s="116"/>
      <c r="U96" s="116"/>
      <c r="V96" s="116"/>
      <c r="W96" s="116"/>
      <c r="X96" s="116"/>
      <c r="Y96" s="116"/>
      <c r="Z96" s="117"/>
      <c r="AA96" s="117"/>
      <c r="AB96" s="117"/>
      <c r="AC96" s="117"/>
    </row>
    <row r="97" ht="15.75" customHeight="1">
      <c r="A97" s="118"/>
      <c r="B97" s="118"/>
      <c r="C97" s="115"/>
      <c r="D97" s="97"/>
      <c r="E97" s="97"/>
      <c r="F97" s="116"/>
      <c r="G97" s="116"/>
      <c r="H97" s="116"/>
      <c r="I97" s="116"/>
      <c r="J97" s="116"/>
      <c r="K97" s="116"/>
      <c r="L97" s="116"/>
      <c r="M97" s="116"/>
      <c r="N97" s="116"/>
      <c r="O97" s="116"/>
      <c r="P97" s="116"/>
      <c r="Q97" s="116"/>
      <c r="R97" s="116"/>
      <c r="S97" s="116"/>
      <c r="T97" s="116"/>
      <c r="U97" s="116"/>
      <c r="V97" s="116"/>
      <c r="W97" s="116"/>
      <c r="X97" s="116"/>
      <c r="Y97" s="116"/>
      <c r="Z97" s="117"/>
      <c r="AA97" s="117"/>
      <c r="AB97" s="117"/>
      <c r="AC97" s="117"/>
    </row>
    <row r="98" ht="15.75" customHeight="1">
      <c r="A98" s="118"/>
      <c r="B98" s="118"/>
      <c r="C98" s="115"/>
      <c r="D98" s="97"/>
      <c r="E98" s="97"/>
      <c r="F98" s="116"/>
      <c r="G98" s="116"/>
      <c r="H98" s="116"/>
      <c r="I98" s="116"/>
      <c r="J98" s="116"/>
      <c r="K98" s="116"/>
      <c r="L98" s="116"/>
      <c r="M98" s="116"/>
      <c r="N98" s="116"/>
      <c r="O98" s="116"/>
      <c r="P98" s="116"/>
      <c r="Q98" s="116"/>
      <c r="R98" s="116"/>
      <c r="S98" s="116"/>
      <c r="T98" s="116"/>
      <c r="U98" s="116"/>
      <c r="V98" s="116"/>
      <c r="W98" s="116"/>
      <c r="X98" s="116"/>
      <c r="Y98" s="116"/>
      <c r="Z98" s="117"/>
      <c r="AA98" s="117"/>
      <c r="AB98" s="117"/>
      <c r="AC98" s="117"/>
    </row>
    <row r="99" ht="15.75" customHeight="1">
      <c r="A99" s="118"/>
      <c r="B99" s="118"/>
      <c r="C99" s="115"/>
      <c r="D99" s="97"/>
      <c r="E99" s="97"/>
      <c r="F99" s="116"/>
      <c r="G99" s="116"/>
      <c r="H99" s="116"/>
      <c r="I99" s="116"/>
      <c r="J99" s="116"/>
      <c r="K99" s="116"/>
      <c r="L99" s="116"/>
      <c r="M99" s="116"/>
      <c r="N99" s="116"/>
      <c r="O99" s="116"/>
      <c r="P99" s="116"/>
      <c r="Q99" s="116"/>
      <c r="R99" s="116"/>
      <c r="S99" s="116"/>
      <c r="T99" s="116"/>
      <c r="U99" s="116"/>
      <c r="V99" s="116"/>
      <c r="W99" s="116"/>
      <c r="X99" s="116"/>
      <c r="Y99" s="116"/>
      <c r="Z99" s="117"/>
      <c r="AA99" s="117"/>
      <c r="AB99" s="117"/>
      <c r="AC99" s="117"/>
    </row>
    <row r="100" ht="15.75" customHeight="1">
      <c r="A100" s="118"/>
      <c r="B100" s="118"/>
      <c r="C100" s="115"/>
      <c r="D100" s="97"/>
      <c r="E100" s="97"/>
      <c r="F100" s="116"/>
      <c r="G100" s="116"/>
      <c r="H100" s="116"/>
      <c r="I100" s="116"/>
      <c r="J100" s="116"/>
      <c r="K100" s="116"/>
      <c r="L100" s="116"/>
      <c r="M100" s="116"/>
      <c r="N100" s="116"/>
      <c r="O100" s="116"/>
      <c r="P100" s="116"/>
      <c r="Q100" s="116"/>
      <c r="R100" s="116"/>
      <c r="S100" s="116"/>
      <c r="T100" s="116"/>
      <c r="U100" s="116"/>
      <c r="V100" s="116"/>
      <c r="W100" s="116"/>
      <c r="X100" s="116"/>
      <c r="Y100" s="116"/>
      <c r="Z100" s="117"/>
      <c r="AA100" s="117"/>
      <c r="AB100" s="117"/>
      <c r="AC100" s="117"/>
    </row>
    <row r="101" ht="15.75" customHeight="1">
      <c r="A101" s="118"/>
      <c r="B101" s="118"/>
      <c r="C101" s="115"/>
      <c r="D101" s="97"/>
      <c r="E101" s="97"/>
      <c r="F101" s="116"/>
      <c r="G101" s="116"/>
      <c r="H101" s="116"/>
      <c r="I101" s="116"/>
      <c r="J101" s="116"/>
      <c r="K101" s="116"/>
      <c r="L101" s="116"/>
      <c r="M101" s="116"/>
      <c r="N101" s="116"/>
      <c r="O101" s="116"/>
      <c r="P101" s="116"/>
      <c r="Q101" s="116"/>
      <c r="R101" s="116"/>
      <c r="S101" s="116"/>
      <c r="T101" s="116"/>
      <c r="U101" s="116"/>
      <c r="V101" s="116"/>
      <c r="W101" s="116"/>
      <c r="X101" s="116"/>
      <c r="Y101" s="116"/>
      <c r="Z101" s="117"/>
      <c r="AA101" s="117"/>
      <c r="AB101" s="117"/>
      <c r="AC101" s="117"/>
    </row>
    <row r="102" ht="15.75" customHeight="1">
      <c r="A102" s="118"/>
      <c r="B102" s="118"/>
      <c r="C102" s="115"/>
      <c r="D102" s="97"/>
      <c r="E102" s="97"/>
      <c r="F102" s="116"/>
      <c r="G102" s="116"/>
      <c r="H102" s="116"/>
      <c r="I102" s="116"/>
      <c r="J102" s="116"/>
      <c r="K102" s="116"/>
      <c r="L102" s="116"/>
      <c r="M102" s="116"/>
      <c r="N102" s="116"/>
      <c r="O102" s="116"/>
      <c r="P102" s="116"/>
      <c r="Q102" s="116"/>
      <c r="R102" s="116"/>
      <c r="S102" s="116"/>
      <c r="T102" s="116"/>
      <c r="U102" s="116"/>
      <c r="V102" s="116"/>
      <c r="W102" s="116"/>
      <c r="X102" s="116"/>
      <c r="Y102" s="116"/>
      <c r="Z102" s="117"/>
      <c r="AA102" s="117"/>
      <c r="AB102" s="117"/>
      <c r="AC102" s="117"/>
    </row>
    <row r="103" ht="15.75" customHeight="1">
      <c r="A103" s="118"/>
      <c r="B103" s="118"/>
      <c r="C103" s="115"/>
      <c r="D103" s="97"/>
      <c r="E103" s="97"/>
      <c r="F103" s="116"/>
      <c r="G103" s="116"/>
      <c r="H103" s="116"/>
      <c r="I103" s="116"/>
      <c r="J103" s="116"/>
      <c r="K103" s="116"/>
      <c r="L103" s="116"/>
      <c r="M103" s="116"/>
      <c r="N103" s="116"/>
      <c r="O103" s="116"/>
      <c r="P103" s="116"/>
      <c r="Q103" s="116"/>
      <c r="R103" s="116"/>
      <c r="S103" s="116"/>
      <c r="T103" s="116"/>
      <c r="U103" s="116"/>
      <c r="V103" s="116"/>
      <c r="W103" s="116"/>
      <c r="X103" s="116"/>
      <c r="Y103" s="116"/>
      <c r="Z103" s="117"/>
      <c r="AA103" s="117"/>
      <c r="AB103" s="117"/>
      <c r="AC103" s="117"/>
    </row>
    <row r="104" ht="15.75" customHeight="1">
      <c r="A104" s="118"/>
      <c r="B104" s="118"/>
      <c r="C104" s="115"/>
      <c r="D104" s="97"/>
      <c r="E104" s="97"/>
      <c r="F104" s="116"/>
      <c r="G104" s="116"/>
      <c r="H104" s="116"/>
      <c r="I104" s="116"/>
      <c r="J104" s="116"/>
      <c r="K104" s="116"/>
      <c r="L104" s="116"/>
      <c r="M104" s="116"/>
      <c r="N104" s="116"/>
      <c r="O104" s="116"/>
      <c r="P104" s="116"/>
      <c r="Q104" s="116"/>
      <c r="R104" s="116"/>
      <c r="S104" s="116"/>
      <c r="T104" s="116"/>
      <c r="U104" s="116"/>
      <c r="V104" s="116"/>
      <c r="W104" s="116"/>
      <c r="X104" s="116"/>
      <c r="Y104" s="116"/>
      <c r="Z104" s="117"/>
      <c r="AA104" s="117"/>
      <c r="AB104" s="117"/>
      <c r="AC104" s="117"/>
    </row>
    <row r="105" ht="15.75" customHeight="1">
      <c r="A105" s="118"/>
      <c r="B105" s="118"/>
      <c r="C105" s="115"/>
      <c r="D105" s="97"/>
      <c r="E105" s="97"/>
      <c r="F105" s="116"/>
      <c r="G105" s="116"/>
      <c r="H105" s="116"/>
      <c r="I105" s="116"/>
      <c r="J105" s="116"/>
      <c r="K105" s="116"/>
      <c r="L105" s="116"/>
      <c r="M105" s="116"/>
      <c r="N105" s="116"/>
      <c r="O105" s="116"/>
      <c r="P105" s="116"/>
      <c r="Q105" s="116"/>
      <c r="R105" s="116"/>
      <c r="S105" s="116"/>
      <c r="T105" s="116"/>
      <c r="U105" s="116"/>
      <c r="V105" s="116"/>
      <c r="W105" s="116"/>
      <c r="X105" s="116"/>
      <c r="Y105" s="116"/>
      <c r="Z105" s="117"/>
      <c r="AA105" s="117"/>
      <c r="AB105" s="117"/>
      <c r="AC105" s="117"/>
    </row>
    <row r="106" ht="15.75" customHeight="1">
      <c r="A106" s="118"/>
      <c r="B106" s="118"/>
      <c r="C106" s="115"/>
      <c r="D106" s="97"/>
      <c r="E106" s="97"/>
      <c r="F106" s="116"/>
      <c r="G106" s="116"/>
      <c r="H106" s="116"/>
      <c r="I106" s="116"/>
      <c r="J106" s="116"/>
      <c r="K106" s="116"/>
      <c r="L106" s="116"/>
      <c r="M106" s="116"/>
      <c r="N106" s="116"/>
      <c r="O106" s="116"/>
      <c r="P106" s="116"/>
      <c r="Q106" s="116"/>
      <c r="R106" s="116"/>
      <c r="S106" s="116"/>
      <c r="T106" s="116"/>
      <c r="U106" s="116"/>
      <c r="V106" s="116"/>
      <c r="W106" s="116"/>
      <c r="X106" s="116"/>
      <c r="Y106" s="116"/>
      <c r="Z106" s="117"/>
      <c r="AA106" s="117"/>
      <c r="AB106" s="117"/>
      <c r="AC106" s="117"/>
    </row>
    <row r="107" ht="15.75" customHeight="1">
      <c r="A107" s="118"/>
      <c r="B107" s="118"/>
      <c r="C107" s="115"/>
      <c r="D107" s="97"/>
      <c r="E107" s="97"/>
      <c r="F107" s="116"/>
      <c r="G107" s="116"/>
      <c r="H107" s="116"/>
      <c r="I107" s="116"/>
      <c r="J107" s="116"/>
      <c r="K107" s="116"/>
      <c r="L107" s="116"/>
      <c r="M107" s="116"/>
      <c r="N107" s="116"/>
      <c r="O107" s="116"/>
      <c r="P107" s="116"/>
      <c r="Q107" s="116"/>
      <c r="R107" s="116"/>
      <c r="S107" s="116"/>
      <c r="T107" s="116"/>
      <c r="U107" s="116"/>
      <c r="V107" s="116"/>
      <c r="W107" s="116"/>
      <c r="X107" s="116"/>
      <c r="Y107" s="116"/>
      <c r="Z107" s="117"/>
      <c r="AA107" s="117"/>
      <c r="AB107" s="117"/>
      <c r="AC107" s="117"/>
    </row>
    <row r="108" ht="15.75" customHeight="1">
      <c r="A108" s="118"/>
      <c r="B108" s="118"/>
      <c r="C108" s="115"/>
      <c r="D108" s="97"/>
      <c r="E108" s="97"/>
      <c r="F108" s="116"/>
      <c r="G108" s="116"/>
      <c r="H108" s="116"/>
      <c r="I108" s="116"/>
      <c r="J108" s="116"/>
      <c r="K108" s="116"/>
      <c r="L108" s="116"/>
      <c r="M108" s="116"/>
      <c r="N108" s="116"/>
      <c r="O108" s="116"/>
      <c r="P108" s="116"/>
      <c r="Q108" s="116"/>
      <c r="R108" s="116"/>
      <c r="S108" s="116"/>
      <c r="T108" s="116"/>
      <c r="U108" s="116"/>
      <c r="V108" s="116"/>
      <c r="W108" s="116"/>
      <c r="X108" s="116"/>
      <c r="Y108" s="116"/>
      <c r="Z108" s="117"/>
      <c r="AA108" s="117"/>
      <c r="AB108" s="117"/>
      <c r="AC108" s="117"/>
    </row>
    <row r="109" ht="15.75" customHeight="1">
      <c r="A109" s="118"/>
      <c r="B109" s="118"/>
      <c r="C109" s="115"/>
      <c r="D109" s="97"/>
      <c r="E109" s="97"/>
      <c r="F109" s="116"/>
      <c r="G109" s="116"/>
      <c r="H109" s="116"/>
      <c r="I109" s="116"/>
      <c r="J109" s="116"/>
      <c r="K109" s="116"/>
      <c r="L109" s="116"/>
      <c r="M109" s="116"/>
      <c r="N109" s="116"/>
      <c r="O109" s="116"/>
      <c r="P109" s="116"/>
      <c r="Q109" s="116"/>
      <c r="R109" s="116"/>
      <c r="S109" s="116"/>
      <c r="T109" s="116"/>
      <c r="U109" s="116"/>
      <c r="V109" s="116"/>
      <c r="W109" s="116"/>
      <c r="X109" s="116"/>
      <c r="Y109" s="116"/>
      <c r="Z109" s="117"/>
      <c r="AA109" s="117"/>
      <c r="AB109" s="117"/>
      <c r="AC109" s="117"/>
    </row>
    <row r="110" ht="15.75" customHeight="1">
      <c r="A110" s="118"/>
      <c r="B110" s="118"/>
      <c r="C110" s="115"/>
      <c r="D110" s="97"/>
      <c r="E110" s="97"/>
      <c r="F110" s="116"/>
      <c r="G110" s="116"/>
      <c r="H110" s="116"/>
      <c r="I110" s="116"/>
      <c r="J110" s="116"/>
      <c r="K110" s="116"/>
      <c r="L110" s="116"/>
      <c r="M110" s="116"/>
      <c r="N110" s="116"/>
      <c r="O110" s="116"/>
      <c r="P110" s="116"/>
      <c r="Q110" s="116"/>
      <c r="R110" s="116"/>
      <c r="S110" s="116"/>
      <c r="T110" s="116"/>
      <c r="U110" s="116"/>
      <c r="V110" s="116"/>
      <c r="W110" s="116"/>
      <c r="X110" s="116"/>
      <c r="Y110" s="116"/>
      <c r="Z110" s="117"/>
      <c r="AA110" s="117"/>
      <c r="AB110" s="117"/>
      <c r="AC110" s="117"/>
    </row>
    <row r="111" ht="15.75" customHeight="1">
      <c r="A111" s="118"/>
      <c r="B111" s="118"/>
      <c r="C111" s="115"/>
      <c r="D111" s="97"/>
      <c r="E111" s="97"/>
      <c r="F111" s="116"/>
      <c r="G111" s="116"/>
      <c r="H111" s="116"/>
      <c r="I111" s="116"/>
      <c r="J111" s="116"/>
      <c r="K111" s="116"/>
      <c r="L111" s="116"/>
      <c r="M111" s="116"/>
      <c r="N111" s="116"/>
      <c r="O111" s="116"/>
      <c r="P111" s="116"/>
      <c r="Q111" s="116"/>
      <c r="R111" s="116"/>
      <c r="S111" s="116"/>
      <c r="T111" s="116"/>
      <c r="U111" s="116"/>
      <c r="V111" s="116"/>
      <c r="W111" s="116"/>
      <c r="X111" s="116"/>
      <c r="Y111" s="116"/>
      <c r="Z111" s="117"/>
      <c r="AA111" s="117"/>
      <c r="AB111" s="117"/>
      <c r="AC111" s="117"/>
    </row>
    <row r="112" ht="15.75" customHeight="1">
      <c r="A112" s="118"/>
      <c r="B112" s="118"/>
      <c r="C112" s="115"/>
      <c r="D112" s="97"/>
      <c r="E112" s="97"/>
      <c r="F112" s="116"/>
      <c r="G112" s="116"/>
      <c r="H112" s="116"/>
      <c r="I112" s="116"/>
      <c r="J112" s="116"/>
      <c r="K112" s="116"/>
      <c r="L112" s="116"/>
      <c r="M112" s="116"/>
      <c r="N112" s="116"/>
      <c r="O112" s="116"/>
      <c r="P112" s="116"/>
      <c r="Q112" s="116"/>
      <c r="R112" s="116"/>
      <c r="S112" s="116"/>
      <c r="T112" s="116"/>
      <c r="U112" s="116"/>
      <c r="V112" s="116"/>
      <c r="W112" s="116"/>
      <c r="X112" s="116"/>
      <c r="Y112" s="116"/>
      <c r="Z112" s="117"/>
      <c r="AA112" s="117"/>
      <c r="AB112" s="117"/>
      <c r="AC112" s="117"/>
    </row>
    <row r="113" ht="15.75" customHeight="1">
      <c r="A113" s="118"/>
      <c r="B113" s="118"/>
      <c r="C113" s="115"/>
      <c r="D113" s="97"/>
      <c r="E113" s="97"/>
      <c r="F113" s="116"/>
      <c r="G113" s="116"/>
      <c r="H113" s="116"/>
      <c r="I113" s="116"/>
      <c r="J113" s="116"/>
      <c r="K113" s="116"/>
      <c r="L113" s="116"/>
      <c r="M113" s="116"/>
      <c r="N113" s="116"/>
      <c r="O113" s="116"/>
      <c r="P113" s="116"/>
      <c r="Q113" s="116"/>
      <c r="R113" s="116"/>
      <c r="S113" s="116"/>
      <c r="T113" s="116"/>
      <c r="U113" s="116"/>
      <c r="V113" s="116"/>
      <c r="W113" s="116"/>
      <c r="X113" s="116"/>
      <c r="Y113" s="116"/>
      <c r="Z113" s="117"/>
      <c r="AA113" s="117"/>
      <c r="AB113" s="117"/>
      <c r="AC113" s="117"/>
    </row>
    <row r="114" ht="15.75" customHeight="1">
      <c r="A114" s="118"/>
      <c r="B114" s="118"/>
      <c r="C114" s="115"/>
      <c r="D114" s="97"/>
      <c r="E114" s="97"/>
      <c r="F114" s="116"/>
      <c r="G114" s="116"/>
      <c r="H114" s="116"/>
      <c r="I114" s="116"/>
      <c r="J114" s="116"/>
      <c r="K114" s="116"/>
      <c r="L114" s="116"/>
      <c r="M114" s="116"/>
      <c r="N114" s="116"/>
      <c r="O114" s="116"/>
      <c r="P114" s="116"/>
      <c r="Q114" s="116"/>
      <c r="R114" s="116"/>
      <c r="S114" s="116"/>
      <c r="T114" s="116"/>
      <c r="U114" s="116"/>
      <c r="V114" s="116"/>
      <c r="W114" s="116"/>
      <c r="X114" s="116"/>
      <c r="Y114" s="116"/>
      <c r="Z114" s="117"/>
      <c r="AA114" s="117"/>
      <c r="AB114" s="117"/>
      <c r="AC114" s="117"/>
    </row>
    <row r="115" ht="15.75" customHeight="1">
      <c r="A115" s="118"/>
      <c r="B115" s="118"/>
      <c r="C115" s="115"/>
      <c r="D115" s="97"/>
      <c r="E115" s="97"/>
      <c r="F115" s="116"/>
      <c r="G115" s="116"/>
      <c r="H115" s="116"/>
      <c r="I115" s="116"/>
      <c r="J115" s="116"/>
      <c r="K115" s="116"/>
      <c r="L115" s="116"/>
      <c r="M115" s="116"/>
      <c r="N115" s="116"/>
      <c r="O115" s="116"/>
      <c r="P115" s="116"/>
      <c r="Q115" s="116"/>
      <c r="R115" s="116"/>
      <c r="S115" s="116"/>
      <c r="T115" s="116"/>
      <c r="U115" s="116"/>
      <c r="V115" s="116"/>
      <c r="W115" s="116"/>
      <c r="X115" s="116"/>
      <c r="Y115" s="116"/>
      <c r="Z115" s="117"/>
      <c r="AA115" s="117"/>
      <c r="AB115" s="117"/>
      <c r="AC115" s="117"/>
    </row>
    <row r="116" ht="15.75" customHeight="1">
      <c r="A116" s="118"/>
      <c r="B116" s="118"/>
      <c r="C116" s="115"/>
      <c r="D116" s="97"/>
      <c r="E116" s="97"/>
      <c r="F116" s="116"/>
      <c r="G116" s="116"/>
      <c r="H116" s="116"/>
      <c r="I116" s="116"/>
      <c r="J116" s="116"/>
      <c r="K116" s="116"/>
      <c r="L116" s="116"/>
      <c r="M116" s="116"/>
      <c r="N116" s="116"/>
      <c r="O116" s="116"/>
      <c r="P116" s="116"/>
      <c r="Q116" s="116"/>
      <c r="R116" s="116"/>
      <c r="S116" s="116"/>
      <c r="T116" s="116"/>
      <c r="U116" s="116"/>
      <c r="V116" s="116"/>
      <c r="W116" s="116"/>
      <c r="X116" s="116"/>
      <c r="Y116" s="116"/>
      <c r="Z116" s="117"/>
      <c r="AA116" s="117"/>
      <c r="AB116" s="117"/>
      <c r="AC116" s="117"/>
    </row>
    <row r="117" ht="15.75" customHeight="1">
      <c r="A117" s="118"/>
      <c r="B117" s="118"/>
      <c r="C117" s="115"/>
      <c r="D117" s="97"/>
      <c r="E117" s="97"/>
      <c r="F117" s="116"/>
      <c r="G117" s="116"/>
      <c r="H117" s="116"/>
      <c r="I117" s="116"/>
      <c r="J117" s="116"/>
      <c r="K117" s="116"/>
      <c r="L117" s="116"/>
      <c r="M117" s="116"/>
      <c r="N117" s="116"/>
      <c r="O117" s="116"/>
      <c r="P117" s="116"/>
      <c r="Q117" s="116"/>
      <c r="R117" s="116"/>
      <c r="S117" s="116"/>
      <c r="T117" s="116"/>
      <c r="U117" s="116"/>
      <c r="V117" s="116"/>
      <c r="W117" s="116"/>
      <c r="X117" s="116"/>
      <c r="Y117" s="116"/>
      <c r="Z117" s="117"/>
      <c r="AA117" s="117"/>
      <c r="AB117" s="117"/>
      <c r="AC117" s="117"/>
    </row>
    <row r="118" ht="15.75" customHeight="1">
      <c r="A118" s="118"/>
      <c r="B118" s="118"/>
      <c r="C118" s="115"/>
      <c r="D118" s="97"/>
      <c r="E118" s="97"/>
      <c r="F118" s="116"/>
      <c r="G118" s="116"/>
      <c r="H118" s="116"/>
      <c r="I118" s="116"/>
      <c r="J118" s="116"/>
      <c r="K118" s="116"/>
      <c r="L118" s="116"/>
      <c r="M118" s="116"/>
      <c r="N118" s="116"/>
      <c r="O118" s="116"/>
      <c r="P118" s="116"/>
      <c r="Q118" s="116"/>
      <c r="R118" s="116"/>
      <c r="S118" s="116"/>
      <c r="T118" s="116"/>
      <c r="U118" s="116"/>
      <c r="V118" s="116"/>
      <c r="W118" s="116"/>
      <c r="X118" s="116"/>
      <c r="Y118" s="116"/>
      <c r="Z118" s="117"/>
      <c r="AA118" s="117"/>
      <c r="AB118" s="117"/>
      <c r="AC118" s="117"/>
    </row>
    <row r="119" ht="15.75" customHeight="1">
      <c r="A119" s="118"/>
      <c r="B119" s="118"/>
      <c r="C119" s="115"/>
      <c r="D119" s="97"/>
      <c r="E119" s="97"/>
      <c r="F119" s="116"/>
      <c r="G119" s="116"/>
      <c r="H119" s="116"/>
      <c r="I119" s="116"/>
      <c r="J119" s="116"/>
      <c r="K119" s="116"/>
      <c r="L119" s="116"/>
      <c r="M119" s="116"/>
      <c r="N119" s="116"/>
      <c r="O119" s="116"/>
      <c r="P119" s="116"/>
      <c r="Q119" s="116"/>
      <c r="R119" s="116"/>
      <c r="S119" s="116"/>
      <c r="T119" s="116"/>
      <c r="U119" s="116"/>
      <c r="V119" s="116"/>
      <c r="W119" s="116"/>
      <c r="X119" s="116"/>
      <c r="Y119" s="116"/>
      <c r="Z119" s="117"/>
      <c r="AA119" s="117"/>
      <c r="AB119" s="117"/>
      <c r="AC119" s="117"/>
    </row>
    <row r="120" ht="15.75" customHeight="1">
      <c r="A120" s="118"/>
      <c r="B120" s="118"/>
      <c r="C120" s="115"/>
      <c r="D120" s="97"/>
      <c r="E120" s="97"/>
      <c r="F120" s="116"/>
      <c r="G120" s="116"/>
      <c r="H120" s="116"/>
      <c r="I120" s="116"/>
      <c r="J120" s="116"/>
      <c r="K120" s="116"/>
      <c r="L120" s="116"/>
      <c r="M120" s="116"/>
      <c r="N120" s="116"/>
      <c r="O120" s="116"/>
      <c r="P120" s="116"/>
      <c r="Q120" s="116"/>
      <c r="R120" s="116"/>
      <c r="S120" s="116"/>
      <c r="T120" s="116"/>
      <c r="U120" s="116"/>
      <c r="V120" s="116"/>
      <c r="W120" s="116"/>
      <c r="X120" s="116"/>
      <c r="Y120" s="116"/>
      <c r="Z120" s="117"/>
      <c r="AA120" s="117"/>
      <c r="AB120" s="117"/>
      <c r="AC120" s="117"/>
    </row>
    <row r="121" ht="15.75" customHeight="1">
      <c r="A121" s="118"/>
      <c r="B121" s="118"/>
      <c r="C121" s="115"/>
      <c r="D121" s="97"/>
      <c r="E121" s="97"/>
      <c r="F121" s="116"/>
      <c r="G121" s="116"/>
      <c r="H121" s="116"/>
      <c r="I121" s="116"/>
      <c r="J121" s="116"/>
      <c r="K121" s="116"/>
      <c r="L121" s="116"/>
      <c r="M121" s="116"/>
      <c r="N121" s="116"/>
      <c r="O121" s="116"/>
      <c r="P121" s="116"/>
      <c r="Q121" s="116"/>
      <c r="R121" s="116"/>
      <c r="S121" s="116"/>
      <c r="T121" s="116"/>
      <c r="U121" s="116"/>
      <c r="V121" s="116"/>
      <c r="W121" s="116"/>
      <c r="X121" s="116"/>
      <c r="Y121" s="116"/>
      <c r="Z121" s="117"/>
      <c r="AA121" s="117"/>
      <c r="AB121" s="117"/>
      <c r="AC121" s="117"/>
    </row>
    <row r="122" ht="15.75" customHeight="1">
      <c r="A122" s="118"/>
      <c r="B122" s="118"/>
      <c r="C122" s="115"/>
      <c r="D122" s="97"/>
      <c r="E122" s="97"/>
      <c r="F122" s="116"/>
      <c r="G122" s="116"/>
      <c r="H122" s="116"/>
      <c r="I122" s="116"/>
      <c r="J122" s="116"/>
      <c r="K122" s="116"/>
      <c r="L122" s="116"/>
      <c r="M122" s="116"/>
      <c r="N122" s="116"/>
      <c r="O122" s="116"/>
      <c r="P122" s="116"/>
      <c r="Q122" s="116"/>
      <c r="R122" s="116"/>
      <c r="S122" s="116"/>
      <c r="T122" s="116"/>
      <c r="U122" s="116"/>
      <c r="V122" s="116"/>
      <c r="W122" s="116"/>
      <c r="X122" s="116"/>
      <c r="Y122" s="116"/>
      <c r="Z122" s="117"/>
      <c r="AA122" s="117"/>
      <c r="AB122" s="117"/>
      <c r="AC122" s="117"/>
    </row>
    <row r="123" ht="15.75" customHeight="1">
      <c r="A123" s="118"/>
      <c r="B123" s="118"/>
      <c r="C123" s="115"/>
      <c r="D123" s="97"/>
      <c r="E123" s="97"/>
      <c r="F123" s="116"/>
      <c r="G123" s="116"/>
      <c r="H123" s="116"/>
      <c r="I123" s="116"/>
      <c r="J123" s="116"/>
      <c r="K123" s="116"/>
      <c r="L123" s="116"/>
      <c r="M123" s="116"/>
      <c r="N123" s="116"/>
      <c r="O123" s="116"/>
      <c r="P123" s="116"/>
      <c r="Q123" s="116"/>
      <c r="R123" s="116"/>
      <c r="S123" s="116"/>
      <c r="T123" s="116"/>
      <c r="U123" s="116"/>
      <c r="V123" s="116"/>
      <c r="W123" s="116"/>
      <c r="X123" s="116"/>
      <c r="Y123" s="116"/>
      <c r="Z123" s="117"/>
      <c r="AA123" s="117"/>
      <c r="AB123" s="117"/>
      <c r="AC123" s="117"/>
    </row>
    <row r="124" ht="15.75" customHeight="1">
      <c r="A124" s="118"/>
      <c r="B124" s="118"/>
      <c r="C124" s="115"/>
      <c r="D124" s="97"/>
      <c r="E124" s="97"/>
      <c r="F124" s="116"/>
      <c r="G124" s="116"/>
      <c r="H124" s="116"/>
      <c r="I124" s="116"/>
      <c r="J124" s="116"/>
      <c r="K124" s="116"/>
      <c r="L124" s="116"/>
      <c r="M124" s="116"/>
      <c r="N124" s="116"/>
      <c r="O124" s="116"/>
      <c r="P124" s="116"/>
      <c r="Q124" s="116"/>
      <c r="R124" s="116"/>
      <c r="S124" s="116"/>
      <c r="T124" s="116"/>
      <c r="U124" s="116"/>
      <c r="V124" s="116"/>
      <c r="W124" s="116"/>
      <c r="X124" s="116"/>
      <c r="Y124" s="116"/>
      <c r="Z124" s="117"/>
      <c r="AA124" s="117"/>
      <c r="AB124" s="117"/>
      <c r="AC124" s="117"/>
    </row>
    <row r="125" ht="15.75" customHeight="1">
      <c r="A125" s="118"/>
      <c r="B125" s="118"/>
      <c r="C125" s="115"/>
      <c r="D125" s="97"/>
      <c r="E125" s="97"/>
      <c r="F125" s="116"/>
      <c r="G125" s="116"/>
      <c r="H125" s="116"/>
      <c r="I125" s="116"/>
      <c r="J125" s="116"/>
      <c r="K125" s="116"/>
      <c r="L125" s="116"/>
      <c r="M125" s="116"/>
      <c r="N125" s="116"/>
      <c r="O125" s="116"/>
      <c r="P125" s="116"/>
      <c r="Q125" s="116"/>
      <c r="R125" s="116"/>
      <c r="S125" s="116"/>
      <c r="T125" s="116"/>
      <c r="U125" s="116"/>
      <c r="V125" s="116"/>
      <c r="W125" s="116"/>
      <c r="X125" s="116"/>
      <c r="Y125" s="116"/>
      <c r="Z125" s="117"/>
      <c r="AA125" s="117"/>
      <c r="AB125" s="117"/>
      <c r="AC125" s="117"/>
    </row>
    <row r="126" ht="15.75" customHeight="1">
      <c r="A126" s="118"/>
      <c r="B126" s="118"/>
      <c r="C126" s="115"/>
      <c r="D126" s="97"/>
      <c r="E126" s="97"/>
      <c r="F126" s="116"/>
      <c r="G126" s="116"/>
      <c r="H126" s="116"/>
      <c r="I126" s="116"/>
      <c r="J126" s="116"/>
      <c r="K126" s="116"/>
      <c r="L126" s="116"/>
      <c r="M126" s="116"/>
      <c r="N126" s="116"/>
      <c r="O126" s="116"/>
      <c r="P126" s="116"/>
      <c r="Q126" s="116"/>
      <c r="R126" s="116"/>
      <c r="S126" s="116"/>
      <c r="T126" s="116"/>
      <c r="U126" s="116"/>
      <c r="V126" s="116"/>
      <c r="W126" s="116"/>
      <c r="X126" s="116"/>
      <c r="Y126" s="116"/>
      <c r="Z126" s="117"/>
      <c r="AA126" s="117"/>
      <c r="AB126" s="117"/>
      <c r="AC126" s="117"/>
    </row>
    <row r="127" ht="15.75" customHeight="1">
      <c r="A127" s="118"/>
      <c r="B127" s="118"/>
      <c r="C127" s="115"/>
      <c r="D127" s="97"/>
      <c r="E127" s="97"/>
      <c r="F127" s="116"/>
      <c r="G127" s="116"/>
      <c r="H127" s="116"/>
      <c r="I127" s="116"/>
      <c r="J127" s="116"/>
      <c r="K127" s="116"/>
      <c r="L127" s="116"/>
      <c r="M127" s="116"/>
      <c r="N127" s="116"/>
      <c r="O127" s="116"/>
      <c r="P127" s="116"/>
      <c r="Q127" s="116"/>
      <c r="R127" s="116"/>
      <c r="S127" s="116"/>
      <c r="T127" s="116"/>
      <c r="U127" s="116"/>
      <c r="V127" s="116"/>
      <c r="W127" s="116"/>
      <c r="X127" s="116"/>
      <c r="Y127" s="116"/>
      <c r="Z127" s="117"/>
      <c r="AA127" s="117"/>
      <c r="AB127" s="117"/>
      <c r="AC127" s="117"/>
    </row>
    <row r="128" ht="15.75" customHeight="1">
      <c r="A128" s="118"/>
      <c r="B128" s="118"/>
      <c r="C128" s="115"/>
      <c r="D128" s="97"/>
      <c r="E128" s="97"/>
      <c r="F128" s="116"/>
      <c r="G128" s="116"/>
      <c r="H128" s="116"/>
      <c r="I128" s="116"/>
      <c r="J128" s="116"/>
      <c r="K128" s="116"/>
      <c r="L128" s="116"/>
      <c r="M128" s="116"/>
      <c r="N128" s="116"/>
      <c r="O128" s="116"/>
      <c r="P128" s="116"/>
      <c r="Q128" s="116"/>
      <c r="R128" s="116"/>
      <c r="S128" s="116"/>
      <c r="T128" s="116"/>
      <c r="U128" s="116"/>
      <c r="V128" s="116"/>
      <c r="W128" s="116"/>
      <c r="X128" s="116"/>
      <c r="Y128" s="116"/>
      <c r="Z128" s="117"/>
      <c r="AA128" s="117"/>
      <c r="AB128" s="117"/>
      <c r="AC128" s="117"/>
    </row>
    <row r="129" ht="15.75" customHeight="1">
      <c r="A129" s="118"/>
      <c r="B129" s="118"/>
      <c r="C129" s="115"/>
      <c r="D129" s="97"/>
      <c r="E129" s="97"/>
      <c r="F129" s="116"/>
      <c r="G129" s="116"/>
      <c r="H129" s="116"/>
      <c r="I129" s="116"/>
      <c r="J129" s="116"/>
      <c r="K129" s="116"/>
      <c r="L129" s="116"/>
      <c r="M129" s="116"/>
      <c r="N129" s="116"/>
      <c r="O129" s="116"/>
      <c r="P129" s="116"/>
      <c r="Q129" s="116"/>
      <c r="R129" s="116"/>
      <c r="S129" s="116"/>
      <c r="T129" s="116"/>
      <c r="U129" s="116"/>
      <c r="V129" s="116"/>
      <c r="W129" s="116"/>
      <c r="X129" s="116"/>
      <c r="Y129" s="116"/>
      <c r="Z129" s="117"/>
      <c r="AA129" s="117"/>
      <c r="AB129" s="117"/>
      <c r="AC129" s="117"/>
    </row>
    <row r="130" ht="15.75" customHeight="1">
      <c r="A130" s="118"/>
      <c r="B130" s="118"/>
      <c r="C130" s="115"/>
      <c r="D130" s="97"/>
      <c r="E130" s="97"/>
      <c r="F130" s="116"/>
      <c r="G130" s="116"/>
      <c r="H130" s="116"/>
      <c r="I130" s="116"/>
      <c r="J130" s="116"/>
      <c r="K130" s="116"/>
      <c r="L130" s="116"/>
      <c r="M130" s="116"/>
      <c r="N130" s="116"/>
      <c r="O130" s="116"/>
      <c r="P130" s="116"/>
      <c r="Q130" s="116"/>
      <c r="R130" s="116"/>
      <c r="S130" s="116"/>
      <c r="T130" s="116"/>
      <c r="U130" s="116"/>
      <c r="V130" s="116"/>
      <c r="W130" s="116"/>
      <c r="X130" s="116"/>
      <c r="Y130" s="116"/>
      <c r="Z130" s="117"/>
      <c r="AA130" s="117"/>
      <c r="AB130" s="117"/>
      <c r="AC130" s="117"/>
    </row>
    <row r="131" ht="15.75" customHeight="1">
      <c r="A131" s="118"/>
      <c r="B131" s="118"/>
      <c r="C131" s="115"/>
      <c r="D131" s="97"/>
      <c r="E131" s="97"/>
      <c r="F131" s="116"/>
      <c r="G131" s="116"/>
      <c r="H131" s="116"/>
      <c r="I131" s="116"/>
      <c r="J131" s="116"/>
      <c r="K131" s="116"/>
      <c r="L131" s="116"/>
      <c r="M131" s="116"/>
      <c r="N131" s="116"/>
      <c r="O131" s="116"/>
      <c r="P131" s="116"/>
      <c r="Q131" s="116"/>
      <c r="R131" s="116"/>
      <c r="S131" s="116"/>
      <c r="T131" s="116"/>
      <c r="U131" s="116"/>
      <c r="V131" s="116"/>
      <c r="W131" s="116"/>
      <c r="X131" s="116"/>
      <c r="Y131" s="116"/>
      <c r="Z131" s="117"/>
      <c r="AA131" s="117"/>
      <c r="AB131" s="117"/>
      <c r="AC131" s="117"/>
    </row>
    <row r="132" ht="15.75" customHeight="1">
      <c r="A132" s="118"/>
      <c r="B132" s="118"/>
      <c r="C132" s="115"/>
      <c r="D132" s="97"/>
      <c r="E132" s="97"/>
      <c r="F132" s="116"/>
      <c r="G132" s="116"/>
      <c r="H132" s="116"/>
      <c r="I132" s="116"/>
      <c r="J132" s="116"/>
      <c r="K132" s="116"/>
      <c r="L132" s="116"/>
      <c r="M132" s="116"/>
      <c r="N132" s="116"/>
      <c r="O132" s="116"/>
      <c r="P132" s="116"/>
      <c r="Q132" s="116"/>
      <c r="R132" s="116"/>
      <c r="S132" s="116"/>
      <c r="T132" s="116"/>
      <c r="U132" s="116"/>
      <c r="V132" s="116"/>
      <c r="W132" s="116"/>
      <c r="X132" s="116"/>
      <c r="Y132" s="116"/>
      <c r="Z132" s="117"/>
      <c r="AA132" s="117"/>
      <c r="AB132" s="117"/>
      <c r="AC132" s="117"/>
    </row>
    <row r="133" ht="15.75" customHeight="1">
      <c r="A133" s="118"/>
      <c r="B133" s="118"/>
      <c r="C133" s="115"/>
      <c r="D133" s="97"/>
      <c r="E133" s="97"/>
      <c r="F133" s="116"/>
      <c r="G133" s="116"/>
      <c r="H133" s="116"/>
      <c r="I133" s="116"/>
      <c r="J133" s="116"/>
      <c r="K133" s="116"/>
      <c r="L133" s="116"/>
      <c r="M133" s="116"/>
      <c r="N133" s="116"/>
      <c r="O133" s="116"/>
      <c r="P133" s="116"/>
      <c r="Q133" s="116"/>
      <c r="R133" s="116"/>
      <c r="S133" s="116"/>
      <c r="T133" s="116"/>
      <c r="U133" s="116"/>
      <c r="V133" s="116"/>
      <c r="W133" s="116"/>
      <c r="X133" s="116"/>
      <c r="Y133" s="116"/>
      <c r="Z133" s="117"/>
      <c r="AA133" s="117"/>
      <c r="AB133" s="117"/>
      <c r="AC133" s="117"/>
    </row>
    <row r="134" ht="15.75" customHeight="1">
      <c r="A134" s="118"/>
      <c r="B134" s="118"/>
      <c r="C134" s="115"/>
      <c r="D134" s="97"/>
      <c r="E134" s="97"/>
      <c r="F134" s="116"/>
      <c r="G134" s="116"/>
      <c r="H134" s="116"/>
      <c r="I134" s="116"/>
      <c r="J134" s="116"/>
      <c r="K134" s="116"/>
      <c r="L134" s="116"/>
      <c r="M134" s="116"/>
      <c r="N134" s="116"/>
      <c r="O134" s="116"/>
      <c r="P134" s="116"/>
      <c r="Q134" s="116"/>
      <c r="R134" s="116"/>
      <c r="S134" s="116"/>
      <c r="T134" s="116"/>
      <c r="U134" s="116"/>
      <c r="V134" s="116"/>
      <c r="W134" s="116"/>
      <c r="X134" s="116"/>
      <c r="Y134" s="116"/>
      <c r="Z134" s="117"/>
      <c r="AA134" s="117"/>
      <c r="AB134" s="117"/>
      <c r="AC134" s="117"/>
    </row>
    <row r="135" ht="15.75" customHeight="1">
      <c r="A135" s="118"/>
      <c r="B135" s="118"/>
      <c r="C135" s="115"/>
      <c r="D135" s="97"/>
      <c r="E135" s="97"/>
      <c r="F135" s="116"/>
      <c r="G135" s="116"/>
      <c r="H135" s="116"/>
      <c r="I135" s="116"/>
      <c r="J135" s="116"/>
      <c r="K135" s="116"/>
      <c r="L135" s="116"/>
      <c r="M135" s="116"/>
      <c r="N135" s="116"/>
      <c r="O135" s="116"/>
      <c r="P135" s="116"/>
      <c r="Q135" s="116"/>
      <c r="R135" s="116"/>
      <c r="S135" s="116"/>
      <c r="T135" s="116"/>
      <c r="U135" s="116"/>
      <c r="V135" s="116"/>
      <c r="W135" s="116"/>
      <c r="X135" s="116"/>
      <c r="Y135" s="116"/>
      <c r="Z135" s="117"/>
      <c r="AA135" s="117"/>
      <c r="AB135" s="117"/>
      <c r="AC135" s="117"/>
    </row>
    <row r="136" ht="15.75" customHeight="1">
      <c r="A136" s="118"/>
      <c r="B136" s="118"/>
      <c r="C136" s="115"/>
      <c r="D136" s="97"/>
      <c r="E136" s="97"/>
      <c r="F136" s="116"/>
      <c r="G136" s="116"/>
      <c r="H136" s="116"/>
      <c r="I136" s="116"/>
      <c r="J136" s="116"/>
      <c r="K136" s="116"/>
      <c r="L136" s="116"/>
      <c r="M136" s="116"/>
      <c r="N136" s="116"/>
      <c r="O136" s="116"/>
      <c r="P136" s="116"/>
      <c r="Q136" s="116"/>
      <c r="R136" s="116"/>
      <c r="S136" s="116"/>
      <c r="T136" s="116"/>
      <c r="U136" s="116"/>
      <c r="V136" s="116"/>
      <c r="W136" s="116"/>
      <c r="X136" s="116"/>
      <c r="Y136" s="116"/>
      <c r="Z136" s="117"/>
      <c r="AA136" s="117"/>
      <c r="AB136" s="117"/>
      <c r="AC136" s="117"/>
    </row>
    <row r="137" ht="15.75" customHeight="1">
      <c r="A137" s="118"/>
      <c r="B137" s="118"/>
      <c r="C137" s="115"/>
      <c r="D137" s="97"/>
      <c r="E137" s="97"/>
      <c r="F137" s="116"/>
      <c r="G137" s="116"/>
      <c r="H137" s="116"/>
      <c r="I137" s="116"/>
      <c r="J137" s="116"/>
      <c r="K137" s="116"/>
      <c r="L137" s="116"/>
      <c r="M137" s="116"/>
      <c r="N137" s="116"/>
      <c r="O137" s="116"/>
      <c r="P137" s="116"/>
      <c r="Q137" s="116"/>
      <c r="R137" s="116"/>
      <c r="S137" s="116"/>
      <c r="T137" s="116"/>
      <c r="U137" s="116"/>
      <c r="V137" s="116"/>
      <c r="W137" s="116"/>
      <c r="X137" s="116"/>
      <c r="Y137" s="116"/>
      <c r="Z137" s="117"/>
      <c r="AA137" s="117"/>
      <c r="AB137" s="117"/>
      <c r="AC137" s="117"/>
    </row>
    <row r="138" ht="15.75" customHeight="1">
      <c r="A138" s="118"/>
      <c r="B138" s="118"/>
      <c r="C138" s="115"/>
      <c r="D138" s="97"/>
      <c r="E138" s="97"/>
      <c r="F138" s="116"/>
      <c r="G138" s="116"/>
      <c r="H138" s="116"/>
      <c r="I138" s="116"/>
      <c r="J138" s="116"/>
      <c r="K138" s="116"/>
      <c r="L138" s="116"/>
      <c r="M138" s="116"/>
      <c r="N138" s="116"/>
      <c r="O138" s="116"/>
      <c r="P138" s="116"/>
      <c r="Q138" s="116"/>
      <c r="R138" s="116"/>
      <c r="S138" s="116"/>
      <c r="T138" s="116"/>
      <c r="U138" s="116"/>
      <c r="V138" s="116"/>
      <c r="W138" s="116"/>
      <c r="X138" s="116"/>
      <c r="Y138" s="116"/>
      <c r="Z138" s="117"/>
      <c r="AA138" s="117"/>
      <c r="AB138" s="117"/>
      <c r="AC138" s="117"/>
    </row>
    <row r="139" ht="15.75" customHeight="1">
      <c r="A139" s="118"/>
      <c r="B139" s="118"/>
      <c r="C139" s="115"/>
      <c r="D139" s="97"/>
      <c r="E139" s="97"/>
      <c r="F139" s="116"/>
      <c r="G139" s="116"/>
      <c r="H139" s="116"/>
      <c r="I139" s="116"/>
      <c r="J139" s="116"/>
      <c r="K139" s="116"/>
      <c r="L139" s="116"/>
      <c r="M139" s="116"/>
      <c r="N139" s="116"/>
      <c r="O139" s="116"/>
      <c r="P139" s="116"/>
      <c r="Q139" s="116"/>
      <c r="R139" s="116"/>
      <c r="S139" s="116"/>
      <c r="T139" s="116"/>
      <c r="U139" s="116"/>
      <c r="V139" s="116"/>
      <c r="W139" s="116"/>
      <c r="X139" s="116"/>
      <c r="Y139" s="116"/>
      <c r="Z139" s="117"/>
      <c r="AA139" s="117"/>
      <c r="AB139" s="117"/>
      <c r="AC139" s="117"/>
    </row>
    <row r="140" ht="15.75" customHeight="1">
      <c r="A140" s="118"/>
      <c r="B140" s="118"/>
      <c r="C140" s="115"/>
      <c r="D140" s="97"/>
      <c r="E140" s="97"/>
      <c r="F140" s="116"/>
      <c r="G140" s="116"/>
      <c r="H140" s="116"/>
      <c r="I140" s="116"/>
      <c r="J140" s="116"/>
      <c r="K140" s="116"/>
      <c r="L140" s="116"/>
      <c r="M140" s="116"/>
      <c r="N140" s="116"/>
      <c r="O140" s="116"/>
      <c r="P140" s="116"/>
      <c r="Q140" s="116"/>
      <c r="R140" s="116"/>
      <c r="S140" s="116"/>
      <c r="T140" s="116"/>
      <c r="U140" s="116"/>
      <c r="V140" s="116"/>
      <c r="W140" s="116"/>
      <c r="X140" s="116"/>
      <c r="Y140" s="116"/>
      <c r="Z140" s="117"/>
      <c r="AA140" s="117"/>
      <c r="AB140" s="117"/>
      <c r="AC140" s="117"/>
    </row>
    <row r="141" ht="15.75" customHeight="1">
      <c r="A141" s="118"/>
      <c r="B141" s="118"/>
      <c r="C141" s="115"/>
      <c r="D141" s="97"/>
      <c r="E141" s="97"/>
      <c r="F141" s="116"/>
      <c r="G141" s="116"/>
      <c r="H141" s="116"/>
      <c r="I141" s="116"/>
      <c r="J141" s="116"/>
      <c r="K141" s="116"/>
      <c r="L141" s="116"/>
      <c r="M141" s="116"/>
      <c r="N141" s="116"/>
      <c r="O141" s="116"/>
      <c r="P141" s="116"/>
      <c r="Q141" s="116"/>
      <c r="R141" s="116"/>
      <c r="S141" s="116"/>
      <c r="T141" s="116"/>
      <c r="U141" s="116"/>
      <c r="V141" s="116"/>
      <c r="W141" s="116"/>
      <c r="X141" s="116"/>
      <c r="Y141" s="116"/>
      <c r="Z141" s="117"/>
      <c r="AA141" s="117"/>
      <c r="AB141" s="117"/>
      <c r="AC141" s="117"/>
    </row>
    <row r="142" ht="15.75" customHeight="1">
      <c r="A142" s="118"/>
      <c r="B142" s="118"/>
      <c r="C142" s="115"/>
      <c r="D142" s="97"/>
      <c r="E142" s="97"/>
      <c r="F142" s="116"/>
      <c r="G142" s="116"/>
      <c r="H142" s="116"/>
      <c r="I142" s="116"/>
      <c r="J142" s="116"/>
      <c r="K142" s="116"/>
      <c r="L142" s="116"/>
      <c r="M142" s="116"/>
      <c r="N142" s="116"/>
      <c r="O142" s="116"/>
      <c r="P142" s="116"/>
      <c r="Q142" s="116"/>
      <c r="R142" s="116"/>
      <c r="S142" s="116"/>
      <c r="T142" s="116"/>
      <c r="U142" s="116"/>
      <c r="V142" s="116"/>
      <c r="W142" s="116"/>
      <c r="X142" s="116"/>
      <c r="Y142" s="116"/>
      <c r="Z142" s="117"/>
      <c r="AA142" s="117"/>
      <c r="AB142" s="117"/>
      <c r="AC142" s="117"/>
    </row>
    <row r="143" ht="15.75" customHeight="1">
      <c r="A143" s="118"/>
      <c r="B143" s="118"/>
      <c r="C143" s="115"/>
      <c r="D143" s="97"/>
      <c r="E143" s="97"/>
      <c r="F143" s="116"/>
      <c r="G143" s="116"/>
      <c r="H143" s="116"/>
      <c r="I143" s="116"/>
      <c r="J143" s="116"/>
      <c r="K143" s="116"/>
      <c r="L143" s="116"/>
      <c r="M143" s="116"/>
      <c r="N143" s="116"/>
      <c r="O143" s="116"/>
      <c r="P143" s="116"/>
      <c r="Q143" s="116"/>
      <c r="R143" s="116"/>
      <c r="S143" s="116"/>
      <c r="T143" s="116"/>
      <c r="U143" s="116"/>
      <c r="V143" s="116"/>
      <c r="W143" s="116"/>
      <c r="X143" s="116"/>
      <c r="Y143" s="116"/>
      <c r="Z143" s="117"/>
      <c r="AA143" s="117"/>
      <c r="AB143" s="117"/>
      <c r="AC143" s="117"/>
    </row>
    <row r="144" ht="15.75" customHeight="1">
      <c r="A144" s="118"/>
      <c r="B144" s="118"/>
      <c r="C144" s="115"/>
      <c r="D144" s="97"/>
      <c r="E144" s="97"/>
      <c r="F144" s="116"/>
      <c r="G144" s="116"/>
      <c r="H144" s="116"/>
      <c r="I144" s="116"/>
      <c r="J144" s="116"/>
      <c r="K144" s="116"/>
      <c r="L144" s="116"/>
      <c r="M144" s="116"/>
      <c r="N144" s="116"/>
      <c r="O144" s="116"/>
      <c r="P144" s="116"/>
      <c r="Q144" s="116"/>
      <c r="R144" s="116"/>
      <c r="S144" s="116"/>
      <c r="T144" s="116"/>
      <c r="U144" s="116"/>
      <c r="V144" s="116"/>
      <c r="W144" s="116"/>
      <c r="X144" s="116"/>
      <c r="Y144" s="116"/>
      <c r="Z144" s="117"/>
      <c r="AA144" s="117"/>
      <c r="AB144" s="117"/>
      <c r="AC144" s="117"/>
    </row>
    <row r="145" ht="15.75" customHeight="1">
      <c r="A145" s="118"/>
      <c r="B145" s="118"/>
      <c r="C145" s="115"/>
      <c r="D145" s="97"/>
      <c r="E145" s="97"/>
      <c r="F145" s="116"/>
      <c r="G145" s="116"/>
      <c r="H145" s="116"/>
      <c r="I145" s="116"/>
      <c r="J145" s="116"/>
      <c r="K145" s="116"/>
      <c r="L145" s="116"/>
      <c r="M145" s="116"/>
      <c r="N145" s="116"/>
      <c r="O145" s="116"/>
      <c r="P145" s="116"/>
      <c r="Q145" s="116"/>
      <c r="R145" s="116"/>
      <c r="S145" s="116"/>
      <c r="T145" s="116"/>
      <c r="U145" s="116"/>
      <c r="V145" s="116"/>
      <c r="W145" s="116"/>
      <c r="X145" s="116"/>
      <c r="Y145" s="116"/>
      <c r="Z145" s="117"/>
      <c r="AA145" s="117"/>
      <c r="AB145" s="117"/>
      <c r="AC145" s="117"/>
    </row>
    <row r="146" ht="15.75" customHeight="1">
      <c r="A146" s="118"/>
      <c r="B146" s="118"/>
      <c r="C146" s="115"/>
      <c r="D146" s="97"/>
      <c r="E146" s="97"/>
      <c r="F146" s="116"/>
      <c r="G146" s="116"/>
      <c r="H146" s="116"/>
      <c r="I146" s="116"/>
      <c r="J146" s="116"/>
      <c r="K146" s="116"/>
      <c r="L146" s="116"/>
      <c r="M146" s="116"/>
      <c r="N146" s="116"/>
      <c r="O146" s="116"/>
      <c r="P146" s="116"/>
      <c r="Q146" s="116"/>
      <c r="R146" s="116"/>
      <c r="S146" s="116"/>
      <c r="T146" s="116"/>
      <c r="U146" s="116"/>
      <c r="V146" s="116"/>
      <c r="W146" s="116"/>
      <c r="X146" s="116"/>
      <c r="Y146" s="116"/>
      <c r="Z146" s="117"/>
      <c r="AA146" s="117"/>
      <c r="AB146" s="117"/>
      <c r="AC146" s="117"/>
    </row>
    <row r="147" ht="15.75" customHeight="1">
      <c r="A147" s="118"/>
      <c r="B147" s="118"/>
      <c r="C147" s="115"/>
      <c r="D147" s="97"/>
      <c r="E147" s="97"/>
      <c r="F147" s="116"/>
      <c r="G147" s="116"/>
      <c r="H147" s="116"/>
      <c r="I147" s="116"/>
      <c r="J147" s="116"/>
      <c r="K147" s="116"/>
      <c r="L147" s="116"/>
      <c r="M147" s="116"/>
      <c r="N147" s="116"/>
      <c r="O147" s="116"/>
      <c r="P147" s="116"/>
      <c r="Q147" s="116"/>
      <c r="R147" s="116"/>
      <c r="S147" s="116"/>
      <c r="T147" s="116"/>
      <c r="U147" s="116"/>
      <c r="V147" s="116"/>
      <c r="W147" s="116"/>
      <c r="X147" s="116"/>
      <c r="Y147" s="116"/>
      <c r="Z147" s="117"/>
      <c r="AA147" s="117"/>
      <c r="AB147" s="117"/>
      <c r="AC147" s="117"/>
    </row>
    <row r="148" ht="15.75" customHeight="1">
      <c r="A148" s="118"/>
      <c r="B148" s="118"/>
      <c r="C148" s="115"/>
      <c r="D148" s="97"/>
      <c r="E148" s="97"/>
      <c r="F148" s="116"/>
      <c r="G148" s="116"/>
      <c r="H148" s="116"/>
      <c r="I148" s="116"/>
      <c r="J148" s="116"/>
      <c r="K148" s="116"/>
      <c r="L148" s="116"/>
      <c r="M148" s="116"/>
      <c r="N148" s="116"/>
      <c r="O148" s="116"/>
      <c r="P148" s="116"/>
      <c r="Q148" s="116"/>
      <c r="R148" s="116"/>
      <c r="S148" s="116"/>
      <c r="T148" s="116"/>
      <c r="U148" s="116"/>
      <c r="V148" s="116"/>
      <c r="W148" s="116"/>
      <c r="X148" s="116"/>
      <c r="Y148" s="116"/>
      <c r="Z148" s="117"/>
      <c r="AA148" s="117"/>
      <c r="AB148" s="117"/>
      <c r="AC148" s="117"/>
    </row>
    <row r="149" ht="15.75" customHeight="1">
      <c r="A149" s="118"/>
      <c r="B149" s="118"/>
      <c r="C149" s="115"/>
      <c r="D149" s="97"/>
      <c r="E149" s="97"/>
      <c r="F149" s="116"/>
      <c r="G149" s="116"/>
      <c r="H149" s="116"/>
      <c r="I149" s="116"/>
      <c r="J149" s="116"/>
      <c r="K149" s="116"/>
      <c r="L149" s="116"/>
      <c r="M149" s="116"/>
      <c r="N149" s="116"/>
      <c r="O149" s="116"/>
      <c r="P149" s="116"/>
      <c r="Q149" s="116"/>
      <c r="R149" s="116"/>
      <c r="S149" s="116"/>
      <c r="T149" s="116"/>
      <c r="U149" s="116"/>
      <c r="V149" s="116"/>
      <c r="W149" s="116"/>
      <c r="X149" s="116"/>
      <c r="Y149" s="116"/>
      <c r="Z149" s="117"/>
      <c r="AA149" s="117"/>
      <c r="AB149" s="117"/>
      <c r="AC149" s="117"/>
    </row>
    <row r="150" ht="15.75" customHeight="1">
      <c r="A150" s="118"/>
      <c r="B150" s="118"/>
      <c r="C150" s="115"/>
      <c r="D150" s="97"/>
      <c r="E150" s="97"/>
      <c r="F150" s="116"/>
      <c r="G150" s="116"/>
      <c r="H150" s="116"/>
      <c r="I150" s="116"/>
      <c r="J150" s="116"/>
      <c r="K150" s="116"/>
      <c r="L150" s="116"/>
      <c r="M150" s="116"/>
      <c r="N150" s="116"/>
      <c r="O150" s="116"/>
      <c r="P150" s="116"/>
      <c r="Q150" s="116"/>
      <c r="R150" s="116"/>
      <c r="S150" s="116"/>
      <c r="T150" s="116"/>
      <c r="U150" s="116"/>
      <c r="V150" s="116"/>
      <c r="W150" s="116"/>
      <c r="X150" s="116"/>
      <c r="Y150" s="116"/>
      <c r="Z150" s="117"/>
      <c r="AA150" s="117"/>
      <c r="AB150" s="117"/>
      <c r="AC150" s="117"/>
    </row>
    <row r="151" ht="15.75" customHeight="1">
      <c r="A151" s="118"/>
      <c r="B151" s="118"/>
      <c r="C151" s="115"/>
      <c r="D151" s="97"/>
      <c r="E151" s="97"/>
      <c r="F151" s="116"/>
      <c r="G151" s="116"/>
      <c r="H151" s="116"/>
      <c r="I151" s="116"/>
      <c r="J151" s="116"/>
      <c r="K151" s="116"/>
      <c r="L151" s="116"/>
      <c r="M151" s="116"/>
      <c r="N151" s="116"/>
      <c r="O151" s="116"/>
      <c r="P151" s="116"/>
      <c r="Q151" s="116"/>
      <c r="R151" s="116"/>
      <c r="S151" s="116"/>
      <c r="T151" s="116"/>
      <c r="U151" s="116"/>
      <c r="V151" s="116"/>
      <c r="W151" s="116"/>
      <c r="X151" s="116"/>
      <c r="Y151" s="116"/>
      <c r="Z151" s="117"/>
      <c r="AA151" s="117"/>
      <c r="AB151" s="117"/>
      <c r="AC151" s="117"/>
    </row>
    <row r="152" ht="15.75" customHeight="1">
      <c r="A152" s="118"/>
      <c r="B152" s="118"/>
      <c r="C152" s="115"/>
      <c r="D152" s="97"/>
      <c r="E152" s="97"/>
      <c r="F152" s="116"/>
      <c r="G152" s="116"/>
      <c r="H152" s="116"/>
      <c r="I152" s="116"/>
      <c r="J152" s="116"/>
      <c r="K152" s="116"/>
      <c r="L152" s="116"/>
      <c r="M152" s="116"/>
      <c r="N152" s="116"/>
      <c r="O152" s="116"/>
      <c r="P152" s="116"/>
      <c r="Q152" s="116"/>
      <c r="R152" s="116"/>
      <c r="S152" s="116"/>
      <c r="T152" s="116"/>
      <c r="U152" s="116"/>
      <c r="V152" s="116"/>
      <c r="W152" s="116"/>
      <c r="X152" s="116"/>
      <c r="Y152" s="116"/>
      <c r="Z152" s="117"/>
      <c r="AA152" s="117"/>
      <c r="AB152" s="117"/>
      <c r="AC152" s="117"/>
    </row>
    <row r="153" ht="15.75" customHeight="1">
      <c r="A153" s="118"/>
      <c r="B153" s="118"/>
      <c r="C153" s="115"/>
      <c r="D153" s="97"/>
      <c r="E153" s="97"/>
      <c r="F153" s="116"/>
      <c r="G153" s="116"/>
      <c r="H153" s="116"/>
      <c r="I153" s="116"/>
      <c r="J153" s="116"/>
      <c r="K153" s="116"/>
      <c r="L153" s="116"/>
      <c r="M153" s="116"/>
      <c r="N153" s="116"/>
      <c r="O153" s="116"/>
      <c r="P153" s="116"/>
      <c r="Q153" s="116"/>
      <c r="R153" s="116"/>
      <c r="S153" s="116"/>
      <c r="T153" s="116"/>
      <c r="U153" s="116"/>
      <c r="V153" s="116"/>
      <c r="W153" s="116"/>
      <c r="X153" s="116"/>
      <c r="Y153" s="116"/>
      <c r="Z153" s="117"/>
      <c r="AA153" s="117"/>
      <c r="AB153" s="117"/>
      <c r="AC153" s="117"/>
    </row>
    <row r="154" ht="15.75" customHeight="1">
      <c r="A154" s="118"/>
      <c r="B154" s="118"/>
      <c r="C154" s="115"/>
      <c r="D154" s="97"/>
      <c r="E154" s="97"/>
      <c r="F154" s="116"/>
      <c r="G154" s="116"/>
      <c r="H154" s="116"/>
      <c r="I154" s="116"/>
      <c r="J154" s="116"/>
      <c r="K154" s="116"/>
      <c r="L154" s="116"/>
      <c r="M154" s="116"/>
      <c r="N154" s="116"/>
      <c r="O154" s="116"/>
      <c r="P154" s="116"/>
      <c r="Q154" s="116"/>
      <c r="R154" s="116"/>
      <c r="S154" s="116"/>
      <c r="T154" s="116"/>
      <c r="U154" s="116"/>
      <c r="V154" s="116"/>
      <c r="W154" s="116"/>
      <c r="X154" s="116"/>
      <c r="Y154" s="116"/>
      <c r="Z154" s="117"/>
      <c r="AA154" s="117"/>
      <c r="AB154" s="117"/>
      <c r="AC154" s="117"/>
    </row>
    <row r="155" ht="15.75" customHeight="1">
      <c r="A155" s="118"/>
      <c r="B155" s="118"/>
      <c r="C155" s="115"/>
      <c r="D155" s="97"/>
      <c r="E155" s="97"/>
      <c r="F155" s="116"/>
      <c r="G155" s="116"/>
      <c r="H155" s="116"/>
      <c r="I155" s="116"/>
      <c r="J155" s="116"/>
      <c r="K155" s="116"/>
      <c r="L155" s="116"/>
      <c r="M155" s="116"/>
      <c r="N155" s="116"/>
      <c r="O155" s="116"/>
      <c r="P155" s="116"/>
      <c r="Q155" s="116"/>
      <c r="R155" s="116"/>
      <c r="S155" s="116"/>
      <c r="T155" s="116"/>
      <c r="U155" s="116"/>
      <c r="V155" s="116"/>
      <c r="W155" s="116"/>
      <c r="X155" s="116"/>
      <c r="Y155" s="116"/>
      <c r="Z155" s="117"/>
      <c r="AA155" s="117"/>
      <c r="AB155" s="117"/>
      <c r="AC155" s="117"/>
    </row>
    <row r="156" ht="15.75" customHeight="1">
      <c r="A156" s="118"/>
      <c r="B156" s="118"/>
      <c r="C156" s="115"/>
      <c r="D156" s="97"/>
      <c r="E156" s="97"/>
      <c r="F156" s="116"/>
      <c r="G156" s="116"/>
      <c r="H156" s="116"/>
      <c r="I156" s="116"/>
      <c r="J156" s="116"/>
      <c r="K156" s="116"/>
      <c r="L156" s="116"/>
      <c r="M156" s="116"/>
      <c r="N156" s="116"/>
      <c r="O156" s="116"/>
      <c r="P156" s="116"/>
      <c r="Q156" s="116"/>
      <c r="R156" s="116"/>
      <c r="S156" s="116"/>
      <c r="T156" s="116"/>
      <c r="U156" s="116"/>
      <c r="V156" s="116"/>
      <c r="W156" s="116"/>
      <c r="X156" s="116"/>
      <c r="Y156" s="116"/>
      <c r="Z156" s="117"/>
      <c r="AA156" s="117"/>
      <c r="AB156" s="117"/>
      <c r="AC156" s="117"/>
    </row>
    <row r="157" ht="15.75" customHeight="1">
      <c r="A157" s="118"/>
      <c r="B157" s="118"/>
      <c r="C157" s="115"/>
      <c r="D157" s="97"/>
      <c r="E157" s="97"/>
      <c r="F157" s="116"/>
      <c r="G157" s="116"/>
      <c r="H157" s="116"/>
      <c r="I157" s="116"/>
      <c r="J157" s="116"/>
      <c r="K157" s="116"/>
      <c r="L157" s="116"/>
      <c r="M157" s="116"/>
      <c r="N157" s="116"/>
      <c r="O157" s="116"/>
      <c r="P157" s="116"/>
      <c r="Q157" s="116"/>
      <c r="R157" s="116"/>
      <c r="S157" s="116"/>
      <c r="T157" s="116"/>
      <c r="U157" s="116"/>
      <c r="V157" s="116"/>
      <c r="W157" s="116"/>
      <c r="X157" s="116"/>
      <c r="Y157" s="116"/>
      <c r="Z157" s="117"/>
      <c r="AA157" s="117"/>
      <c r="AB157" s="117"/>
      <c r="AC157" s="117"/>
    </row>
    <row r="158" ht="15.75" customHeight="1">
      <c r="A158" s="118"/>
      <c r="B158" s="118"/>
      <c r="C158" s="115"/>
      <c r="D158" s="97"/>
      <c r="E158" s="97"/>
      <c r="F158" s="116"/>
      <c r="G158" s="116"/>
      <c r="H158" s="116"/>
      <c r="I158" s="116"/>
      <c r="J158" s="116"/>
      <c r="K158" s="116"/>
      <c r="L158" s="116"/>
      <c r="M158" s="116"/>
      <c r="N158" s="116"/>
      <c r="O158" s="116"/>
      <c r="P158" s="116"/>
      <c r="Q158" s="116"/>
      <c r="R158" s="116"/>
      <c r="S158" s="116"/>
      <c r="T158" s="116"/>
      <c r="U158" s="116"/>
      <c r="V158" s="116"/>
      <c r="W158" s="116"/>
      <c r="X158" s="116"/>
      <c r="Y158" s="116"/>
      <c r="Z158" s="117"/>
      <c r="AA158" s="117"/>
      <c r="AB158" s="117"/>
      <c r="AC158" s="117"/>
    </row>
    <row r="159" ht="15.75" customHeight="1">
      <c r="A159" s="118"/>
      <c r="B159" s="118"/>
      <c r="C159" s="115"/>
      <c r="D159" s="97"/>
      <c r="E159" s="97"/>
      <c r="F159" s="116"/>
      <c r="G159" s="116"/>
      <c r="H159" s="116"/>
      <c r="I159" s="116"/>
      <c r="J159" s="116"/>
      <c r="K159" s="116"/>
      <c r="L159" s="116"/>
      <c r="M159" s="116"/>
      <c r="N159" s="116"/>
      <c r="O159" s="116"/>
      <c r="P159" s="116"/>
      <c r="Q159" s="116"/>
      <c r="R159" s="116"/>
      <c r="S159" s="116"/>
      <c r="T159" s="116"/>
      <c r="U159" s="116"/>
      <c r="V159" s="116"/>
      <c r="W159" s="116"/>
      <c r="X159" s="116"/>
      <c r="Y159" s="116"/>
      <c r="Z159" s="117"/>
      <c r="AA159" s="117"/>
      <c r="AB159" s="117"/>
      <c r="AC159" s="117"/>
    </row>
    <row r="160" ht="15.75" customHeight="1">
      <c r="A160" s="118"/>
      <c r="B160" s="118"/>
      <c r="C160" s="115"/>
      <c r="D160" s="97"/>
      <c r="E160" s="97"/>
      <c r="F160" s="116"/>
      <c r="G160" s="116"/>
      <c r="H160" s="116"/>
      <c r="I160" s="116"/>
      <c r="J160" s="116"/>
      <c r="K160" s="116"/>
      <c r="L160" s="116"/>
      <c r="M160" s="116"/>
      <c r="N160" s="116"/>
      <c r="O160" s="116"/>
      <c r="P160" s="116"/>
      <c r="Q160" s="116"/>
      <c r="R160" s="116"/>
      <c r="S160" s="116"/>
      <c r="T160" s="116"/>
      <c r="U160" s="116"/>
      <c r="V160" s="116"/>
      <c r="W160" s="116"/>
      <c r="X160" s="116"/>
      <c r="Y160" s="116"/>
      <c r="Z160" s="117"/>
      <c r="AA160" s="117"/>
      <c r="AB160" s="117"/>
      <c r="AC160" s="117"/>
    </row>
    <row r="161" ht="15.75" customHeight="1">
      <c r="A161" s="118"/>
      <c r="B161" s="118"/>
      <c r="C161" s="115"/>
      <c r="D161" s="97"/>
      <c r="E161" s="97"/>
      <c r="F161" s="116"/>
      <c r="G161" s="116"/>
      <c r="H161" s="116"/>
      <c r="I161" s="116"/>
      <c r="J161" s="116"/>
      <c r="K161" s="116"/>
      <c r="L161" s="116"/>
      <c r="M161" s="116"/>
      <c r="N161" s="116"/>
      <c r="O161" s="116"/>
      <c r="P161" s="116"/>
      <c r="Q161" s="116"/>
      <c r="R161" s="116"/>
      <c r="S161" s="116"/>
      <c r="T161" s="116"/>
      <c r="U161" s="116"/>
      <c r="V161" s="116"/>
      <c r="W161" s="116"/>
      <c r="X161" s="116"/>
      <c r="Y161" s="116"/>
      <c r="Z161" s="117"/>
      <c r="AA161" s="117"/>
      <c r="AB161" s="117"/>
      <c r="AC161" s="117"/>
    </row>
    <row r="162" ht="15.75" customHeight="1">
      <c r="A162" s="118"/>
      <c r="B162" s="118"/>
      <c r="C162" s="115"/>
      <c r="D162" s="97"/>
      <c r="E162" s="97"/>
      <c r="F162" s="116"/>
      <c r="G162" s="116"/>
      <c r="H162" s="116"/>
      <c r="I162" s="116"/>
      <c r="J162" s="116"/>
      <c r="K162" s="116"/>
      <c r="L162" s="116"/>
      <c r="M162" s="116"/>
      <c r="N162" s="116"/>
      <c r="O162" s="116"/>
      <c r="P162" s="116"/>
      <c r="Q162" s="116"/>
      <c r="R162" s="116"/>
      <c r="S162" s="116"/>
      <c r="T162" s="116"/>
      <c r="U162" s="116"/>
      <c r="V162" s="116"/>
      <c r="W162" s="116"/>
      <c r="X162" s="116"/>
      <c r="Y162" s="116"/>
      <c r="Z162" s="117"/>
      <c r="AA162" s="117"/>
      <c r="AB162" s="117"/>
      <c r="AC162" s="117"/>
    </row>
    <row r="163" ht="15.75" customHeight="1">
      <c r="A163" s="118"/>
      <c r="B163" s="118"/>
      <c r="C163" s="115"/>
      <c r="D163" s="97"/>
      <c r="E163" s="97"/>
      <c r="F163" s="116"/>
      <c r="G163" s="116"/>
      <c r="H163" s="116"/>
      <c r="I163" s="116"/>
      <c r="J163" s="116"/>
      <c r="K163" s="116"/>
      <c r="L163" s="116"/>
      <c r="M163" s="116"/>
      <c r="N163" s="116"/>
      <c r="O163" s="116"/>
      <c r="P163" s="116"/>
      <c r="Q163" s="116"/>
      <c r="R163" s="116"/>
      <c r="S163" s="116"/>
      <c r="T163" s="116"/>
      <c r="U163" s="116"/>
      <c r="V163" s="116"/>
      <c r="W163" s="116"/>
      <c r="X163" s="116"/>
      <c r="Y163" s="116"/>
      <c r="Z163" s="117"/>
      <c r="AA163" s="117"/>
      <c r="AB163" s="117"/>
      <c r="AC163" s="117"/>
    </row>
    <row r="164" ht="15.75" customHeight="1">
      <c r="A164" s="118"/>
      <c r="B164" s="118"/>
      <c r="C164" s="115"/>
      <c r="D164" s="97"/>
      <c r="E164" s="97"/>
      <c r="F164" s="116"/>
      <c r="G164" s="116"/>
      <c r="H164" s="116"/>
      <c r="I164" s="116"/>
      <c r="J164" s="116"/>
      <c r="K164" s="116"/>
      <c r="L164" s="116"/>
      <c r="M164" s="116"/>
      <c r="N164" s="116"/>
      <c r="O164" s="116"/>
      <c r="P164" s="116"/>
      <c r="Q164" s="116"/>
      <c r="R164" s="116"/>
      <c r="S164" s="116"/>
      <c r="T164" s="116"/>
      <c r="U164" s="116"/>
      <c r="V164" s="116"/>
      <c r="W164" s="116"/>
      <c r="X164" s="116"/>
      <c r="Y164" s="116"/>
      <c r="Z164" s="117"/>
      <c r="AA164" s="117"/>
      <c r="AB164" s="117"/>
      <c r="AC164" s="117"/>
    </row>
    <row r="165" ht="15.75" customHeight="1">
      <c r="A165" s="118"/>
      <c r="B165" s="118"/>
      <c r="C165" s="115"/>
      <c r="D165" s="97"/>
      <c r="E165" s="97"/>
      <c r="F165" s="116"/>
      <c r="G165" s="116"/>
      <c r="H165" s="116"/>
      <c r="I165" s="116"/>
      <c r="J165" s="116"/>
      <c r="K165" s="116"/>
      <c r="L165" s="116"/>
      <c r="M165" s="116"/>
      <c r="N165" s="116"/>
      <c r="O165" s="116"/>
      <c r="P165" s="116"/>
      <c r="Q165" s="116"/>
      <c r="R165" s="116"/>
      <c r="S165" s="116"/>
      <c r="T165" s="116"/>
      <c r="U165" s="116"/>
      <c r="V165" s="116"/>
      <c r="W165" s="116"/>
      <c r="X165" s="116"/>
      <c r="Y165" s="116"/>
      <c r="Z165" s="117"/>
      <c r="AA165" s="117"/>
      <c r="AB165" s="117"/>
      <c r="AC165" s="117"/>
    </row>
    <row r="166" ht="15.75" customHeight="1">
      <c r="A166" s="118"/>
      <c r="B166" s="118"/>
      <c r="C166" s="115"/>
      <c r="D166" s="97"/>
      <c r="E166" s="97"/>
      <c r="F166" s="116"/>
      <c r="G166" s="116"/>
      <c r="H166" s="116"/>
      <c r="I166" s="116"/>
      <c r="J166" s="116"/>
      <c r="K166" s="116"/>
      <c r="L166" s="116"/>
      <c r="M166" s="116"/>
      <c r="N166" s="116"/>
      <c r="O166" s="116"/>
      <c r="P166" s="116"/>
      <c r="Q166" s="116"/>
      <c r="R166" s="116"/>
      <c r="S166" s="116"/>
      <c r="T166" s="116"/>
      <c r="U166" s="116"/>
      <c r="V166" s="116"/>
      <c r="W166" s="116"/>
      <c r="X166" s="116"/>
      <c r="Y166" s="116"/>
      <c r="Z166" s="117"/>
      <c r="AA166" s="117"/>
      <c r="AB166" s="117"/>
      <c r="AC166" s="117"/>
    </row>
    <row r="167" ht="15.75" customHeight="1">
      <c r="A167" s="118"/>
      <c r="B167" s="118"/>
      <c r="C167" s="115"/>
      <c r="D167" s="97"/>
      <c r="E167" s="97"/>
      <c r="F167" s="116"/>
      <c r="G167" s="116"/>
      <c r="H167" s="116"/>
      <c r="I167" s="116"/>
      <c r="J167" s="116"/>
      <c r="K167" s="116"/>
      <c r="L167" s="116"/>
      <c r="M167" s="116"/>
      <c r="N167" s="116"/>
      <c r="O167" s="116"/>
      <c r="P167" s="116"/>
      <c r="Q167" s="116"/>
      <c r="R167" s="116"/>
      <c r="S167" s="116"/>
      <c r="T167" s="116"/>
      <c r="U167" s="116"/>
      <c r="V167" s="116"/>
      <c r="W167" s="116"/>
      <c r="X167" s="116"/>
      <c r="Y167" s="116"/>
      <c r="Z167" s="117"/>
      <c r="AA167" s="117"/>
      <c r="AB167" s="117"/>
      <c r="AC167" s="117"/>
    </row>
    <row r="168" ht="15.75" customHeight="1">
      <c r="A168" s="118"/>
      <c r="B168" s="118"/>
      <c r="C168" s="115"/>
      <c r="D168" s="97"/>
      <c r="E168" s="97"/>
      <c r="F168" s="116"/>
      <c r="G168" s="116"/>
      <c r="H168" s="116"/>
      <c r="I168" s="116"/>
      <c r="J168" s="116"/>
      <c r="K168" s="116"/>
      <c r="L168" s="116"/>
      <c r="M168" s="116"/>
      <c r="N168" s="116"/>
      <c r="O168" s="116"/>
      <c r="P168" s="116"/>
      <c r="Q168" s="116"/>
      <c r="R168" s="116"/>
      <c r="S168" s="116"/>
      <c r="T168" s="116"/>
      <c r="U168" s="116"/>
      <c r="V168" s="116"/>
      <c r="W168" s="116"/>
      <c r="X168" s="116"/>
      <c r="Y168" s="116"/>
      <c r="Z168" s="117"/>
      <c r="AA168" s="117"/>
      <c r="AB168" s="117"/>
      <c r="AC168" s="117"/>
    </row>
    <row r="169" ht="15.75" customHeight="1">
      <c r="A169" s="118"/>
      <c r="B169" s="118"/>
      <c r="C169" s="115"/>
      <c r="D169" s="97"/>
      <c r="E169" s="97"/>
      <c r="F169" s="116"/>
      <c r="G169" s="116"/>
      <c r="H169" s="116"/>
      <c r="I169" s="116"/>
      <c r="J169" s="116"/>
      <c r="K169" s="116"/>
      <c r="L169" s="116"/>
      <c r="M169" s="116"/>
      <c r="N169" s="116"/>
      <c r="O169" s="116"/>
      <c r="P169" s="116"/>
      <c r="Q169" s="116"/>
      <c r="R169" s="116"/>
      <c r="S169" s="116"/>
      <c r="T169" s="116"/>
      <c r="U169" s="116"/>
      <c r="V169" s="116"/>
      <c r="W169" s="116"/>
      <c r="X169" s="116"/>
      <c r="Y169" s="116"/>
      <c r="Z169" s="117"/>
      <c r="AA169" s="117"/>
      <c r="AB169" s="117"/>
      <c r="AC169" s="117"/>
    </row>
    <row r="170" ht="15.75" customHeight="1">
      <c r="A170" s="118"/>
      <c r="B170" s="118"/>
      <c r="C170" s="115"/>
      <c r="D170" s="97"/>
      <c r="E170" s="97"/>
      <c r="F170" s="116"/>
      <c r="G170" s="116"/>
      <c r="H170" s="116"/>
      <c r="I170" s="116"/>
      <c r="J170" s="116"/>
      <c r="K170" s="116"/>
      <c r="L170" s="116"/>
      <c r="M170" s="116"/>
      <c r="N170" s="116"/>
      <c r="O170" s="116"/>
      <c r="P170" s="116"/>
      <c r="Q170" s="116"/>
      <c r="R170" s="116"/>
      <c r="S170" s="116"/>
      <c r="T170" s="116"/>
      <c r="U170" s="116"/>
      <c r="V170" s="116"/>
      <c r="W170" s="116"/>
      <c r="X170" s="116"/>
      <c r="Y170" s="116"/>
      <c r="Z170" s="117"/>
      <c r="AA170" s="117"/>
      <c r="AB170" s="117"/>
      <c r="AC170" s="117"/>
    </row>
    <row r="171" ht="15.75" customHeight="1">
      <c r="A171" s="118"/>
      <c r="B171" s="118"/>
      <c r="C171" s="115"/>
      <c r="D171" s="97"/>
      <c r="E171" s="97"/>
      <c r="F171" s="116"/>
      <c r="G171" s="116"/>
      <c r="H171" s="116"/>
      <c r="I171" s="116"/>
      <c r="J171" s="116"/>
      <c r="K171" s="116"/>
      <c r="L171" s="116"/>
      <c r="M171" s="116"/>
      <c r="N171" s="116"/>
      <c r="O171" s="116"/>
      <c r="P171" s="116"/>
      <c r="Q171" s="116"/>
      <c r="R171" s="116"/>
      <c r="S171" s="116"/>
      <c r="T171" s="116"/>
      <c r="U171" s="116"/>
      <c r="V171" s="116"/>
      <c r="W171" s="116"/>
      <c r="X171" s="116"/>
      <c r="Y171" s="116"/>
      <c r="Z171" s="117"/>
      <c r="AA171" s="117"/>
      <c r="AB171" s="117"/>
      <c r="AC171" s="117"/>
    </row>
    <row r="172" ht="15.75" customHeight="1">
      <c r="A172" s="118"/>
      <c r="B172" s="118"/>
      <c r="C172" s="115"/>
      <c r="D172" s="97"/>
      <c r="E172" s="97"/>
      <c r="F172" s="116"/>
      <c r="G172" s="116"/>
      <c r="H172" s="116"/>
      <c r="I172" s="116"/>
      <c r="J172" s="116"/>
      <c r="K172" s="116"/>
      <c r="L172" s="116"/>
      <c r="M172" s="116"/>
      <c r="N172" s="116"/>
      <c r="O172" s="116"/>
      <c r="P172" s="116"/>
      <c r="Q172" s="116"/>
      <c r="R172" s="116"/>
      <c r="S172" s="116"/>
      <c r="T172" s="116"/>
      <c r="U172" s="116"/>
      <c r="V172" s="116"/>
      <c r="W172" s="116"/>
      <c r="X172" s="116"/>
      <c r="Y172" s="116"/>
      <c r="Z172" s="117"/>
      <c r="AA172" s="117"/>
      <c r="AB172" s="117"/>
      <c r="AC172" s="117"/>
    </row>
    <row r="173" ht="15.75" customHeight="1">
      <c r="A173" s="118"/>
      <c r="B173" s="118"/>
      <c r="C173" s="115"/>
      <c r="D173" s="97"/>
      <c r="E173" s="97"/>
      <c r="F173" s="116"/>
      <c r="G173" s="116"/>
      <c r="H173" s="116"/>
      <c r="I173" s="116"/>
      <c r="J173" s="116"/>
      <c r="K173" s="116"/>
      <c r="L173" s="116"/>
      <c r="M173" s="116"/>
      <c r="N173" s="116"/>
      <c r="O173" s="116"/>
      <c r="P173" s="116"/>
      <c r="Q173" s="116"/>
      <c r="R173" s="116"/>
      <c r="S173" s="116"/>
      <c r="T173" s="116"/>
      <c r="U173" s="116"/>
      <c r="V173" s="116"/>
      <c r="W173" s="116"/>
      <c r="X173" s="116"/>
      <c r="Y173" s="116"/>
      <c r="Z173" s="117"/>
      <c r="AA173" s="117"/>
      <c r="AB173" s="117"/>
      <c r="AC173" s="117"/>
    </row>
    <row r="174" ht="15.75" customHeight="1">
      <c r="A174" s="118"/>
      <c r="B174" s="118"/>
      <c r="C174" s="115"/>
      <c r="D174" s="97"/>
      <c r="E174" s="97"/>
      <c r="F174" s="116"/>
      <c r="G174" s="116"/>
      <c r="H174" s="116"/>
      <c r="I174" s="116"/>
      <c r="J174" s="116"/>
      <c r="K174" s="116"/>
      <c r="L174" s="116"/>
      <c r="M174" s="116"/>
      <c r="N174" s="116"/>
      <c r="O174" s="116"/>
      <c r="P174" s="116"/>
      <c r="Q174" s="116"/>
      <c r="R174" s="116"/>
      <c r="S174" s="116"/>
      <c r="T174" s="116"/>
      <c r="U174" s="116"/>
      <c r="V174" s="116"/>
      <c r="W174" s="116"/>
      <c r="X174" s="116"/>
      <c r="Y174" s="116"/>
      <c r="Z174" s="117"/>
      <c r="AA174" s="117"/>
      <c r="AB174" s="117"/>
      <c r="AC174" s="117"/>
    </row>
    <row r="175" ht="15.75" customHeight="1">
      <c r="A175" s="118"/>
      <c r="B175" s="118"/>
      <c r="C175" s="115"/>
      <c r="D175" s="97"/>
      <c r="E175" s="97"/>
      <c r="F175" s="116"/>
      <c r="G175" s="116"/>
      <c r="H175" s="116"/>
      <c r="I175" s="116"/>
      <c r="J175" s="116"/>
      <c r="K175" s="116"/>
      <c r="L175" s="116"/>
      <c r="M175" s="116"/>
      <c r="N175" s="116"/>
      <c r="O175" s="116"/>
      <c r="P175" s="116"/>
      <c r="Q175" s="116"/>
      <c r="R175" s="116"/>
      <c r="S175" s="116"/>
      <c r="T175" s="116"/>
      <c r="U175" s="116"/>
      <c r="V175" s="116"/>
      <c r="W175" s="116"/>
      <c r="X175" s="116"/>
      <c r="Y175" s="116"/>
      <c r="Z175" s="117"/>
      <c r="AA175" s="117"/>
      <c r="AB175" s="117"/>
      <c r="AC175" s="117"/>
    </row>
    <row r="176" ht="15.75" customHeight="1">
      <c r="A176" s="118"/>
      <c r="B176" s="118"/>
      <c r="C176" s="115"/>
      <c r="D176" s="97"/>
      <c r="E176" s="97"/>
      <c r="F176" s="116"/>
      <c r="G176" s="116"/>
      <c r="H176" s="116"/>
      <c r="I176" s="116"/>
      <c r="J176" s="116"/>
      <c r="K176" s="116"/>
      <c r="L176" s="116"/>
      <c r="M176" s="116"/>
      <c r="N176" s="116"/>
      <c r="O176" s="116"/>
      <c r="P176" s="116"/>
      <c r="Q176" s="116"/>
      <c r="R176" s="116"/>
      <c r="S176" s="116"/>
      <c r="T176" s="116"/>
      <c r="U176" s="116"/>
      <c r="V176" s="116"/>
      <c r="W176" s="116"/>
      <c r="X176" s="116"/>
      <c r="Y176" s="116"/>
      <c r="Z176" s="117"/>
      <c r="AA176" s="117"/>
      <c r="AB176" s="117"/>
      <c r="AC176" s="117"/>
    </row>
    <row r="177" ht="15.75" customHeight="1">
      <c r="A177" s="118"/>
      <c r="B177" s="118"/>
      <c r="C177" s="115"/>
      <c r="D177" s="97"/>
      <c r="E177" s="97"/>
      <c r="F177" s="116"/>
      <c r="G177" s="116"/>
      <c r="H177" s="116"/>
      <c r="I177" s="116"/>
      <c r="J177" s="116"/>
      <c r="K177" s="116"/>
      <c r="L177" s="116"/>
      <c r="M177" s="116"/>
      <c r="N177" s="116"/>
      <c r="O177" s="116"/>
      <c r="P177" s="116"/>
      <c r="Q177" s="116"/>
      <c r="R177" s="116"/>
      <c r="S177" s="116"/>
      <c r="T177" s="116"/>
      <c r="U177" s="116"/>
      <c r="V177" s="116"/>
      <c r="W177" s="116"/>
      <c r="X177" s="116"/>
      <c r="Y177" s="116"/>
      <c r="Z177" s="117"/>
      <c r="AA177" s="117"/>
      <c r="AB177" s="117"/>
      <c r="AC177" s="117"/>
    </row>
    <row r="178" ht="15.75" customHeight="1">
      <c r="A178" s="118"/>
      <c r="B178" s="118"/>
      <c r="C178" s="115"/>
      <c r="D178" s="97"/>
      <c r="E178" s="97"/>
      <c r="F178" s="116"/>
      <c r="G178" s="116"/>
      <c r="H178" s="116"/>
      <c r="I178" s="116"/>
      <c r="J178" s="116"/>
      <c r="K178" s="116"/>
      <c r="L178" s="116"/>
      <c r="M178" s="116"/>
      <c r="N178" s="116"/>
      <c r="O178" s="116"/>
      <c r="P178" s="116"/>
      <c r="Q178" s="116"/>
      <c r="R178" s="116"/>
      <c r="S178" s="116"/>
      <c r="T178" s="116"/>
      <c r="U178" s="116"/>
      <c r="V178" s="116"/>
      <c r="W178" s="116"/>
      <c r="X178" s="116"/>
      <c r="Y178" s="116"/>
      <c r="Z178" s="117"/>
      <c r="AA178" s="117"/>
      <c r="AB178" s="117"/>
      <c r="AC178" s="117"/>
    </row>
    <row r="179" ht="15.75" customHeight="1">
      <c r="A179" s="118"/>
      <c r="B179" s="118"/>
      <c r="C179" s="115"/>
      <c r="D179" s="97"/>
      <c r="E179" s="97"/>
      <c r="F179" s="116"/>
      <c r="G179" s="116"/>
      <c r="H179" s="116"/>
      <c r="I179" s="116"/>
      <c r="J179" s="116"/>
      <c r="K179" s="116"/>
      <c r="L179" s="116"/>
      <c r="M179" s="116"/>
      <c r="N179" s="116"/>
      <c r="O179" s="116"/>
      <c r="P179" s="116"/>
      <c r="Q179" s="116"/>
      <c r="R179" s="116"/>
      <c r="S179" s="116"/>
      <c r="T179" s="116"/>
      <c r="U179" s="116"/>
      <c r="V179" s="116"/>
      <c r="W179" s="116"/>
      <c r="X179" s="116"/>
      <c r="Y179" s="116"/>
      <c r="Z179" s="117"/>
      <c r="AA179" s="117"/>
      <c r="AB179" s="117"/>
      <c r="AC179" s="117"/>
    </row>
    <row r="180" ht="15.75" customHeight="1">
      <c r="A180" s="118"/>
      <c r="B180" s="118"/>
      <c r="C180" s="115"/>
      <c r="D180" s="97"/>
      <c r="E180" s="97"/>
      <c r="F180" s="116"/>
      <c r="G180" s="116"/>
      <c r="H180" s="116"/>
      <c r="I180" s="116"/>
      <c r="J180" s="116"/>
      <c r="K180" s="116"/>
      <c r="L180" s="116"/>
      <c r="M180" s="116"/>
      <c r="N180" s="116"/>
      <c r="O180" s="116"/>
      <c r="P180" s="116"/>
      <c r="Q180" s="116"/>
      <c r="R180" s="116"/>
      <c r="S180" s="116"/>
      <c r="T180" s="116"/>
      <c r="U180" s="116"/>
      <c r="V180" s="116"/>
      <c r="W180" s="116"/>
      <c r="X180" s="116"/>
      <c r="Y180" s="116"/>
      <c r="Z180" s="117"/>
      <c r="AA180" s="117"/>
      <c r="AB180" s="117"/>
      <c r="AC180" s="117"/>
    </row>
    <row r="181" ht="15.75" customHeight="1">
      <c r="A181" s="118"/>
      <c r="B181" s="118"/>
      <c r="C181" s="115"/>
      <c r="D181" s="97"/>
      <c r="E181" s="97"/>
      <c r="F181" s="116"/>
      <c r="G181" s="116"/>
      <c r="H181" s="116"/>
      <c r="I181" s="116"/>
      <c r="J181" s="116"/>
      <c r="K181" s="116"/>
      <c r="L181" s="116"/>
      <c r="M181" s="116"/>
      <c r="N181" s="116"/>
      <c r="O181" s="116"/>
      <c r="P181" s="116"/>
      <c r="Q181" s="116"/>
      <c r="R181" s="116"/>
      <c r="S181" s="116"/>
      <c r="T181" s="116"/>
      <c r="U181" s="116"/>
      <c r="V181" s="116"/>
      <c r="W181" s="116"/>
      <c r="X181" s="116"/>
      <c r="Y181" s="116"/>
      <c r="Z181" s="117"/>
      <c r="AA181" s="117"/>
      <c r="AB181" s="117"/>
      <c r="AC181" s="117"/>
    </row>
    <row r="182" ht="15.75" customHeight="1">
      <c r="A182" s="118"/>
      <c r="B182" s="118"/>
      <c r="C182" s="115"/>
      <c r="D182" s="97"/>
      <c r="E182" s="97"/>
      <c r="F182" s="116"/>
      <c r="G182" s="116"/>
      <c r="H182" s="116"/>
      <c r="I182" s="116"/>
      <c r="J182" s="116"/>
      <c r="K182" s="116"/>
      <c r="L182" s="116"/>
      <c r="M182" s="116"/>
      <c r="N182" s="116"/>
      <c r="O182" s="116"/>
      <c r="P182" s="116"/>
      <c r="Q182" s="116"/>
      <c r="R182" s="116"/>
      <c r="S182" s="116"/>
      <c r="T182" s="116"/>
      <c r="U182" s="116"/>
      <c r="V182" s="116"/>
      <c r="W182" s="116"/>
      <c r="X182" s="116"/>
      <c r="Y182" s="116"/>
      <c r="Z182" s="117"/>
      <c r="AA182" s="117"/>
      <c r="AB182" s="117"/>
      <c r="AC182" s="117"/>
    </row>
    <row r="183" ht="15.75" customHeight="1">
      <c r="A183" s="118"/>
      <c r="B183" s="118"/>
      <c r="C183" s="115"/>
      <c r="D183" s="97"/>
      <c r="E183" s="97"/>
      <c r="F183" s="116"/>
      <c r="G183" s="116"/>
      <c r="H183" s="116"/>
      <c r="I183" s="116"/>
      <c r="J183" s="116"/>
      <c r="K183" s="116"/>
      <c r="L183" s="116"/>
      <c r="M183" s="116"/>
      <c r="N183" s="116"/>
      <c r="O183" s="116"/>
      <c r="P183" s="116"/>
      <c r="Q183" s="116"/>
      <c r="R183" s="116"/>
      <c r="S183" s="116"/>
      <c r="T183" s="116"/>
      <c r="U183" s="116"/>
      <c r="V183" s="116"/>
      <c r="W183" s="116"/>
      <c r="X183" s="116"/>
      <c r="Y183" s="116"/>
      <c r="Z183" s="117"/>
      <c r="AA183" s="117"/>
      <c r="AB183" s="117"/>
      <c r="AC183" s="117"/>
    </row>
    <row r="184" ht="15.75" customHeight="1">
      <c r="A184" s="118"/>
      <c r="B184" s="118"/>
      <c r="C184" s="115"/>
      <c r="D184" s="97"/>
      <c r="E184" s="97"/>
      <c r="F184" s="116"/>
      <c r="G184" s="116"/>
      <c r="H184" s="116"/>
      <c r="I184" s="116"/>
      <c r="J184" s="116"/>
      <c r="K184" s="116"/>
      <c r="L184" s="116"/>
      <c r="M184" s="116"/>
      <c r="N184" s="116"/>
      <c r="O184" s="116"/>
      <c r="P184" s="116"/>
      <c r="Q184" s="116"/>
      <c r="R184" s="116"/>
      <c r="S184" s="116"/>
      <c r="T184" s="116"/>
      <c r="U184" s="116"/>
      <c r="V184" s="116"/>
      <c r="W184" s="116"/>
      <c r="X184" s="116"/>
      <c r="Y184" s="116"/>
      <c r="Z184" s="117"/>
      <c r="AA184" s="117"/>
      <c r="AB184" s="117"/>
      <c r="AC184" s="117"/>
    </row>
    <row r="185" ht="15.75" customHeight="1">
      <c r="A185" s="118"/>
      <c r="B185" s="118"/>
      <c r="C185" s="115"/>
      <c r="D185" s="97"/>
      <c r="E185" s="97"/>
      <c r="F185" s="116"/>
      <c r="G185" s="116"/>
      <c r="H185" s="116"/>
      <c r="I185" s="116"/>
      <c r="J185" s="116"/>
      <c r="K185" s="116"/>
      <c r="L185" s="116"/>
      <c r="M185" s="116"/>
      <c r="N185" s="116"/>
      <c r="O185" s="116"/>
      <c r="P185" s="116"/>
      <c r="Q185" s="116"/>
      <c r="R185" s="116"/>
      <c r="S185" s="116"/>
      <c r="T185" s="116"/>
      <c r="U185" s="116"/>
      <c r="V185" s="116"/>
      <c r="W185" s="116"/>
      <c r="X185" s="116"/>
      <c r="Y185" s="116"/>
      <c r="Z185" s="117"/>
      <c r="AA185" s="117"/>
      <c r="AB185" s="117"/>
      <c r="AC185" s="117"/>
    </row>
    <row r="186" ht="15.75" customHeight="1">
      <c r="A186" s="118"/>
      <c r="B186" s="118"/>
      <c r="C186" s="115"/>
      <c r="D186" s="97"/>
      <c r="E186" s="97"/>
      <c r="F186" s="116"/>
      <c r="G186" s="116"/>
      <c r="H186" s="116"/>
      <c r="I186" s="116"/>
      <c r="J186" s="116"/>
      <c r="K186" s="116"/>
      <c r="L186" s="116"/>
      <c r="M186" s="116"/>
      <c r="N186" s="116"/>
      <c r="O186" s="116"/>
      <c r="P186" s="116"/>
      <c r="Q186" s="116"/>
      <c r="R186" s="116"/>
      <c r="S186" s="116"/>
      <c r="T186" s="116"/>
      <c r="U186" s="116"/>
      <c r="V186" s="116"/>
      <c r="W186" s="116"/>
      <c r="X186" s="116"/>
      <c r="Y186" s="116"/>
      <c r="Z186" s="117"/>
      <c r="AA186" s="117"/>
      <c r="AB186" s="117"/>
      <c r="AC186" s="117"/>
    </row>
    <row r="187" ht="15.75" customHeight="1">
      <c r="A187" s="118"/>
      <c r="B187" s="118"/>
      <c r="C187" s="115"/>
      <c r="D187" s="97"/>
      <c r="E187" s="97"/>
      <c r="F187" s="116"/>
      <c r="G187" s="116"/>
      <c r="H187" s="116"/>
      <c r="I187" s="116"/>
      <c r="J187" s="116"/>
      <c r="K187" s="116"/>
      <c r="L187" s="116"/>
      <c r="M187" s="116"/>
      <c r="N187" s="116"/>
      <c r="O187" s="116"/>
      <c r="P187" s="116"/>
      <c r="Q187" s="116"/>
      <c r="R187" s="116"/>
      <c r="S187" s="116"/>
      <c r="T187" s="116"/>
      <c r="U187" s="116"/>
      <c r="V187" s="116"/>
      <c r="W187" s="116"/>
      <c r="X187" s="116"/>
      <c r="Y187" s="116"/>
      <c r="Z187" s="117"/>
      <c r="AA187" s="117"/>
      <c r="AB187" s="117"/>
      <c r="AC187" s="117"/>
    </row>
    <row r="188" ht="15.75" customHeight="1">
      <c r="A188" s="118"/>
      <c r="B188" s="118"/>
      <c r="C188" s="115"/>
      <c r="D188" s="97"/>
      <c r="E188" s="97"/>
      <c r="F188" s="116"/>
      <c r="G188" s="116"/>
      <c r="H188" s="116"/>
      <c r="I188" s="116"/>
      <c r="J188" s="116"/>
      <c r="K188" s="116"/>
      <c r="L188" s="116"/>
      <c r="M188" s="116"/>
      <c r="N188" s="116"/>
      <c r="O188" s="116"/>
      <c r="P188" s="116"/>
      <c r="Q188" s="116"/>
      <c r="R188" s="116"/>
      <c r="S188" s="116"/>
      <c r="T188" s="116"/>
      <c r="U188" s="116"/>
      <c r="V188" s="116"/>
      <c r="W188" s="116"/>
      <c r="X188" s="116"/>
      <c r="Y188" s="116"/>
      <c r="Z188" s="117"/>
      <c r="AA188" s="117"/>
      <c r="AB188" s="117"/>
      <c r="AC188" s="117"/>
    </row>
    <row r="189" ht="15.75" customHeight="1">
      <c r="A189" s="118"/>
      <c r="B189" s="118"/>
      <c r="C189" s="115"/>
      <c r="D189" s="97"/>
      <c r="E189" s="97"/>
      <c r="F189" s="116"/>
      <c r="G189" s="116"/>
      <c r="H189" s="116"/>
      <c r="I189" s="116"/>
      <c r="J189" s="116"/>
      <c r="K189" s="116"/>
      <c r="L189" s="116"/>
      <c r="M189" s="116"/>
      <c r="N189" s="116"/>
      <c r="O189" s="116"/>
      <c r="P189" s="116"/>
      <c r="Q189" s="116"/>
      <c r="R189" s="116"/>
      <c r="S189" s="116"/>
      <c r="T189" s="116"/>
      <c r="U189" s="116"/>
      <c r="V189" s="116"/>
      <c r="W189" s="116"/>
      <c r="X189" s="116"/>
      <c r="Y189" s="116"/>
      <c r="Z189" s="117"/>
      <c r="AA189" s="117"/>
      <c r="AB189" s="117"/>
      <c r="AC189" s="117"/>
    </row>
    <row r="190" ht="15.75" customHeight="1">
      <c r="A190" s="118"/>
      <c r="B190" s="118"/>
      <c r="C190" s="115"/>
      <c r="D190" s="97"/>
      <c r="E190" s="97"/>
      <c r="F190" s="116"/>
      <c r="G190" s="116"/>
      <c r="H190" s="116"/>
      <c r="I190" s="116"/>
      <c r="J190" s="116"/>
      <c r="K190" s="116"/>
      <c r="L190" s="116"/>
      <c r="M190" s="116"/>
      <c r="N190" s="116"/>
      <c r="O190" s="116"/>
      <c r="P190" s="116"/>
      <c r="Q190" s="116"/>
      <c r="R190" s="116"/>
      <c r="S190" s="116"/>
      <c r="T190" s="116"/>
      <c r="U190" s="116"/>
      <c r="V190" s="116"/>
      <c r="W190" s="116"/>
      <c r="X190" s="116"/>
      <c r="Y190" s="116"/>
      <c r="Z190" s="117"/>
      <c r="AA190" s="117"/>
      <c r="AB190" s="117"/>
      <c r="AC190" s="117"/>
    </row>
    <row r="191" ht="15.75" customHeight="1">
      <c r="A191" s="118"/>
      <c r="B191" s="118"/>
      <c r="C191" s="115"/>
      <c r="D191" s="97"/>
      <c r="E191" s="97"/>
      <c r="F191" s="116"/>
      <c r="G191" s="116"/>
      <c r="H191" s="116"/>
      <c r="I191" s="116"/>
      <c r="J191" s="116"/>
      <c r="K191" s="116"/>
      <c r="L191" s="116"/>
      <c r="M191" s="116"/>
      <c r="N191" s="116"/>
      <c r="O191" s="116"/>
      <c r="P191" s="116"/>
      <c r="Q191" s="116"/>
      <c r="R191" s="116"/>
      <c r="S191" s="116"/>
      <c r="T191" s="116"/>
      <c r="U191" s="116"/>
      <c r="V191" s="116"/>
      <c r="W191" s="116"/>
      <c r="X191" s="116"/>
      <c r="Y191" s="116"/>
      <c r="Z191" s="117"/>
      <c r="AA191" s="117"/>
      <c r="AB191" s="117"/>
      <c r="AC191" s="117"/>
    </row>
    <row r="192" ht="15.75" customHeight="1">
      <c r="A192" s="118"/>
      <c r="B192" s="118"/>
      <c r="C192" s="115"/>
      <c r="D192" s="97"/>
      <c r="E192" s="97"/>
      <c r="F192" s="116"/>
      <c r="G192" s="116"/>
      <c r="H192" s="116"/>
      <c r="I192" s="116"/>
      <c r="J192" s="116"/>
      <c r="K192" s="116"/>
      <c r="L192" s="116"/>
      <c r="M192" s="116"/>
      <c r="N192" s="116"/>
      <c r="O192" s="116"/>
      <c r="P192" s="116"/>
      <c r="Q192" s="116"/>
      <c r="R192" s="116"/>
      <c r="S192" s="116"/>
      <c r="T192" s="116"/>
      <c r="U192" s="116"/>
      <c r="V192" s="116"/>
      <c r="W192" s="116"/>
      <c r="X192" s="116"/>
      <c r="Y192" s="116"/>
      <c r="Z192" s="117"/>
      <c r="AA192" s="117"/>
      <c r="AB192" s="117"/>
      <c r="AC192" s="117"/>
    </row>
    <row r="193" ht="15.75" customHeight="1">
      <c r="A193" s="118"/>
      <c r="B193" s="118"/>
      <c r="C193" s="115"/>
      <c r="D193" s="97"/>
      <c r="E193" s="97"/>
      <c r="F193" s="116"/>
      <c r="G193" s="116"/>
      <c r="H193" s="116"/>
      <c r="I193" s="116"/>
      <c r="J193" s="116"/>
      <c r="K193" s="116"/>
      <c r="L193" s="116"/>
      <c r="M193" s="116"/>
      <c r="N193" s="116"/>
      <c r="O193" s="116"/>
      <c r="P193" s="116"/>
      <c r="Q193" s="116"/>
      <c r="R193" s="116"/>
      <c r="S193" s="116"/>
      <c r="T193" s="116"/>
      <c r="U193" s="116"/>
      <c r="V193" s="116"/>
      <c r="W193" s="116"/>
      <c r="X193" s="116"/>
      <c r="Y193" s="116"/>
      <c r="Z193" s="117"/>
      <c r="AA193" s="117"/>
      <c r="AB193" s="117"/>
      <c r="AC193" s="117"/>
    </row>
    <row r="194" ht="15.75" customHeight="1">
      <c r="A194" s="118"/>
      <c r="B194" s="118"/>
      <c r="C194" s="115"/>
      <c r="D194" s="97"/>
      <c r="E194" s="97"/>
      <c r="F194" s="116"/>
      <c r="G194" s="116"/>
      <c r="H194" s="116"/>
      <c r="I194" s="116"/>
      <c r="J194" s="116"/>
      <c r="K194" s="116"/>
      <c r="L194" s="116"/>
      <c r="M194" s="116"/>
      <c r="N194" s="116"/>
      <c r="O194" s="116"/>
      <c r="P194" s="116"/>
      <c r="Q194" s="116"/>
      <c r="R194" s="116"/>
      <c r="S194" s="116"/>
      <c r="T194" s="116"/>
      <c r="U194" s="116"/>
      <c r="V194" s="116"/>
      <c r="W194" s="116"/>
      <c r="X194" s="116"/>
      <c r="Y194" s="116"/>
      <c r="Z194" s="117"/>
      <c r="AA194" s="117"/>
      <c r="AB194" s="117"/>
      <c r="AC194" s="117"/>
    </row>
    <row r="195" ht="15.75" customHeight="1">
      <c r="A195" s="118"/>
      <c r="B195" s="118"/>
      <c r="C195" s="115"/>
      <c r="D195" s="97"/>
      <c r="E195" s="97"/>
      <c r="F195" s="116"/>
      <c r="G195" s="116"/>
      <c r="H195" s="116"/>
      <c r="I195" s="116"/>
      <c r="J195" s="116"/>
      <c r="K195" s="116"/>
      <c r="L195" s="116"/>
      <c r="M195" s="116"/>
      <c r="N195" s="116"/>
      <c r="O195" s="116"/>
      <c r="P195" s="116"/>
      <c r="Q195" s="116"/>
      <c r="R195" s="116"/>
      <c r="S195" s="116"/>
      <c r="T195" s="116"/>
      <c r="U195" s="116"/>
      <c r="V195" s="116"/>
      <c r="W195" s="116"/>
      <c r="X195" s="116"/>
      <c r="Y195" s="116"/>
      <c r="Z195" s="117"/>
      <c r="AA195" s="117"/>
      <c r="AB195" s="117"/>
      <c r="AC195" s="117"/>
    </row>
    <row r="196" ht="15.75" customHeight="1">
      <c r="A196" s="118"/>
      <c r="B196" s="118"/>
      <c r="C196" s="115"/>
      <c r="D196" s="97"/>
      <c r="E196" s="97"/>
      <c r="F196" s="116"/>
      <c r="G196" s="116"/>
      <c r="H196" s="116"/>
      <c r="I196" s="116"/>
      <c r="J196" s="116"/>
      <c r="K196" s="116"/>
      <c r="L196" s="116"/>
      <c r="M196" s="116"/>
      <c r="N196" s="116"/>
      <c r="O196" s="116"/>
      <c r="P196" s="116"/>
      <c r="Q196" s="116"/>
      <c r="R196" s="116"/>
      <c r="S196" s="116"/>
      <c r="T196" s="116"/>
      <c r="U196" s="116"/>
      <c r="V196" s="116"/>
      <c r="W196" s="116"/>
      <c r="X196" s="116"/>
      <c r="Y196" s="116"/>
      <c r="Z196" s="117"/>
      <c r="AA196" s="117"/>
      <c r="AB196" s="117"/>
      <c r="AC196" s="117"/>
    </row>
    <row r="197" ht="15.75" customHeight="1">
      <c r="A197" s="118"/>
      <c r="B197" s="118"/>
      <c r="C197" s="115"/>
      <c r="D197" s="97"/>
      <c r="E197" s="97"/>
      <c r="F197" s="116"/>
      <c r="G197" s="116"/>
      <c r="H197" s="116"/>
      <c r="I197" s="116"/>
      <c r="J197" s="116"/>
      <c r="K197" s="116"/>
      <c r="L197" s="116"/>
      <c r="M197" s="116"/>
      <c r="N197" s="116"/>
      <c r="O197" s="116"/>
      <c r="P197" s="116"/>
      <c r="Q197" s="116"/>
      <c r="R197" s="116"/>
      <c r="S197" s="116"/>
      <c r="T197" s="116"/>
      <c r="U197" s="116"/>
      <c r="V197" s="116"/>
      <c r="W197" s="116"/>
      <c r="X197" s="116"/>
      <c r="Y197" s="116"/>
      <c r="Z197" s="117"/>
      <c r="AA197" s="117"/>
      <c r="AB197" s="117"/>
      <c r="AC197" s="117"/>
    </row>
    <row r="198" ht="15.75" customHeight="1">
      <c r="A198" s="118"/>
      <c r="B198" s="118"/>
      <c r="C198" s="115"/>
      <c r="D198" s="97"/>
      <c r="E198" s="97"/>
      <c r="F198" s="116"/>
      <c r="G198" s="116"/>
      <c r="H198" s="116"/>
      <c r="I198" s="116"/>
      <c r="J198" s="116"/>
      <c r="K198" s="116"/>
      <c r="L198" s="116"/>
      <c r="M198" s="116"/>
      <c r="N198" s="116"/>
      <c r="O198" s="116"/>
      <c r="P198" s="116"/>
      <c r="Q198" s="116"/>
      <c r="R198" s="116"/>
      <c r="S198" s="116"/>
      <c r="T198" s="116"/>
      <c r="U198" s="116"/>
      <c r="V198" s="116"/>
      <c r="W198" s="116"/>
      <c r="X198" s="116"/>
      <c r="Y198" s="116"/>
      <c r="Z198" s="117"/>
      <c r="AA198" s="117"/>
      <c r="AB198" s="117"/>
      <c r="AC198" s="117"/>
    </row>
    <row r="199" ht="15.75" customHeight="1">
      <c r="A199" s="118"/>
      <c r="B199" s="118"/>
      <c r="C199" s="115"/>
      <c r="D199" s="97"/>
      <c r="E199" s="97"/>
      <c r="F199" s="116"/>
      <c r="G199" s="116"/>
      <c r="H199" s="116"/>
      <c r="I199" s="116"/>
      <c r="J199" s="116"/>
      <c r="K199" s="116"/>
      <c r="L199" s="116"/>
      <c r="M199" s="116"/>
      <c r="N199" s="116"/>
      <c r="O199" s="116"/>
      <c r="P199" s="116"/>
      <c r="Q199" s="116"/>
      <c r="R199" s="116"/>
      <c r="S199" s="116"/>
      <c r="T199" s="116"/>
      <c r="U199" s="116"/>
      <c r="V199" s="116"/>
      <c r="W199" s="116"/>
      <c r="X199" s="116"/>
      <c r="Y199" s="116"/>
      <c r="Z199" s="117"/>
      <c r="AA199" s="117"/>
      <c r="AB199" s="117"/>
      <c r="AC199" s="117"/>
    </row>
    <row r="200" ht="15.75" customHeight="1">
      <c r="A200" s="118"/>
      <c r="B200" s="118"/>
      <c r="C200" s="115"/>
      <c r="D200" s="97"/>
      <c r="E200" s="97"/>
      <c r="F200" s="116"/>
      <c r="G200" s="116"/>
      <c r="H200" s="116"/>
      <c r="I200" s="116"/>
      <c r="J200" s="116"/>
      <c r="K200" s="116"/>
      <c r="L200" s="116"/>
      <c r="M200" s="116"/>
      <c r="N200" s="116"/>
      <c r="O200" s="116"/>
      <c r="P200" s="116"/>
      <c r="Q200" s="116"/>
      <c r="R200" s="116"/>
      <c r="S200" s="116"/>
      <c r="T200" s="116"/>
      <c r="U200" s="116"/>
      <c r="V200" s="116"/>
      <c r="W200" s="116"/>
      <c r="X200" s="116"/>
      <c r="Y200" s="116"/>
      <c r="Z200" s="117"/>
      <c r="AA200" s="117"/>
      <c r="AB200" s="117"/>
      <c r="AC200" s="117"/>
    </row>
    <row r="201" ht="15.75" customHeight="1">
      <c r="A201" s="118"/>
      <c r="B201" s="118"/>
      <c r="C201" s="115"/>
      <c r="D201" s="97"/>
      <c r="E201" s="97"/>
      <c r="F201" s="116"/>
      <c r="G201" s="116"/>
      <c r="H201" s="116"/>
      <c r="I201" s="116"/>
      <c r="J201" s="116"/>
      <c r="K201" s="116"/>
      <c r="L201" s="116"/>
      <c r="M201" s="116"/>
      <c r="N201" s="116"/>
      <c r="O201" s="116"/>
      <c r="P201" s="116"/>
      <c r="Q201" s="116"/>
      <c r="R201" s="116"/>
      <c r="S201" s="116"/>
      <c r="T201" s="116"/>
      <c r="U201" s="116"/>
      <c r="V201" s="116"/>
      <c r="W201" s="116"/>
      <c r="X201" s="116"/>
      <c r="Y201" s="116"/>
      <c r="Z201" s="117"/>
      <c r="AA201" s="117"/>
      <c r="AB201" s="117"/>
      <c r="AC201" s="117"/>
    </row>
    <row r="202" ht="15.75" customHeight="1">
      <c r="A202" s="118"/>
      <c r="B202" s="118"/>
      <c r="C202" s="115"/>
      <c r="D202" s="97"/>
      <c r="E202" s="97"/>
      <c r="F202" s="116"/>
      <c r="G202" s="116"/>
      <c r="H202" s="116"/>
      <c r="I202" s="116"/>
      <c r="J202" s="116"/>
      <c r="K202" s="116"/>
      <c r="L202" s="116"/>
      <c r="M202" s="116"/>
      <c r="N202" s="116"/>
      <c r="O202" s="116"/>
      <c r="P202" s="116"/>
      <c r="Q202" s="116"/>
      <c r="R202" s="116"/>
      <c r="S202" s="116"/>
      <c r="T202" s="116"/>
      <c r="U202" s="116"/>
      <c r="V202" s="116"/>
      <c r="W202" s="116"/>
      <c r="X202" s="116"/>
      <c r="Y202" s="116"/>
      <c r="Z202" s="117"/>
      <c r="AA202" s="117"/>
      <c r="AB202" s="117"/>
      <c r="AC202" s="117"/>
    </row>
    <row r="203" ht="15.75" customHeight="1">
      <c r="A203" s="118"/>
      <c r="B203" s="118"/>
      <c r="C203" s="115"/>
      <c r="D203" s="97"/>
      <c r="E203" s="97"/>
      <c r="F203" s="116"/>
      <c r="G203" s="116"/>
      <c r="H203" s="116"/>
      <c r="I203" s="116"/>
      <c r="J203" s="116"/>
      <c r="K203" s="116"/>
      <c r="L203" s="116"/>
      <c r="M203" s="116"/>
      <c r="N203" s="116"/>
      <c r="O203" s="116"/>
      <c r="P203" s="116"/>
      <c r="Q203" s="116"/>
      <c r="R203" s="116"/>
      <c r="S203" s="116"/>
      <c r="T203" s="116"/>
      <c r="U203" s="116"/>
      <c r="V203" s="116"/>
      <c r="W203" s="116"/>
      <c r="X203" s="116"/>
      <c r="Y203" s="116"/>
      <c r="Z203" s="117"/>
      <c r="AA203" s="117"/>
      <c r="AB203" s="117"/>
      <c r="AC203" s="117"/>
    </row>
    <row r="204" ht="15.75" customHeight="1">
      <c r="A204" s="118"/>
      <c r="B204" s="118"/>
      <c r="C204" s="115"/>
      <c r="D204" s="97"/>
      <c r="E204" s="97"/>
      <c r="F204" s="116"/>
      <c r="G204" s="116"/>
      <c r="H204" s="116"/>
      <c r="I204" s="116"/>
      <c r="J204" s="116"/>
      <c r="K204" s="116"/>
      <c r="L204" s="116"/>
      <c r="M204" s="116"/>
      <c r="N204" s="116"/>
      <c r="O204" s="116"/>
      <c r="P204" s="116"/>
      <c r="Q204" s="116"/>
      <c r="R204" s="116"/>
      <c r="S204" s="116"/>
      <c r="T204" s="116"/>
      <c r="U204" s="116"/>
      <c r="V204" s="116"/>
      <c r="W204" s="116"/>
      <c r="X204" s="116"/>
      <c r="Y204" s="116"/>
      <c r="Z204" s="117"/>
      <c r="AA204" s="117"/>
      <c r="AB204" s="117"/>
      <c r="AC204" s="117"/>
    </row>
    <row r="205" ht="15.75" customHeight="1">
      <c r="A205" s="118"/>
      <c r="B205" s="118"/>
      <c r="C205" s="115"/>
      <c r="D205" s="97"/>
      <c r="E205" s="97"/>
      <c r="F205" s="116"/>
      <c r="G205" s="116"/>
      <c r="H205" s="116"/>
      <c r="I205" s="116"/>
      <c r="J205" s="116"/>
      <c r="K205" s="116"/>
      <c r="L205" s="116"/>
      <c r="M205" s="116"/>
      <c r="N205" s="116"/>
      <c r="O205" s="116"/>
      <c r="P205" s="116"/>
      <c r="Q205" s="116"/>
      <c r="R205" s="116"/>
      <c r="S205" s="116"/>
      <c r="T205" s="116"/>
      <c r="U205" s="116"/>
      <c r="V205" s="116"/>
      <c r="W205" s="116"/>
      <c r="X205" s="116"/>
      <c r="Y205" s="116"/>
      <c r="Z205" s="117"/>
      <c r="AA205" s="117"/>
      <c r="AB205" s="117"/>
      <c r="AC205" s="117"/>
    </row>
    <row r="206" ht="15.75" customHeight="1">
      <c r="A206" s="118"/>
      <c r="B206" s="118"/>
      <c r="C206" s="115"/>
      <c r="D206" s="97"/>
      <c r="E206" s="97"/>
      <c r="F206" s="116"/>
      <c r="G206" s="116"/>
      <c r="H206" s="116"/>
      <c r="I206" s="116"/>
      <c r="J206" s="116"/>
      <c r="K206" s="116"/>
      <c r="L206" s="116"/>
      <c r="M206" s="116"/>
      <c r="N206" s="116"/>
      <c r="O206" s="116"/>
      <c r="P206" s="116"/>
      <c r="Q206" s="116"/>
      <c r="R206" s="116"/>
      <c r="S206" s="116"/>
      <c r="T206" s="116"/>
      <c r="U206" s="116"/>
      <c r="V206" s="116"/>
      <c r="W206" s="116"/>
      <c r="X206" s="116"/>
      <c r="Y206" s="116"/>
      <c r="Z206" s="117"/>
      <c r="AA206" s="117"/>
      <c r="AB206" s="117"/>
      <c r="AC206" s="117"/>
    </row>
    <row r="207" ht="15.75" customHeight="1">
      <c r="A207" s="118"/>
      <c r="B207" s="118"/>
      <c r="C207" s="115"/>
      <c r="D207" s="97"/>
      <c r="E207" s="97"/>
      <c r="F207" s="116"/>
      <c r="G207" s="116"/>
      <c r="H207" s="116"/>
      <c r="I207" s="116"/>
      <c r="J207" s="116"/>
      <c r="K207" s="116"/>
      <c r="L207" s="116"/>
      <c r="M207" s="116"/>
      <c r="N207" s="116"/>
      <c r="O207" s="116"/>
      <c r="P207" s="116"/>
      <c r="Q207" s="116"/>
      <c r="R207" s="116"/>
      <c r="S207" s="116"/>
      <c r="T207" s="116"/>
      <c r="U207" s="116"/>
      <c r="V207" s="116"/>
      <c r="W207" s="116"/>
      <c r="X207" s="116"/>
      <c r="Y207" s="116"/>
      <c r="Z207" s="117"/>
      <c r="AA207" s="117"/>
      <c r="AB207" s="117"/>
      <c r="AC207" s="117"/>
    </row>
    <row r="208" ht="15.75" customHeight="1">
      <c r="A208" s="118"/>
      <c r="B208" s="118"/>
      <c r="C208" s="115"/>
      <c r="D208" s="97"/>
      <c r="E208" s="97"/>
      <c r="F208" s="116"/>
      <c r="G208" s="116"/>
      <c r="H208" s="116"/>
      <c r="I208" s="116"/>
      <c r="J208" s="116"/>
      <c r="K208" s="116"/>
      <c r="L208" s="116"/>
      <c r="M208" s="116"/>
      <c r="N208" s="116"/>
      <c r="O208" s="116"/>
      <c r="P208" s="116"/>
      <c r="Q208" s="116"/>
      <c r="R208" s="116"/>
      <c r="S208" s="116"/>
      <c r="T208" s="116"/>
      <c r="U208" s="116"/>
      <c r="V208" s="116"/>
      <c r="W208" s="116"/>
      <c r="X208" s="116"/>
      <c r="Y208" s="116"/>
      <c r="Z208" s="117"/>
      <c r="AA208" s="117"/>
      <c r="AB208" s="117"/>
      <c r="AC208" s="117"/>
    </row>
    <row r="209" ht="15.75" customHeight="1">
      <c r="A209" s="118"/>
      <c r="B209" s="118"/>
      <c r="C209" s="115"/>
      <c r="D209" s="97"/>
      <c r="E209" s="97"/>
      <c r="F209" s="116"/>
      <c r="G209" s="116"/>
      <c r="H209" s="116"/>
      <c r="I209" s="116"/>
      <c r="J209" s="116"/>
      <c r="K209" s="116"/>
      <c r="L209" s="116"/>
      <c r="M209" s="116"/>
      <c r="N209" s="116"/>
      <c r="O209" s="116"/>
      <c r="P209" s="116"/>
      <c r="Q209" s="116"/>
      <c r="R209" s="116"/>
      <c r="S209" s="116"/>
      <c r="T209" s="116"/>
      <c r="U209" s="116"/>
      <c r="V209" s="116"/>
      <c r="W209" s="116"/>
      <c r="X209" s="116"/>
      <c r="Y209" s="116"/>
      <c r="Z209" s="117"/>
      <c r="AA209" s="117"/>
      <c r="AB209" s="117"/>
      <c r="AC209" s="117"/>
    </row>
    <row r="210" ht="15.75" customHeight="1">
      <c r="A210" s="118"/>
      <c r="B210" s="118"/>
      <c r="C210" s="115"/>
      <c r="D210" s="97"/>
      <c r="E210" s="97"/>
      <c r="F210" s="116"/>
      <c r="G210" s="116"/>
      <c r="H210" s="116"/>
      <c r="I210" s="116"/>
      <c r="J210" s="116"/>
      <c r="K210" s="116"/>
      <c r="L210" s="116"/>
      <c r="M210" s="116"/>
      <c r="N210" s="116"/>
      <c r="O210" s="116"/>
      <c r="P210" s="116"/>
      <c r="Q210" s="116"/>
      <c r="R210" s="116"/>
      <c r="S210" s="116"/>
      <c r="T210" s="116"/>
      <c r="U210" s="116"/>
      <c r="V210" s="116"/>
      <c r="W210" s="116"/>
      <c r="X210" s="116"/>
      <c r="Y210" s="116"/>
      <c r="Z210" s="117"/>
      <c r="AA210" s="117"/>
      <c r="AB210" s="117"/>
      <c r="AC210" s="117"/>
    </row>
    <row r="211" ht="15.75" customHeight="1">
      <c r="A211" s="118"/>
      <c r="B211" s="118"/>
      <c r="C211" s="115"/>
      <c r="D211" s="97"/>
      <c r="E211" s="97"/>
      <c r="F211" s="116"/>
      <c r="G211" s="116"/>
      <c r="H211" s="116"/>
      <c r="I211" s="116"/>
      <c r="J211" s="116"/>
      <c r="K211" s="116"/>
      <c r="L211" s="116"/>
      <c r="M211" s="116"/>
      <c r="N211" s="116"/>
      <c r="O211" s="116"/>
      <c r="P211" s="116"/>
      <c r="Q211" s="116"/>
      <c r="R211" s="116"/>
      <c r="S211" s="116"/>
      <c r="T211" s="116"/>
      <c r="U211" s="116"/>
      <c r="V211" s="116"/>
      <c r="W211" s="116"/>
      <c r="X211" s="116"/>
      <c r="Y211" s="116"/>
      <c r="Z211" s="117"/>
      <c r="AA211" s="117"/>
      <c r="AB211" s="117"/>
      <c r="AC211" s="117"/>
    </row>
    <row r="212" ht="15.75" customHeight="1">
      <c r="A212" s="118"/>
      <c r="B212" s="118"/>
      <c r="C212" s="115"/>
      <c r="D212" s="97"/>
      <c r="E212" s="97"/>
      <c r="F212" s="116"/>
      <c r="G212" s="116"/>
      <c r="H212" s="116"/>
      <c r="I212" s="116"/>
      <c r="J212" s="116"/>
      <c r="K212" s="116"/>
      <c r="L212" s="116"/>
      <c r="M212" s="116"/>
      <c r="N212" s="116"/>
      <c r="O212" s="116"/>
      <c r="P212" s="116"/>
      <c r="Q212" s="116"/>
      <c r="R212" s="116"/>
      <c r="S212" s="116"/>
      <c r="T212" s="116"/>
      <c r="U212" s="116"/>
      <c r="V212" s="116"/>
      <c r="W212" s="116"/>
      <c r="X212" s="116"/>
      <c r="Y212" s="116"/>
      <c r="Z212" s="117"/>
      <c r="AA212" s="117"/>
      <c r="AB212" s="117"/>
      <c r="AC212" s="117"/>
    </row>
    <row r="213" ht="15.75" customHeight="1">
      <c r="A213" s="118"/>
      <c r="B213" s="118"/>
      <c r="C213" s="115"/>
      <c r="D213" s="97"/>
      <c r="E213" s="97"/>
      <c r="F213" s="116"/>
      <c r="G213" s="116"/>
      <c r="H213" s="116"/>
      <c r="I213" s="116"/>
      <c r="J213" s="116"/>
      <c r="K213" s="116"/>
      <c r="L213" s="116"/>
      <c r="M213" s="116"/>
      <c r="N213" s="116"/>
      <c r="O213" s="116"/>
      <c r="P213" s="116"/>
      <c r="Q213" s="116"/>
      <c r="R213" s="116"/>
      <c r="S213" s="116"/>
      <c r="T213" s="116"/>
      <c r="U213" s="116"/>
      <c r="V213" s="116"/>
      <c r="W213" s="116"/>
      <c r="X213" s="116"/>
      <c r="Y213" s="116"/>
      <c r="Z213" s="117"/>
      <c r="AA213" s="117"/>
      <c r="AB213" s="117"/>
      <c r="AC213" s="117"/>
    </row>
    <row r="214" ht="15.75" customHeight="1">
      <c r="A214" s="118"/>
      <c r="B214" s="118"/>
      <c r="C214" s="115"/>
      <c r="D214" s="97"/>
      <c r="E214" s="97"/>
      <c r="F214" s="116"/>
      <c r="G214" s="116"/>
      <c r="H214" s="116"/>
      <c r="I214" s="116"/>
      <c r="J214" s="116"/>
      <c r="K214" s="116"/>
      <c r="L214" s="116"/>
      <c r="M214" s="116"/>
      <c r="N214" s="116"/>
      <c r="O214" s="116"/>
      <c r="P214" s="116"/>
      <c r="Q214" s="116"/>
      <c r="R214" s="116"/>
      <c r="S214" s="116"/>
      <c r="T214" s="116"/>
      <c r="U214" s="116"/>
      <c r="V214" s="116"/>
      <c r="W214" s="116"/>
      <c r="X214" s="116"/>
      <c r="Y214" s="116"/>
      <c r="Z214" s="117"/>
      <c r="AA214" s="117"/>
      <c r="AB214" s="117"/>
      <c r="AC214" s="117"/>
    </row>
    <row r="215" ht="15.75" customHeight="1">
      <c r="A215" s="118"/>
      <c r="B215" s="118"/>
      <c r="C215" s="115"/>
      <c r="D215" s="97"/>
      <c r="E215" s="97"/>
      <c r="F215" s="116"/>
      <c r="G215" s="116"/>
      <c r="H215" s="116"/>
      <c r="I215" s="116"/>
      <c r="J215" s="116"/>
      <c r="K215" s="116"/>
      <c r="L215" s="116"/>
      <c r="M215" s="116"/>
      <c r="N215" s="116"/>
      <c r="O215" s="116"/>
      <c r="P215" s="116"/>
      <c r="Q215" s="116"/>
      <c r="R215" s="116"/>
      <c r="S215" s="116"/>
      <c r="T215" s="116"/>
      <c r="U215" s="116"/>
      <c r="V215" s="116"/>
      <c r="W215" s="116"/>
      <c r="X215" s="116"/>
      <c r="Y215" s="116"/>
      <c r="Z215" s="117"/>
      <c r="AA215" s="117"/>
      <c r="AB215" s="117"/>
      <c r="AC215" s="117"/>
    </row>
    <row r="216" ht="15.75" customHeight="1">
      <c r="A216" s="118"/>
      <c r="B216" s="118"/>
      <c r="C216" s="115"/>
      <c r="D216" s="97"/>
      <c r="E216" s="97"/>
      <c r="F216" s="116"/>
      <c r="G216" s="116"/>
      <c r="H216" s="116"/>
      <c r="I216" s="116"/>
      <c r="J216" s="116"/>
      <c r="K216" s="116"/>
      <c r="L216" s="116"/>
      <c r="M216" s="116"/>
      <c r="N216" s="116"/>
      <c r="O216" s="116"/>
      <c r="P216" s="116"/>
      <c r="Q216" s="116"/>
      <c r="R216" s="116"/>
      <c r="S216" s="116"/>
      <c r="T216" s="116"/>
      <c r="U216" s="116"/>
      <c r="V216" s="116"/>
      <c r="W216" s="116"/>
      <c r="X216" s="116"/>
      <c r="Y216" s="116"/>
      <c r="Z216" s="117"/>
      <c r="AA216" s="117"/>
      <c r="AB216" s="117"/>
      <c r="AC216" s="117"/>
    </row>
    <row r="217" ht="15.75" customHeight="1">
      <c r="A217" s="118"/>
      <c r="B217" s="118"/>
      <c r="C217" s="115"/>
      <c r="D217" s="97"/>
      <c r="E217" s="97"/>
      <c r="F217" s="116"/>
      <c r="G217" s="116"/>
      <c r="H217" s="116"/>
      <c r="I217" s="116"/>
      <c r="J217" s="116"/>
      <c r="K217" s="116"/>
      <c r="L217" s="116"/>
      <c r="M217" s="116"/>
      <c r="N217" s="116"/>
      <c r="O217" s="116"/>
      <c r="P217" s="116"/>
      <c r="Q217" s="116"/>
      <c r="R217" s="116"/>
      <c r="S217" s="116"/>
      <c r="T217" s="116"/>
      <c r="U217" s="116"/>
      <c r="V217" s="116"/>
      <c r="W217" s="116"/>
      <c r="X217" s="116"/>
      <c r="Y217" s="116"/>
      <c r="Z217" s="117"/>
      <c r="AA217" s="117"/>
      <c r="AB217" s="117"/>
      <c r="AC217" s="117"/>
    </row>
    <row r="218" ht="15.75" customHeight="1">
      <c r="A218" s="118"/>
      <c r="B218" s="118"/>
      <c r="C218" s="115"/>
      <c r="D218" s="97"/>
      <c r="E218" s="97"/>
      <c r="F218" s="116"/>
      <c r="G218" s="116"/>
      <c r="H218" s="116"/>
      <c r="I218" s="116"/>
      <c r="J218" s="116"/>
      <c r="K218" s="116"/>
      <c r="L218" s="116"/>
      <c r="M218" s="116"/>
      <c r="N218" s="116"/>
      <c r="O218" s="116"/>
      <c r="P218" s="116"/>
      <c r="Q218" s="116"/>
      <c r="R218" s="116"/>
      <c r="S218" s="116"/>
      <c r="T218" s="116"/>
      <c r="U218" s="116"/>
      <c r="V218" s="116"/>
      <c r="W218" s="116"/>
      <c r="X218" s="116"/>
      <c r="Y218" s="116"/>
      <c r="Z218" s="117"/>
      <c r="AA218" s="117"/>
      <c r="AB218" s="117"/>
      <c r="AC218" s="117"/>
    </row>
    <row r="219" ht="15.75" customHeight="1">
      <c r="A219" s="118"/>
      <c r="B219" s="118"/>
      <c r="C219" s="115"/>
      <c r="D219" s="97"/>
      <c r="E219" s="97"/>
      <c r="F219" s="116"/>
      <c r="G219" s="116"/>
      <c r="H219" s="116"/>
      <c r="I219" s="116"/>
      <c r="J219" s="116"/>
      <c r="K219" s="116"/>
      <c r="L219" s="116"/>
      <c r="M219" s="116"/>
      <c r="N219" s="116"/>
      <c r="O219" s="116"/>
      <c r="P219" s="116"/>
      <c r="Q219" s="116"/>
      <c r="R219" s="116"/>
      <c r="S219" s="116"/>
      <c r="T219" s="116"/>
      <c r="U219" s="116"/>
      <c r="V219" s="116"/>
      <c r="W219" s="116"/>
      <c r="X219" s="116"/>
      <c r="Y219" s="116"/>
      <c r="Z219" s="117"/>
      <c r="AA219" s="117"/>
      <c r="AB219" s="117"/>
      <c r="AC219" s="117"/>
    </row>
    <row r="220" ht="15.75" customHeight="1">
      <c r="A220" s="118"/>
      <c r="B220" s="118"/>
      <c r="C220" s="115"/>
      <c r="D220" s="97"/>
      <c r="E220" s="97"/>
      <c r="F220" s="116"/>
      <c r="G220" s="116"/>
      <c r="H220" s="116"/>
      <c r="I220" s="116"/>
      <c r="J220" s="116"/>
      <c r="K220" s="116"/>
      <c r="L220" s="116"/>
      <c r="M220" s="116"/>
      <c r="N220" s="116"/>
      <c r="O220" s="116"/>
      <c r="P220" s="116"/>
      <c r="Q220" s="116"/>
      <c r="R220" s="116"/>
      <c r="S220" s="116"/>
      <c r="T220" s="116"/>
      <c r="U220" s="116"/>
      <c r="V220" s="116"/>
      <c r="W220" s="116"/>
      <c r="X220" s="116"/>
      <c r="Y220" s="116"/>
      <c r="Z220" s="117"/>
      <c r="AA220" s="117"/>
      <c r="AB220" s="117"/>
      <c r="AC220" s="117"/>
    </row>
    <row r="221" ht="15.75" customHeight="1">
      <c r="A221" s="118"/>
      <c r="B221" s="118"/>
      <c r="C221" s="115"/>
      <c r="D221" s="97"/>
      <c r="E221" s="97"/>
      <c r="F221" s="116"/>
      <c r="G221" s="116"/>
      <c r="H221" s="116"/>
      <c r="I221" s="116"/>
      <c r="J221" s="116"/>
      <c r="K221" s="116"/>
      <c r="L221" s="116"/>
      <c r="M221" s="116"/>
      <c r="N221" s="116"/>
      <c r="O221" s="116"/>
      <c r="P221" s="116"/>
      <c r="Q221" s="116"/>
      <c r="R221" s="116"/>
      <c r="S221" s="116"/>
      <c r="T221" s="116"/>
      <c r="U221" s="116"/>
      <c r="V221" s="116"/>
      <c r="W221" s="116"/>
      <c r="X221" s="116"/>
      <c r="Y221" s="116"/>
      <c r="Z221" s="117"/>
      <c r="AA221" s="117"/>
      <c r="AB221" s="117"/>
      <c r="AC221" s="117"/>
    </row>
    <row r="222" ht="15.75" customHeight="1">
      <c r="A222" s="118"/>
      <c r="B222" s="118"/>
      <c r="C222" s="115"/>
      <c r="D222" s="97"/>
      <c r="E222" s="97"/>
      <c r="F222" s="116"/>
      <c r="G222" s="116"/>
      <c r="H222" s="116"/>
      <c r="I222" s="116"/>
      <c r="J222" s="116"/>
      <c r="K222" s="116"/>
      <c r="L222" s="116"/>
      <c r="M222" s="116"/>
      <c r="N222" s="116"/>
      <c r="O222" s="116"/>
      <c r="P222" s="116"/>
      <c r="Q222" s="116"/>
      <c r="R222" s="116"/>
      <c r="S222" s="116"/>
      <c r="T222" s="116"/>
      <c r="U222" s="116"/>
      <c r="V222" s="116"/>
      <c r="W222" s="116"/>
      <c r="X222" s="116"/>
      <c r="Y222" s="116"/>
      <c r="Z222" s="117"/>
      <c r="AA222" s="117"/>
      <c r="AB222" s="117"/>
      <c r="AC222" s="117"/>
    </row>
    <row r="223" ht="15.75" customHeight="1">
      <c r="A223" s="118"/>
      <c r="B223" s="118"/>
      <c r="C223" s="115"/>
      <c r="D223" s="97"/>
      <c r="E223" s="97"/>
      <c r="F223" s="116"/>
      <c r="G223" s="116"/>
      <c r="H223" s="116"/>
      <c r="I223" s="116"/>
      <c r="J223" s="116"/>
      <c r="K223" s="116"/>
      <c r="L223" s="116"/>
      <c r="M223" s="116"/>
      <c r="N223" s="116"/>
      <c r="O223" s="116"/>
      <c r="P223" s="116"/>
      <c r="Q223" s="116"/>
      <c r="R223" s="116"/>
      <c r="S223" s="116"/>
      <c r="T223" s="116"/>
      <c r="U223" s="116"/>
      <c r="V223" s="116"/>
      <c r="W223" s="116"/>
      <c r="X223" s="116"/>
      <c r="Y223" s="116"/>
      <c r="Z223" s="117"/>
      <c r="AA223" s="117"/>
      <c r="AB223" s="117"/>
      <c r="AC223" s="117"/>
    </row>
    <row r="224" ht="15.75" customHeight="1">
      <c r="A224" s="118"/>
      <c r="B224" s="118"/>
      <c r="C224" s="115"/>
      <c r="D224" s="97"/>
      <c r="E224" s="97"/>
      <c r="F224" s="116"/>
      <c r="G224" s="116"/>
      <c r="H224" s="116"/>
      <c r="I224" s="116"/>
      <c r="J224" s="116"/>
      <c r="K224" s="116"/>
      <c r="L224" s="116"/>
      <c r="M224" s="116"/>
      <c r="N224" s="116"/>
      <c r="O224" s="116"/>
      <c r="P224" s="116"/>
      <c r="Q224" s="116"/>
      <c r="R224" s="116"/>
      <c r="S224" s="116"/>
      <c r="T224" s="116"/>
      <c r="U224" s="116"/>
      <c r="V224" s="116"/>
      <c r="W224" s="116"/>
      <c r="X224" s="116"/>
      <c r="Y224" s="116"/>
      <c r="Z224" s="117"/>
      <c r="AA224" s="117"/>
      <c r="AB224" s="117"/>
      <c r="AC224" s="117"/>
    </row>
    <row r="225" ht="15.75" customHeight="1">
      <c r="A225" s="118"/>
      <c r="B225" s="118"/>
      <c r="C225" s="115"/>
      <c r="D225" s="97"/>
      <c r="E225" s="97"/>
      <c r="F225" s="116"/>
      <c r="G225" s="116"/>
      <c r="H225" s="116"/>
      <c r="I225" s="116"/>
      <c r="J225" s="116"/>
      <c r="K225" s="116"/>
      <c r="L225" s="116"/>
      <c r="M225" s="116"/>
      <c r="N225" s="116"/>
      <c r="O225" s="116"/>
      <c r="P225" s="116"/>
      <c r="Q225" s="116"/>
      <c r="R225" s="116"/>
      <c r="S225" s="116"/>
      <c r="T225" s="116"/>
      <c r="U225" s="116"/>
      <c r="V225" s="116"/>
      <c r="W225" s="116"/>
      <c r="X225" s="116"/>
      <c r="Y225" s="116"/>
      <c r="Z225" s="117"/>
      <c r="AA225" s="117"/>
      <c r="AB225" s="117"/>
      <c r="AC225" s="117"/>
    </row>
    <row r="226" ht="15.75" customHeight="1">
      <c r="A226" s="118"/>
      <c r="B226" s="118"/>
      <c r="C226" s="115"/>
      <c r="D226" s="97"/>
      <c r="E226" s="97"/>
      <c r="F226" s="116"/>
      <c r="G226" s="116"/>
      <c r="H226" s="116"/>
      <c r="I226" s="116"/>
      <c r="J226" s="116"/>
      <c r="K226" s="116"/>
      <c r="L226" s="116"/>
      <c r="M226" s="116"/>
      <c r="N226" s="116"/>
      <c r="O226" s="116"/>
      <c r="P226" s="116"/>
      <c r="Q226" s="116"/>
      <c r="R226" s="116"/>
      <c r="S226" s="116"/>
      <c r="T226" s="116"/>
      <c r="U226" s="116"/>
      <c r="V226" s="116"/>
      <c r="W226" s="116"/>
      <c r="X226" s="116"/>
      <c r="Y226" s="116"/>
      <c r="Z226" s="117"/>
      <c r="AA226" s="117"/>
      <c r="AB226" s="117"/>
      <c r="AC226" s="117"/>
    </row>
    <row r="227" ht="15.75" customHeight="1">
      <c r="A227" s="118"/>
      <c r="B227" s="118"/>
      <c r="C227" s="115"/>
      <c r="D227" s="97"/>
      <c r="E227" s="97"/>
      <c r="F227" s="116"/>
      <c r="G227" s="116"/>
      <c r="H227" s="116"/>
      <c r="I227" s="116"/>
      <c r="J227" s="116"/>
      <c r="K227" s="116"/>
      <c r="L227" s="116"/>
      <c r="M227" s="116"/>
      <c r="N227" s="116"/>
      <c r="O227" s="116"/>
      <c r="P227" s="116"/>
      <c r="Q227" s="116"/>
      <c r="R227" s="116"/>
      <c r="S227" s="116"/>
      <c r="T227" s="116"/>
      <c r="U227" s="116"/>
      <c r="V227" s="116"/>
      <c r="W227" s="116"/>
      <c r="X227" s="116"/>
      <c r="Y227" s="116"/>
      <c r="Z227" s="117"/>
      <c r="AA227" s="117"/>
      <c r="AB227" s="117"/>
      <c r="AC227" s="117"/>
    </row>
    <row r="228" ht="15.75" customHeight="1">
      <c r="A228" s="118"/>
      <c r="B228" s="118"/>
      <c r="C228" s="115"/>
      <c r="D228" s="97"/>
      <c r="E228" s="97"/>
      <c r="F228" s="116"/>
      <c r="G228" s="116"/>
      <c r="H228" s="116"/>
      <c r="I228" s="116"/>
      <c r="J228" s="116"/>
      <c r="K228" s="116"/>
      <c r="L228" s="116"/>
      <c r="M228" s="116"/>
      <c r="N228" s="116"/>
      <c r="O228" s="116"/>
      <c r="P228" s="116"/>
      <c r="Q228" s="116"/>
      <c r="R228" s="116"/>
      <c r="S228" s="116"/>
      <c r="T228" s="116"/>
      <c r="U228" s="116"/>
      <c r="V228" s="116"/>
      <c r="W228" s="116"/>
      <c r="X228" s="116"/>
      <c r="Y228" s="116"/>
      <c r="Z228" s="117"/>
      <c r="AA228" s="117"/>
      <c r="AB228" s="117"/>
      <c r="AC228" s="117"/>
    </row>
    <row r="229" ht="15.75" customHeight="1">
      <c r="A229" s="118"/>
      <c r="B229" s="118"/>
      <c r="C229" s="115"/>
      <c r="D229" s="97"/>
      <c r="E229" s="97"/>
      <c r="F229" s="116"/>
      <c r="G229" s="116"/>
      <c r="H229" s="116"/>
      <c r="I229" s="116"/>
      <c r="J229" s="116"/>
      <c r="K229" s="116"/>
      <c r="L229" s="116"/>
      <c r="M229" s="116"/>
      <c r="N229" s="116"/>
      <c r="O229" s="116"/>
      <c r="P229" s="116"/>
      <c r="Q229" s="116"/>
      <c r="R229" s="116"/>
      <c r="S229" s="116"/>
      <c r="T229" s="116"/>
      <c r="U229" s="116"/>
      <c r="V229" s="116"/>
      <c r="W229" s="116"/>
      <c r="X229" s="116"/>
      <c r="Y229" s="116"/>
      <c r="Z229" s="117"/>
      <c r="AA229" s="117"/>
      <c r="AB229" s="117"/>
      <c r="AC229" s="117"/>
    </row>
    <row r="230" ht="15.75" customHeight="1">
      <c r="A230" s="118"/>
      <c r="B230" s="118"/>
      <c r="C230" s="115"/>
      <c r="D230" s="97"/>
      <c r="E230" s="97"/>
      <c r="F230" s="116"/>
      <c r="G230" s="116"/>
      <c r="H230" s="116"/>
      <c r="I230" s="116"/>
      <c r="J230" s="116"/>
      <c r="K230" s="116"/>
      <c r="L230" s="116"/>
      <c r="M230" s="116"/>
      <c r="N230" s="116"/>
      <c r="O230" s="116"/>
      <c r="P230" s="116"/>
      <c r="Q230" s="116"/>
      <c r="R230" s="116"/>
      <c r="S230" s="116"/>
      <c r="T230" s="116"/>
      <c r="U230" s="116"/>
      <c r="V230" s="116"/>
      <c r="W230" s="116"/>
      <c r="X230" s="116"/>
      <c r="Y230" s="116"/>
      <c r="Z230" s="117"/>
      <c r="AA230" s="117"/>
      <c r="AB230" s="117"/>
      <c r="AC230" s="117"/>
    </row>
    <row r="231" ht="15.75" customHeight="1">
      <c r="A231" s="118"/>
      <c r="B231" s="118"/>
      <c r="C231" s="115"/>
      <c r="D231" s="97"/>
      <c r="E231" s="97"/>
      <c r="F231" s="116"/>
      <c r="G231" s="116"/>
      <c r="H231" s="116"/>
      <c r="I231" s="116"/>
      <c r="J231" s="116"/>
      <c r="K231" s="116"/>
      <c r="L231" s="116"/>
      <c r="M231" s="116"/>
      <c r="N231" s="116"/>
      <c r="O231" s="116"/>
      <c r="P231" s="116"/>
      <c r="Q231" s="116"/>
      <c r="R231" s="116"/>
      <c r="S231" s="116"/>
      <c r="T231" s="116"/>
      <c r="U231" s="116"/>
      <c r="V231" s="116"/>
      <c r="W231" s="116"/>
      <c r="X231" s="116"/>
      <c r="Y231" s="116"/>
      <c r="Z231" s="117"/>
      <c r="AA231" s="117"/>
      <c r="AB231" s="117"/>
      <c r="AC231" s="117"/>
    </row>
    <row r="232" ht="15.75" customHeight="1">
      <c r="A232" s="118"/>
      <c r="B232" s="118"/>
      <c r="C232" s="115"/>
      <c r="D232" s="97"/>
      <c r="E232" s="97"/>
      <c r="F232" s="116"/>
      <c r="G232" s="116"/>
      <c r="H232" s="116"/>
      <c r="I232" s="116"/>
      <c r="J232" s="116"/>
      <c r="K232" s="116"/>
      <c r="L232" s="116"/>
      <c r="M232" s="116"/>
      <c r="N232" s="116"/>
      <c r="O232" s="116"/>
      <c r="P232" s="116"/>
      <c r="Q232" s="116"/>
      <c r="R232" s="116"/>
      <c r="S232" s="116"/>
      <c r="T232" s="116"/>
      <c r="U232" s="116"/>
      <c r="V232" s="116"/>
      <c r="W232" s="116"/>
      <c r="X232" s="116"/>
      <c r="Y232" s="116"/>
      <c r="Z232" s="117"/>
      <c r="AA232" s="117"/>
      <c r="AB232" s="117"/>
      <c r="AC232" s="117"/>
    </row>
    <row r="233" ht="15.75" customHeight="1">
      <c r="A233" s="118"/>
      <c r="B233" s="118"/>
      <c r="C233" s="115"/>
      <c r="D233" s="97"/>
      <c r="E233" s="97"/>
      <c r="F233" s="116"/>
      <c r="G233" s="116"/>
      <c r="H233" s="116"/>
      <c r="I233" s="116"/>
      <c r="J233" s="116"/>
      <c r="K233" s="116"/>
      <c r="L233" s="116"/>
      <c r="M233" s="116"/>
      <c r="N233" s="116"/>
      <c r="O233" s="116"/>
      <c r="P233" s="116"/>
      <c r="Q233" s="116"/>
      <c r="R233" s="116"/>
      <c r="S233" s="116"/>
      <c r="T233" s="116"/>
      <c r="U233" s="116"/>
      <c r="V233" s="116"/>
      <c r="W233" s="116"/>
      <c r="X233" s="116"/>
      <c r="Y233" s="116"/>
      <c r="Z233" s="117"/>
      <c r="AA233" s="117"/>
      <c r="AB233" s="117"/>
      <c r="AC233" s="117"/>
    </row>
    <row r="234" ht="15.75" customHeight="1">
      <c r="A234" s="118"/>
      <c r="B234" s="118"/>
      <c r="C234" s="115"/>
      <c r="D234" s="97"/>
      <c r="E234" s="97"/>
      <c r="F234" s="116"/>
      <c r="G234" s="116"/>
      <c r="H234" s="116"/>
      <c r="I234" s="116"/>
      <c r="J234" s="116"/>
      <c r="K234" s="116"/>
      <c r="L234" s="116"/>
      <c r="M234" s="116"/>
      <c r="N234" s="116"/>
      <c r="O234" s="116"/>
      <c r="P234" s="116"/>
      <c r="Q234" s="116"/>
      <c r="R234" s="116"/>
      <c r="S234" s="116"/>
      <c r="T234" s="116"/>
      <c r="U234" s="116"/>
      <c r="V234" s="116"/>
      <c r="W234" s="116"/>
      <c r="X234" s="116"/>
      <c r="Y234" s="116"/>
      <c r="Z234" s="117"/>
      <c r="AA234" s="117"/>
      <c r="AB234" s="117"/>
      <c r="AC234" s="117"/>
    </row>
    <row r="235" ht="15.75" customHeight="1">
      <c r="A235" s="118"/>
      <c r="B235" s="118"/>
      <c r="C235" s="115"/>
      <c r="D235" s="97"/>
      <c r="E235" s="97"/>
      <c r="F235" s="116"/>
      <c r="G235" s="116"/>
      <c r="H235" s="116"/>
      <c r="I235" s="116"/>
      <c r="J235" s="116"/>
      <c r="K235" s="116"/>
      <c r="L235" s="116"/>
      <c r="M235" s="116"/>
      <c r="N235" s="116"/>
      <c r="O235" s="116"/>
      <c r="P235" s="116"/>
      <c r="Q235" s="116"/>
      <c r="R235" s="116"/>
      <c r="S235" s="116"/>
      <c r="T235" s="116"/>
      <c r="U235" s="116"/>
      <c r="V235" s="116"/>
      <c r="W235" s="116"/>
      <c r="X235" s="116"/>
      <c r="Y235" s="116"/>
      <c r="Z235" s="117"/>
      <c r="AA235" s="117"/>
      <c r="AB235" s="117"/>
      <c r="AC235" s="117"/>
    </row>
    <row r="236" ht="15.75" customHeight="1">
      <c r="A236" s="118"/>
      <c r="B236" s="118"/>
      <c r="C236" s="115"/>
      <c r="D236" s="97"/>
      <c r="E236" s="97"/>
      <c r="F236" s="116"/>
      <c r="G236" s="116"/>
      <c r="H236" s="116"/>
      <c r="I236" s="116"/>
      <c r="J236" s="116"/>
      <c r="K236" s="116"/>
      <c r="L236" s="116"/>
      <c r="M236" s="116"/>
      <c r="N236" s="116"/>
      <c r="O236" s="116"/>
      <c r="P236" s="116"/>
      <c r="Q236" s="116"/>
      <c r="R236" s="116"/>
      <c r="S236" s="116"/>
      <c r="T236" s="116"/>
      <c r="U236" s="116"/>
      <c r="V236" s="116"/>
      <c r="W236" s="116"/>
      <c r="X236" s="116"/>
      <c r="Y236" s="116"/>
      <c r="Z236" s="117"/>
      <c r="AA236" s="117"/>
      <c r="AB236" s="117"/>
      <c r="AC236" s="117"/>
    </row>
    <row r="237" ht="15.75" customHeight="1">
      <c r="A237" s="118"/>
      <c r="B237" s="118"/>
      <c r="C237" s="115"/>
      <c r="D237" s="97"/>
      <c r="E237" s="97"/>
      <c r="F237" s="116"/>
      <c r="G237" s="116"/>
      <c r="H237" s="116"/>
      <c r="I237" s="116"/>
      <c r="J237" s="116"/>
      <c r="K237" s="116"/>
      <c r="L237" s="116"/>
      <c r="M237" s="116"/>
      <c r="N237" s="116"/>
      <c r="O237" s="116"/>
      <c r="P237" s="116"/>
      <c r="Q237" s="116"/>
      <c r="R237" s="116"/>
      <c r="S237" s="116"/>
      <c r="T237" s="116"/>
      <c r="U237" s="116"/>
      <c r="V237" s="116"/>
      <c r="W237" s="116"/>
      <c r="X237" s="116"/>
      <c r="Y237" s="116"/>
      <c r="Z237" s="117"/>
      <c r="AA237" s="117"/>
      <c r="AB237" s="117"/>
      <c r="AC237" s="117"/>
    </row>
    <row r="238" ht="15.75" customHeight="1">
      <c r="A238" s="118"/>
      <c r="B238" s="118"/>
      <c r="C238" s="115"/>
      <c r="D238" s="97"/>
      <c r="E238" s="97"/>
      <c r="F238" s="116"/>
      <c r="G238" s="116"/>
      <c r="H238" s="116"/>
      <c r="I238" s="116"/>
      <c r="J238" s="116"/>
      <c r="K238" s="116"/>
      <c r="L238" s="116"/>
      <c r="M238" s="116"/>
      <c r="N238" s="116"/>
      <c r="O238" s="116"/>
      <c r="P238" s="116"/>
      <c r="Q238" s="116"/>
      <c r="R238" s="116"/>
      <c r="S238" s="116"/>
      <c r="T238" s="116"/>
      <c r="U238" s="116"/>
      <c r="V238" s="116"/>
      <c r="W238" s="116"/>
      <c r="X238" s="116"/>
      <c r="Y238" s="116"/>
      <c r="Z238" s="117"/>
      <c r="AA238" s="117"/>
      <c r="AB238" s="117"/>
      <c r="AC238" s="117"/>
    </row>
    <row r="239" ht="15.75" customHeight="1">
      <c r="A239" s="118"/>
      <c r="B239" s="118"/>
      <c r="C239" s="115"/>
      <c r="D239" s="97"/>
      <c r="E239" s="97"/>
      <c r="F239" s="116"/>
      <c r="G239" s="116"/>
      <c r="H239" s="116"/>
      <c r="I239" s="116"/>
      <c r="J239" s="116"/>
      <c r="K239" s="116"/>
      <c r="L239" s="116"/>
      <c r="M239" s="116"/>
      <c r="N239" s="116"/>
      <c r="O239" s="116"/>
      <c r="P239" s="116"/>
      <c r="Q239" s="116"/>
      <c r="R239" s="116"/>
      <c r="S239" s="116"/>
      <c r="T239" s="116"/>
      <c r="U239" s="116"/>
      <c r="V239" s="116"/>
      <c r="W239" s="116"/>
      <c r="X239" s="116"/>
      <c r="Y239" s="116"/>
      <c r="Z239" s="117"/>
      <c r="AA239" s="117"/>
      <c r="AB239" s="117"/>
      <c r="AC239" s="117"/>
    </row>
    <row r="240" ht="15.75" customHeight="1">
      <c r="A240" s="118"/>
      <c r="B240" s="118"/>
      <c r="C240" s="115"/>
      <c r="D240" s="97"/>
      <c r="E240" s="97"/>
      <c r="F240" s="116"/>
      <c r="G240" s="116"/>
      <c r="H240" s="116"/>
      <c r="I240" s="116"/>
      <c r="J240" s="116"/>
      <c r="K240" s="116"/>
      <c r="L240" s="116"/>
      <c r="M240" s="116"/>
      <c r="N240" s="116"/>
      <c r="O240" s="116"/>
      <c r="P240" s="116"/>
      <c r="Q240" s="116"/>
      <c r="R240" s="116"/>
      <c r="S240" s="116"/>
      <c r="T240" s="116"/>
      <c r="U240" s="116"/>
      <c r="V240" s="116"/>
      <c r="W240" s="116"/>
      <c r="X240" s="116"/>
      <c r="Y240" s="116"/>
      <c r="Z240" s="117"/>
      <c r="AA240" s="117"/>
      <c r="AB240" s="117"/>
      <c r="AC240" s="117"/>
    </row>
    <row r="241" ht="15.75" customHeight="1">
      <c r="A241" s="118"/>
      <c r="B241" s="118"/>
      <c r="C241" s="115"/>
      <c r="D241" s="97"/>
      <c r="E241" s="97"/>
      <c r="F241" s="116"/>
      <c r="G241" s="116"/>
      <c r="H241" s="116"/>
      <c r="I241" s="116"/>
      <c r="J241" s="116"/>
      <c r="K241" s="116"/>
      <c r="L241" s="116"/>
      <c r="M241" s="116"/>
      <c r="N241" s="116"/>
      <c r="O241" s="116"/>
      <c r="P241" s="116"/>
      <c r="Q241" s="116"/>
      <c r="R241" s="116"/>
      <c r="S241" s="116"/>
      <c r="T241" s="116"/>
      <c r="U241" s="116"/>
      <c r="V241" s="116"/>
      <c r="W241" s="116"/>
      <c r="X241" s="116"/>
      <c r="Y241" s="116"/>
      <c r="Z241" s="117"/>
      <c r="AA241" s="117"/>
      <c r="AB241" s="117"/>
      <c r="AC241" s="117"/>
    </row>
    <row r="242" ht="15.75" customHeight="1">
      <c r="A242" s="118"/>
      <c r="B242" s="118"/>
      <c r="C242" s="115"/>
      <c r="D242" s="97"/>
      <c r="E242" s="97"/>
      <c r="F242" s="116"/>
      <c r="G242" s="116"/>
      <c r="H242" s="116"/>
      <c r="I242" s="116"/>
      <c r="J242" s="116"/>
      <c r="K242" s="116"/>
      <c r="L242" s="116"/>
      <c r="M242" s="116"/>
      <c r="N242" s="116"/>
      <c r="O242" s="116"/>
      <c r="P242" s="116"/>
      <c r="Q242" s="116"/>
      <c r="R242" s="116"/>
      <c r="S242" s="116"/>
      <c r="T242" s="116"/>
      <c r="U242" s="116"/>
      <c r="V242" s="116"/>
      <c r="W242" s="116"/>
      <c r="X242" s="116"/>
      <c r="Y242" s="116"/>
      <c r="Z242" s="117"/>
      <c r="AA242" s="117"/>
      <c r="AB242" s="117"/>
      <c r="AC242" s="117"/>
    </row>
    <row r="243" ht="15.75" customHeight="1">
      <c r="A243" s="118"/>
      <c r="B243" s="118"/>
      <c r="C243" s="115"/>
      <c r="D243" s="97"/>
      <c r="E243" s="97"/>
      <c r="F243" s="116"/>
      <c r="G243" s="116"/>
      <c r="H243" s="116"/>
      <c r="I243" s="116"/>
      <c r="J243" s="116"/>
      <c r="K243" s="116"/>
      <c r="L243" s="116"/>
      <c r="M243" s="116"/>
      <c r="N243" s="116"/>
      <c r="O243" s="116"/>
      <c r="P243" s="116"/>
      <c r="Q243" s="116"/>
      <c r="R243" s="116"/>
      <c r="S243" s="116"/>
      <c r="T243" s="116"/>
      <c r="U243" s="116"/>
      <c r="V243" s="116"/>
      <c r="W243" s="116"/>
      <c r="X243" s="116"/>
      <c r="Y243" s="116"/>
      <c r="Z243" s="117"/>
      <c r="AA243" s="117"/>
      <c r="AB243" s="117"/>
      <c r="AC243" s="117"/>
    </row>
    <row r="244" ht="15.75" customHeight="1">
      <c r="A244" s="118"/>
      <c r="B244" s="118"/>
      <c r="C244" s="115"/>
      <c r="D244" s="97"/>
      <c r="E244" s="97"/>
      <c r="F244" s="116"/>
      <c r="G244" s="116"/>
      <c r="H244" s="116"/>
      <c r="I244" s="116"/>
      <c r="J244" s="116"/>
      <c r="K244" s="116"/>
      <c r="L244" s="116"/>
      <c r="M244" s="116"/>
      <c r="N244" s="116"/>
      <c r="O244" s="116"/>
      <c r="P244" s="116"/>
      <c r="Q244" s="116"/>
      <c r="R244" s="116"/>
      <c r="S244" s="116"/>
      <c r="T244" s="116"/>
      <c r="U244" s="116"/>
      <c r="V244" s="116"/>
      <c r="W244" s="116"/>
      <c r="X244" s="116"/>
      <c r="Y244" s="116"/>
      <c r="Z244" s="117"/>
      <c r="AA244" s="117"/>
      <c r="AB244" s="117"/>
      <c r="AC244" s="117"/>
    </row>
    <row r="245" ht="15.75" customHeight="1">
      <c r="A245" s="118"/>
      <c r="B245" s="118"/>
      <c r="C245" s="115"/>
      <c r="D245" s="97"/>
      <c r="E245" s="97"/>
      <c r="F245" s="116"/>
      <c r="G245" s="116"/>
      <c r="H245" s="116"/>
      <c r="I245" s="116"/>
      <c r="J245" s="116"/>
      <c r="K245" s="116"/>
      <c r="L245" s="116"/>
      <c r="M245" s="116"/>
      <c r="N245" s="116"/>
      <c r="O245" s="116"/>
      <c r="P245" s="116"/>
      <c r="Q245" s="116"/>
      <c r="R245" s="116"/>
      <c r="S245" s="116"/>
      <c r="T245" s="116"/>
      <c r="U245" s="116"/>
      <c r="V245" s="116"/>
      <c r="W245" s="116"/>
      <c r="X245" s="116"/>
      <c r="Y245" s="116"/>
      <c r="Z245" s="117"/>
      <c r="AA245" s="117"/>
      <c r="AB245" s="117"/>
      <c r="AC245" s="117"/>
    </row>
    <row r="246" ht="15.75" customHeight="1">
      <c r="A246" s="118"/>
      <c r="B246" s="118"/>
      <c r="C246" s="115"/>
      <c r="D246" s="97"/>
      <c r="E246" s="97"/>
      <c r="F246" s="116"/>
      <c r="G246" s="116"/>
      <c r="H246" s="116"/>
      <c r="I246" s="116"/>
      <c r="J246" s="116"/>
      <c r="K246" s="116"/>
      <c r="L246" s="116"/>
      <c r="M246" s="116"/>
      <c r="N246" s="116"/>
      <c r="O246" s="116"/>
      <c r="P246" s="116"/>
      <c r="Q246" s="116"/>
      <c r="R246" s="116"/>
      <c r="S246" s="116"/>
      <c r="T246" s="116"/>
      <c r="U246" s="116"/>
      <c r="V246" s="116"/>
      <c r="W246" s="116"/>
      <c r="X246" s="116"/>
      <c r="Y246" s="116"/>
      <c r="Z246" s="117"/>
      <c r="AA246" s="117"/>
      <c r="AB246" s="117"/>
      <c r="AC246" s="117"/>
    </row>
    <row r="247" ht="15.75" customHeight="1">
      <c r="A247" s="118"/>
      <c r="B247" s="118"/>
      <c r="C247" s="115"/>
      <c r="D247" s="97"/>
      <c r="E247" s="97"/>
      <c r="F247" s="116"/>
      <c r="G247" s="116"/>
      <c r="H247" s="116"/>
      <c r="I247" s="116"/>
      <c r="J247" s="116"/>
      <c r="K247" s="116"/>
      <c r="L247" s="116"/>
      <c r="M247" s="116"/>
      <c r="N247" s="116"/>
      <c r="O247" s="116"/>
      <c r="P247" s="116"/>
      <c r="Q247" s="116"/>
      <c r="R247" s="116"/>
      <c r="S247" s="116"/>
      <c r="T247" s="116"/>
      <c r="U247" s="116"/>
      <c r="V247" s="116"/>
      <c r="W247" s="116"/>
      <c r="X247" s="116"/>
      <c r="Y247" s="116"/>
      <c r="Z247" s="117"/>
      <c r="AA247" s="117"/>
      <c r="AB247" s="117"/>
      <c r="AC247" s="117"/>
    </row>
    <row r="248" ht="15.75" customHeight="1">
      <c r="A248" s="118"/>
      <c r="B248" s="118"/>
      <c r="C248" s="115"/>
      <c r="D248" s="97"/>
      <c r="E248" s="97"/>
      <c r="F248" s="116"/>
      <c r="G248" s="116"/>
      <c r="H248" s="116"/>
      <c r="I248" s="116"/>
      <c r="J248" s="116"/>
      <c r="K248" s="116"/>
      <c r="L248" s="116"/>
      <c r="M248" s="116"/>
      <c r="N248" s="116"/>
      <c r="O248" s="116"/>
      <c r="P248" s="116"/>
      <c r="Q248" s="116"/>
      <c r="R248" s="116"/>
      <c r="S248" s="116"/>
      <c r="T248" s="116"/>
      <c r="U248" s="116"/>
      <c r="V248" s="116"/>
      <c r="W248" s="116"/>
      <c r="X248" s="116"/>
      <c r="Y248" s="116"/>
      <c r="Z248" s="117"/>
      <c r="AA248" s="117"/>
      <c r="AB248" s="117"/>
      <c r="AC248" s="117"/>
    </row>
    <row r="249" ht="15.75" customHeight="1">
      <c r="A249" s="118"/>
      <c r="B249" s="118"/>
      <c r="C249" s="115"/>
      <c r="D249" s="97"/>
      <c r="E249" s="97"/>
      <c r="F249" s="116"/>
      <c r="G249" s="116"/>
      <c r="H249" s="116"/>
      <c r="I249" s="116"/>
      <c r="J249" s="116"/>
      <c r="K249" s="116"/>
      <c r="L249" s="116"/>
      <c r="M249" s="116"/>
      <c r="N249" s="116"/>
      <c r="O249" s="116"/>
      <c r="P249" s="116"/>
      <c r="Q249" s="116"/>
      <c r="R249" s="116"/>
      <c r="S249" s="116"/>
      <c r="T249" s="116"/>
      <c r="U249" s="116"/>
      <c r="V249" s="116"/>
      <c r="W249" s="116"/>
      <c r="X249" s="116"/>
      <c r="Y249" s="116"/>
      <c r="Z249" s="117"/>
      <c r="AA249" s="117"/>
      <c r="AB249" s="117"/>
      <c r="AC249" s="117"/>
    </row>
    <row r="250" ht="15.75" customHeight="1">
      <c r="A250" s="118"/>
      <c r="B250" s="118"/>
      <c r="C250" s="115"/>
      <c r="D250" s="97"/>
      <c r="E250" s="97"/>
      <c r="F250" s="116"/>
      <c r="G250" s="116"/>
      <c r="H250" s="116"/>
      <c r="I250" s="116"/>
      <c r="J250" s="116"/>
      <c r="K250" s="116"/>
      <c r="L250" s="116"/>
      <c r="M250" s="116"/>
      <c r="N250" s="116"/>
      <c r="O250" s="116"/>
      <c r="P250" s="116"/>
      <c r="Q250" s="116"/>
      <c r="R250" s="116"/>
      <c r="S250" s="116"/>
      <c r="T250" s="116"/>
      <c r="U250" s="116"/>
      <c r="V250" s="116"/>
      <c r="W250" s="116"/>
      <c r="X250" s="116"/>
      <c r="Y250" s="116"/>
      <c r="Z250" s="117"/>
      <c r="AA250" s="117"/>
      <c r="AB250" s="117"/>
      <c r="AC250" s="117"/>
    </row>
    <row r="251" ht="15.75" customHeight="1">
      <c r="A251" s="118"/>
      <c r="B251" s="118"/>
      <c r="C251" s="115"/>
      <c r="D251" s="97"/>
      <c r="E251" s="97"/>
      <c r="F251" s="116"/>
      <c r="G251" s="116"/>
      <c r="H251" s="116"/>
      <c r="I251" s="116"/>
      <c r="J251" s="116"/>
      <c r="K251" s="116"/>
      <c r="L251" s="116"/>
      <c r="M251" s="116"/>
      <c r="N251" s="116"/>
      <c r="O251" s="116"/>
      <c r="P251" s="116"/>
      <c r="Q251" s="116"/>
      <c r="R251" s="116"/>
      <c r="S251" s="116"/>
      <c r="T251" s="116"/>
      <c r="U251" s="116"/>
      <c r="V251" s="116"/>
      <c r="W251" s="116"/>
      <c r="X251" s="116"/>
      <c r="Y251" s="116"/>
      <c r="Z251" s="117"/>
      <c r="AA251" s="117"/>
      <c r="AB251" s="117"/>
      <c r="AC251" s="117"/>
    </row>
    <row r="252" ht="15.75" customHeight="1">
      <c r="A252" s="118"/>
      <c r="B252" s="118"/>
      <c r="C252" s="115"/>
      <c r="D252" s="97"/>
      <c r="E252" s="97"/>
      <c r="F252" s="116"/>
      <c r="G252" s="116"/>
      <c r="H252" s="116"/>
      <c r="I252" s="116"/>
      <c r="J252" s="116"/>
      <c r="K252" s="116"/>
      <c r="L252" s="116"/>
      <c r="M252" s="116"/>
      <c r="N252" s="116"/>
      <c r="O252" s="116"/>
      <c r="P252" s="116"/>
      <c r="Q252" s="116"/>
      <c r="R252" s="116"/>
      <c r="S252" s="116"/>
      <c r="T252" s="116"/>
      <c r="U252" s="116"/>
      <c r="V252" s="116"/>
      <c r="W252" s="116"/>
      <c r="X252" s="116"/>
      <c r="Y252" s="116"/>
      <c r="Z252" s="117"/>
      <c r="AA252" s="117"/>
      <c r="AB252" s="117"/>
      <c r="AC252" s="117"/>
    </row>
    <row r="253" ht="15.75" customHeight="1">
      <c r="A253" s="118"/>
      <c r="B253" s="118"/>
      <c r="C253" s="115"/>
      <c r="D253" s="97"/>
      <c r="E253" s="97"/>
      <c r="F253" s="116"/>
      <c r="G253" s="116"/>
      <c r="H253" s="116"/>
      <c r="I253" s="116"/>
      <c r="J253" s="116"/>
      <c r="K253" s="116"/>
      <c r="L253" s="116"/>
      <c r="M253" s="116"/>
      <c r="N253" s="116"/>
      <c r="O253" s="116"/>
      <c r="P253" s="116"/>
      <c r="Q253" s="116"/>
      <c r="R253" s="116"/>
      <c r="S253" s="116"/>
      <c r="T253" s="116"/>
      <c r="U253" s="116"/>
      <c r="V253" s="116"/>
      <c r="W253" s="116"/>
      <c r="X253" s="116"/>
      <c r="Y253" s="116"/>
      <c r="Z253" s="117"/>
      <c r="AA253" s="117"/>
      <c r="AB253" s="117"/>
      <c r="AC253" s="117"/>
    </row>
    <row r="254" ht="15.75" customHeight="1">
      <c r="A254" s="118"/>
      <c r="B254" s="118"/>
      <c r="C254" s="115"/>
      <c r="D254" s="97"/>
      <c r="E254" s="97"/>
      <c r="F254" s="116"/>
      <c r="G254" s="116"/>
      <c r="H254" s="116"/>
      <c r="I254" s="116"/>
      <c r="J254" s="116"/>
      <c r="K254" s="116"/>
      <c r="L254" s="116"/>
      <c r="M254" s="116"/>
      <c r="N254" s="116"/>
      <c r="O254" s="116"/>
      <c r="P254" s="116"/>
      <c r="Q254" s="116"/>
      <c r="R254" s="116"/>
      <c r="S254" s="116"/>
      <c r="T254" s="116"/>
      <c r="U254" s="116"/>
      <c r="V254" s="116"/>
      <c r="W254" s="116"/>
      <c r="X254" s="116"/>
      <c r="Y254" s="116"/>
      <c r="Z254" s="117"/>
      <c r="AA254" s="117"/>
      <c r="AB254" s="117"/>
      <c r="AC254" s="117"/>
    </row>
    <row r="255" ht="15.75" customHeight="1">
      <c r="A255" s="118"/>
      <c r="B255" s="118"/>
      <c r="C255" s="115"/>
      <c r="D255" s="97"/>
      <c r="E255" s="97"/>
      <c r="F255" s="116"/>
      <c r="G255" s="116"/>
      <c r="H255" s="116"/>
      <c r="I255" s="116"/>
      <c r="J255" s="116"/>
      <c r="K255" s="116"/>
      <c r="L255" s="116"/>
      <c r="M255" s="116"/>
      <c r="N255" s="116"/>
      <c r="O255" s="116"/>
      <c r="P255" s="116"/>
      <c r="Q255" s="116"/>
      <c r="R255" s="116"/>
      <c r="S255" s="116"/>
      <c r="T255" s="116"/>
      <c r="U255" s="116"/>
      <c r="V255" s="116"/>
      <c r="W255" s="116"/>
      <c r="X255" s="116"/>
      <c r="Y255" s="116"/>
      <c r="Z255" s="117"/>
      <c r="AA255" s="117"/>
      <c r="AB255" s="117"/>
      <c r="AC255" s="117"/>
    </row>
    <row r="256" ht="15.75" customHeight="1">
      <c r="A256" s="118"/>
      <c r="B256" s="118"/>
      <c r="C256" s="115"/>
      <c r="D256" s="97"/>
      <c r="E256" s="97"/>
      <c r="F256" s="116"/>
      <c r="G256" s="116"/>
      <c r="H256" s="116"/>
      <c r="I256" s="116"/>
      <c r="J256" s="116"/>
      <c r="K256" s="116"/>
      <c r="L256" s="116"/>
      <c r="M256" s="116"/>
      <c r="N256" s="116"/>
      <c r="O256" s="116"/>
      <c r="P256" s="116"/>
      <c r="Q256" s="116"/>
      <c r="R256" s="116"/>
      <c r="S256" s="116"/>
      <c r="T256" s="116"/>
      <c r="U256" s="116"/>
      <c r="V256" s="116"/>
      <c r="W256" s="116"/>
      <c r="X256" s="116"/>
      <c r="Y256" s="116"/>
      <c r="Z256" s="117"/>
      <c r="AA256" s="117"/>
      <c r="AB256" s="117"/>
      <c r="AC256" s="117"/>
    </row>
    <row r="257" ht="15.75" customHeight="1">
      <c r="A257" s="118"/>
      <c r="B257" s="118"/>
      <c r="C257" s="115"/>
      <c r="D257" s="97"/>
      <c r="E257" s="97"/>
      <c r="F257" s="116"/>
      <c r="G257" s="116"/>
      <c r="H257" s="116"/>
      <c r="I257" s="116"/>
      <c r="J257" s="116"/>
      <c r="K257" s="116"/>
      <c r="L257" s="116"/>
      <c r="M257" s="116"/>
      <c r="N257" s="116"/>
      <c r="O257" s="116"/>
      <c r="P257" s="116"/>
      <c r="Q257" s="116"/>
      <c r="R257" s="116"/>
      <c r="S257" s="116"/>
      <c r="T257" s="116"/>
      <c r="U257" s="116"/>
      <c r="V257" s="116"/>
      <c r="W257" s="116"/>
      <c r="X257" s="116"/>
      <c r="Y257" s="116"/>
      <c r="Z257" s="117"/>
      <c r="AA257" s="117"/>
      <c r="AB257" s="117"/>
      <c r="AC257" s="117"/>
    </row>
    <row r="258" ht="15.75" customHeight="1">
      <c r="A258" s="118"/>
      <c r="B258" s="118"/>
      <c r="C258" s="115"/>
      <c r="D258" s="97"/>
      <c r="E258" s="97"/>
      <c r="F258" s="116"/>
      <c r="G258" s="116"/>
      <c r="H258" s="116"/>
      <c r="I258" s="116"/>
      <c r="J258" s="116"/>
      <c r="K258" s="116"/>
      <c r="L258" s="116"/>
      <c r="M258" s="116"/>
      <c r="N258" s="116"/>
      <c r="O258" s="116"/>
      <c r="P258" s="116"/>
      <c r="Q258" s="116"/>
      <c r="R258" s="116"/>
      <c r="S258" s="116"/>
      <c r="T258" s="116"/>
      <c r="U258" s="116"/>
      <c r="V258" s="116"/>
      <c r="W258" s="116"/>
      <c r="X258" s="116"/>
      <c r="Y258" s="116"/>
      <c r="Z258" s="117"/>
      <c r="AA258" s="117"/>
      <c r="AB258" s="117"/>
      <c r="AC258" s="117"/>
    </row>
    <row r="259" ht="15.75" customHeight="1">
      <c r="A259" s="118"/>
      <c r="B259" s="118"/>
      <c r="C259" s="115"/>
      <c r="D259" s="97"/>
      <c r="E259" s="97"/>
      <c r="F259" s="116"/>
      <c r="G259" s="116"/>
      <c r="H259" s="116"/>
      <c r="I259" s="116"/>
      <c r="J259" s="116"/>
      <c r="K259" s="116"/>
      <c r="L259" s="116"/>
      <c r="M259" s="116"/>
      <c r="N259" s="116"/>
      <c r="O259" s="116"/>
      <c r="P259" s="116"/>
      <c r="Q259" s="116"/>
      <c r="R259" s="116"/>
      <c r="S259" s="116"/>
      <c r="T259" s="116"/>
      <c r="U259" s="116"/>
      <c r="V259" s="116"/>
      <c r="W259" s="116"/>
      <c r="X259" s="116"/>
      <c r="Y259" s="116"/>
      <c r="Z259" s="117"/>
      <c r="AA259" s="117"/>
      <c r="AB259" s="117"/>
      <c r="AC259" s="117"/>
    </row>
    <row r="260" ht="15.75" customHeight="1">
      <c r="A260" s="118"/>
      <c r="B260" s="118"/>
      <c r="C260" s="115"/>
      <c r="D260" s="97"/>
      <c r="E260" s="97"/>
      <c r="F260" s="116"/>
      <c r="G260" s="116"/>
      <c r="H260" s="116"/>
      <c r="I260" s="116"/>
      <c r="J260" s="116"/>
      <c r="K260" s="116"/>
      <c r="L260" s="116"/>
      <c r="M260" s="116"/>
      <c r="N260" s="116"/>
      <c r="O260" s="116"/>
      <c r="P260" s="116"/>
      <c r="Q260" s="116"/>
      <c r="R260" s="116"/>
      <c r="S260" s="116"/>
      <c r="T260" s="116"/>
      <c r="U260" s="116"/>
      <c r="V260" s="116"/>
      <c r="W260" s="116"/>
      <c r="X260" s="116"/>
      <c r="Y260" s="116"/>
      <c r="Z260" s="117"/>
      <c r="AA260" s="117"/>
      <c r="AB260" s="117"/>
      <c r="AC260" s="117"/>
    </row>
    <row r="261" ht="15.75" customHeight="1">
      <c r="A261" s="118"/>
      <c r="B261" s="118"/>
      <c r="C261" s="115"/>
      <c r="D261" s="97"/>
      <c r="E261" s="97"/>
      <c r="F261" s="116"/>
      <c r="G261" s="116"/>
      <c r="H261" s="116"/>
      <c r="I261" s="116"/>
      <c r="J261" s="116"/>
      <c r="K261" s="116"/>
      <c r="L261" s="116"/>
      <c r="M261" s="116"/>
      <c r="N261" s="116"/>
      <c r="O261" s="116"/>
      <c r="P261" s="116"/>
      <c r="Q261" s="116"/>
      <c r="R261" s="116"/>
      <c r="S261" s="116"/>
      <c r="T261" s="116"/>
      <c r="U261" s="116"/>
      <c r="V261" s="116"/>
      <c r="W261" s="116"/>
      <c r="X261" s="116"/>
      <c r="Y261" s="116"/>
      <c r="Z261" s="117"/>
      <c r="AA261" s="117"/>
      <c r="AB261" s="117"/>
      <c r="AC261" s="117"/>
    </row>
    <row r="262" ht="15.75" customHeight="1">
      <c r="A262" s="118"/>
      <c r="B262" s="118"/>
      <c r="C262" s="115"/>
      <c r="D262" s="97"/>
      <c r="E262" s="97"/>
      <c r="F262" s="116"/>
      <c r="G262" s="116"/>
      <c r="H262" s="116"/>
      <c r="I262" s="116"/>
      <c r="J262" s="116"/>
      <c r="K262" s="116"/>
      <c r="L262" s="116"/>
      <c r="M262" s="116"/>
      <c r="N262" s="116"/>
      <c r="O262" s="116"/>
      <c r="P262" s="116"/>
      <c r="Q262" s="116"/>
      <c r="R262" s="116"/>
      <c r="S262" s="116"/>
      <c r="T262" s="116"/>
      <c r="U262" s="116"/>
      <c r="V262" s="116"/>
      <c r="W262" s="116"/>
      <c r="X262" s="116"/>
      <c r="Y262" s="116"/>
      <c r="Z262" s="117"/>
      <c r="AA262" s="117"/>
      <c r="AB262" s="117"/>
      <c r="AC262" s="117"/>
    </row>
    <row r="263" ht="15.75" customHeight="1">
      <c r="A263" s="118"/>
      <c r="B263" s="118"/>
      <c r="C263" s="115"/>
      <c r="D263" s="97"/>
      <c r="E263" s="97"/>
      <c r="F263" s="116"/>
      <c r="G263" s="116"/>
      <c r="H263" s="116"/>
      <c r="I263" s="116"/>
      <c r="J263" s="116"/>
      <c r="K263" s="116"/>
      <c r="L263" s="116"/>
      <c r="M263" s="116"/>
      <c r="N263" s="116"/>
      <c r="O263" s="116"/>
      <c r="P263" s="116"/>
      <c r="Q263" s="116"/>
      <c r="R263" s="116"/>
      <c r="S263" s="116"/>
      <c r="T263" s="116"/>
      <c r="U263" s="116"/>
      <c r="V263" s="116"/>
      <c r="W263" s="116"/>
      <c r="X263" s="116"/>
      <c r="Y263" s="116"/>
      <c r="Z263" s="117"/>
      <c r="AA263" s="117"/>
      <c r="AB263" s="117"/>
      <c r="AC263" s="117"/>
    </row>
    <row r="264" ht="15.75" customHeight="1">
      <c r="A264" s="118"/>
      <c r="B264" s="118"/>
      <c r="C264" s="115"/>
      <c r="D264" s="97"/>
      <c r="E264" s="97"/>
      <c r="F264" s="116"/>
      <c r="G264" s="116"/>
      <c r="H264" s="116"/>
      <c r="I264" s="116"/>
      <c r="J264" s="116"/>
      <c r="K264" s="116"/>
      <c r="L264" s="116"/>
      <c r="M264" s="116"/>
      <c r="N264" s="116"/>
      <c r="O264" s="116"/>
      <c r="P264" s="116"/>
      <c r="Q264" s="116"/>
      <c r="R264" s="116"/>
      <c r="S264" s="116"/>
      <c r="T264" s="116"/>
      <c r="U264" s="116"/>
      <c r="V264" s="116"/>
      <c r="W264" s="116"/>
      <c r="X264" s="116"/>
      <c r="Y264" s="116"/>
      <c r="Z264" s="117"/>
      <c r="AA264" s="117"/>
      <c r="AB264" s="117"/>
      <c r="AC264" s="117"/>
    </row>
    <row r="265" ht="15.75" customHeight="1">
      <c r="A265" s="118"/>
      <c r="B265" s="118"/>
      <c r="C265" s="115"/>
      <c r="D265" s="97"/>
      <c r="E265" s="97"/>
      <c r="F265" s="116"/>
      <c r="G265" s="116"/>
      <c r="H265" s="116"/>
      <c r="I265" s="116"/>
      <c r="J265" s="116"/>
      <c r="K265" s="116"/>
      <c r="L265" s="116"/>
      <c r="M265" s="116"/>
      <c r="N265" s="116"/>
      <c r="O265" s="116"/>
      <c r="P265" s="116"/>
      <c r="Q265" s="116"/>
      <c r="R265" s="116"/>
      <c r="S265" s="116"/>
      <c r="T265" s="116"/>
      <c r="U265" s="116"/>
      <c r="V265" s="116"/>
      <c r="W265" s="116"/>
      <c r="X265" s="116"/>
      <c r="Y265" s="116"/>
      <c r="Z265" s="117"/>
      <c r="AA265" s="117"/>
      <c r="AB265" s="117"/>
      <c r="AC265" s="117"/>
    </row>
    <row r="266" ht="15.75" customHeight="1">
      <c r="A266" s="118"/>
      <c r="B266" s="118"/>
      <c r="C266" s="115"/>
      <c r="D266" s="97"/>
      <c r="E266" s="97"/>
      <c r="F266" s="116"/>
      <c r="G266" s="116"/>
      <c r="H266" s="116"/>
      <c r="I266" s="116"/>
      <c r="J266" s="116"/>
      <c r="K266" s="116"/>
      <c r="L266" s="116"/>
      <c r="M266" s="116"/>
      <c r="N266" s="116"/>
      <c r="O266" s="116"/>
      <c r="P266" s="116"/>
      <c r="Q266" s="116"/>
      <c r="R266" s="116"/>
      <c r="S266" s="116"/>
      <c r="T266" s="116"/>
      <c r="U266" s="116"/>
      <c r="V266" s="116"/>
      <c r="W266" s="116"/>
      <c r="X266" s="116"/>
      <c r="Y266" s="116"/>
      <c r="Z266" s="117"/>
      <c r="AA266" s="117"/>
      <c r="AB266" s="117"/>
      <c r="AC266" s="117"/>
    </row>
    <row r="267" ht="15.75" customHeight="1">
      <c r="A267" s="118"/>
      <c r="B267" s="118"/>
      <c r="C267" s="115"/>
      <c r="D267" s="97"/>
      <c r="E267" s="97"/>
      <c r="F267" s="116"/>
      <c r="G267" s="116"/>
      <c r="H267" s="116"/>
      <c r="I267" s="116"/>
      <c r="J267" s="116"/>
      <c r="K267" s="116"/>
      <c r="L267" s="116"/>
      <c r="M267" s="116"/>
      <c r="N267" s="116"/>
      <c r="O267" s="116"/>
      <c r="P267" s="116"/>
      <c r="Q267" s="116"/>
      <c r="R267" s="116"/>
      <c r="S267" s="116"/>
      <c r="T267" s="116"/>
      <c r="U267" s="116"/>
      <c r="V267" s="116"/>
      <c r="W267" s="116"/>
      <c r="X267" s="116"/>
      <c r="Y267" s="116"/>
      <c r="Z267" s="117"/>
      <c r="AA267" s="117"/>
      <c r="AB267" s="117"/>
      <c r="AC267" s="117"/>
    </row>
    <row r="268" ht="15.75" customHeight="1">
      <c r="A268" s="118"/>
      <c r="B268" s="118"/>
      <c r="C268" s="115"/>
      <c r="D268" s="97"/>
      <c r="E268" s="97"/>
      <c r="F268" s="116"/>
      <c r="G268" s="116"/>
      <c r="H268" s="116"/>
      <c r="I268" s="116"/>
      <c r="J268" s="116"/>
      <c r="K268" s="116"/>
      <c r="L268" s="116"/>
      <c r="M268" s="116"/>
      <c r="N268" s="116"/>
      <c r="O268" s="116"/>
      <c r="P268" s="116"/>
      <c r="Q268" s="116"/>
      <c r="R268" s="116"/>
      <c r="S268" s="116"/>
      <c r="T268" s="116"/>
      <c r="U268" s="116"/>
      <c r="V268" s="116"/>
      <c r="W268" s="116"/>
      <c r="X268" s="116"/>
      <c r="Y268" s="116"/>
      <c r="Z268" s="117"/>
      <c r="AA268" s="117"/>
      <c r="AB268" s="117"/>
      <c r="AC268" s="117"/>
    </row>
    <row r="269" ht="15.75" customHeight="1">
      <c r="A269" s="118"/>
      <c r="B269" s="118"/>
      <c r="C269" s="115"/>
      <c r="D269" s="97"/>
      <c r="E269" s="97"/>
      <c r="F269" s="116"/>
      <c r="G269" s="116"/>
      <c r="H269" s="116"/>
      <c r="I269" s="116"/>
      <c r="J269" s="116"/>
      <c r="K269" s="116"/>
      <c r="L269" s="116"/>
      <c r="M269" s="116"/>
      <c r="N269" s="116"/>
      <c r="O269" s="116"/>
      <c r="P269" s="116"/>
      <c r="Q269" s="116"/>
      <c r="R269" s="116"/>
      <c r="S269" s="116"/>
      <c r="T269" s="116"/>
      <c r="U269" s="116"/>
      <c r="V269" s="116"/>
      <c r="W269" s="116"/>
      <c r="X269" s="116"/>
      <c r="Y269" s="116"/>
      <c r="Z269" s="117"/>
      <c r="AA269" s="117"/>
      <c r="AB269" s="117"/>
      <c r="AC269" s="117"/>
    </row>
    <row r="270" ht="15.75" customHeight="1">
      <c r="A270" s="118"/>
      <c r="B270" s="118"/>
      <c r="C270" s="115"/>
      <c r="D270" s="97"/>
      <c r="E270" s="97"/>
      <c r="F270" s="116"/>
      <c r="G270" s="116"/>
      <c r="H270" s="116"/>
      <c r="I270" s="116"/>
      <c r="J270" s="116"/>
      <c r="K270" s="116"/>
      <c r="L270" s="116"/>
      <c r="M270" s="116"/>
      <c r="N270" s="116"/>
      <c r="O270" s="116"/>
      <c r="P270" s="116"/>
      <c r="Q270" s="116"/>
      <c r="R270" s="116"/>
      <c r="S270" s="116"/>
      <c r="T270" s="116"/>
      <c r="U270" s="116"/>
      <c r="V270" s="116"/>
      <c r="W270" s="116"/>
      <c r="X270" s="116"/>
      <c r="Y270" s="116"/>
      <c r="Z270" s="117"/>
      <c r="AA270" s="117"/>
      <c r="AB270" s="117"/>
      <c r="AC270" s="117"/>
    </row>
    <row r="271" ht="15.75" customHeight="1">
      <c r="A271" s="118"/>
      <c r="B271" s="118"/>
      <c r="C271" s="115"/>
      <c r="D271" s="97"/>
      <c r="E271" s="97"/>
      <c r="F271" s="116"/>
      <c r="G271" s="116"/>
      <c r="H271" s="116"/>
      <c r="I271" s="116"/>
      <c r="J271" s="116"/>
      <c r="K271" s="116"/>
      <c r="L271" s="116"/>
      <c r="M271" s="116"/>
      <c r="N271" s="116"/>
      <c r="O271" s="116"/>
      <c r="P271" s="116"/>
      <c r="Q271" s="116"/>
      <c r="R271" s="116"/>
      <c r="S271" s="116"/>
      <c r="T271" s="116"/>
      <c r="U271" s="116"/>
      <c r="V271" s="116"/>
      <c r="W271" s="116"/>
      <c r="X271" s="116"/>
      <c r="Y271" s="116"/>
      <c r="Z271" s="117"/>
      <c r="AA271" s="117"/>
      <c r="AB271" s="117"/>
      <c r="AC271" s="117"/>
    </row>
    <row r="272" ht="15.75" customHeight="1">
      <c r="A272" s="118"/>
      <c r="B272" s="118"/>
      <c r="C272" s="115"/>
      <c r="D272" s="97"/>
      <c r="E272" s="97"/>
      <c r="F272" s="116"/>
      <c r="G272" s="116"/>
      <c r="H272" s="116"/>
      <c r="I272" s="116"/>
      <c r="J272" s="116"/>
      <c r="K272" s="116"/>
      <c r="L272" s="116"/>
      <c r="M272" s="116"/>
      <c r="N272" s="116"/>
      <c r="O272" s="116"/>
      <c r="P272" s="116"/>
      <c r="Q272" s="116"/>
      <c r="R272" s="116"/>
      <c r="S272" s="116"/>
      <c r="T272" s="116"/>
      <c r="U272" s="116"/>
      <c r="V272" s="116"/>
      <c r="W272" s="116"/>
      <c r="X272" s="116"/>
      <c r="Y272" s="116"/>
      <c r="Z272" s="117"/>
      <c r="AA272" s="117"/>
      <c r="AB272" s="117"/>
      <c r="AC272" s="117"/>
    </row>
    <row r="273" ht="15.75" customHeight="1">
      <c r="A273" s="118"/>
      <c r="B273" s="118"/>
      <c r="C273" s="115"/>
      <c r="D273" s="97"/>
      <c r="E273" s="97"/>
      <c r="F273" s="116"/>
      <c r="G273" s="116"/>
      <c r="H273" s="116"/>
      <c r="I273" s="116"/>
      <c r="J273" s="116"/>
      <c r="K273" s="116"/>
      <c r="L273" s="116"/>
      <c r="M273" s="116"/>
      <c r="N273" s="116"/>
      <c r="O273" s="116"/>
      <c r="P273" s="116"/>
      <c r="Q273" s="116"/>
      <c r="R273" s="116"/>
      <c r="S273" s="116"/>
      <c r="T273" s="116"/>
      <c r="U273" s="116"/>
      <c r="V273" s="116"/>
      <c r="W273" s="116"/>
      <c r="X273" s="116"/>
      <c r="Y273" s="116"/>
      <c r="Z273" s="117"/>
      <c r="AA273" s="117"/>
      <c r="AB273" s="117"/>
      <c r="AC273" s="117"/>
    </row>
    <row r="274" ht="15.75" customHeight="1">
      <c r="A274" s="118"/>
      <c r="B274" s="118"/>
      <c r="C274" s="115"/>
      <c r="D274" s="97"/>
      <c r="E274" s="97"/>
      <c r="F274" s="116"/>
      <c r="G274" s="116"/>
      <c r="H274" s="116"/>
      <c r="I274" s="116"/>
      <c r="J274" s="116"/>
      <c r="K274" s="116"/>
      <c r="L274" s="116"/>
      <c r="M274" s="116"/>
      <c r="N274" s="116"/>
      <c r="O274" s="116"/>
      <c r="P274" s="116"/>
      <c r="Q274" s="116"/>
      <c r="R274" s="116"/>
      <c r="S274" s="116"/>
      <c r="T274" s="116"/>
      <c r="U274" s="116"/>
      <c r="V274" s="116"/>
      <c r="W274" s="116"/>
      <c r="X274" s="116"/>
      <c r="Y274" s="116"/>
      <c r="Z274" s="117"/>
      <c r="AA274" s="117"/>
      <c r="AB274" s="117"/>
      <c r="AC274" s="117"/>
    </row>
    <row r="275" ht="15.75" customHeight="1">
      <c r="A275" s="118"/>
      <c r="B275" s="118"/>
      <c r="C275" s="115"/>
      <c r="D275" s="97"/>
      <c r="E275" s="97"/>
      <c r="F275" s="116"/>
      <c r="G275" s="116"/>
      <c r="H275" s="116"/>
      <c r="I275" s="116"/>
      <c r="J275" s="116"/>
      <c r="K275" s="116"/>
      <c r="L275" s="116"/>
      <c r="M275" s="116"/>
      <c r="N275" s="116"/>
      <c r="O275" s="116"/>
      <c r="P275" s="116"/>
      <c r="Q275" s="116"/>
      <c r="R275" s="116"/>
      <c r="S275" s="116"/>
      <c r="T275" s="116"/>
      <c r="U275" s="116"/>
      <c r="V275" s="116"/>
      <c r="W275" s="116"/>
      <c r="X275" s="116"/>
      <c r="Y275" s="116"/>
      <c r="Z275" s="117"/>
      <c r="AA275" s="117"/>
      <c r="AB275" s="117"/>
      <c r="AC275" s="117"/>
    </row>
    <row r="276" ht="15.75" customHeight="1">
      <c r="A276" s="118"/>
      <c r="B276" s="118"/>
      <c r="C276" s="115"/>
      <c r="D276" s="97"/>
      <c r="E276" s="97"/>
      <c r="F276" s="116"/>
      <c r="G276" s="116"/>
      <c r="H276" s="116"/>
      <c r="I276" s="116"/>
      <c r="J276" s="116"/>
      <c r="K276" s="116"/>
      <c r="L276" s="116"/>
      <c r="M276" s="116"/>
      <c r="N276" s="116"/>
      <c r="O276" s="116"/>
      <c r="P276" s="116"/>
      <c r="Q276" s="116"/>
      <c r="R276" s="116"/>
      <c r="S276" s="116"/>
      <c r="T276" s="116"/>
      <c r="U276" s="116"/>
      <c r="V276" s="116"/>
      <c r="W276" s="116"/>
      <c r="X276" s="116"/>
      <c r="Y276" s="116"/>
      <c r="Z276" s="117"/>
      <c r="AA276" s="117"/>
      <c r="AB276" s="117"/>
      <c r="AC276" s="117"/>
    </row>
    <row r="277" ht="15.75" customHeight="1">
      <c r="A277" s="118"/>
      <c r="B277" s="118"/>
      <c r="C277" s="115"/>
      <c r="D277" s="97"/>
      <c r="E277" s="97"/>
      <c r="F277" s="116"/>
      <c r="G277" s="116"/>
      <c r="H277" s="116"/>
      <c r="I277" s="116"/>
      <c r="J277" s="116"/>
      <c r="K277" s="116"/>
      <c r="L277" s="116"/>
      <c r="M277" s="116"/>
      <c r="N277" s="116"/>
      <c r="O277" s="116"/>
      <c r="P277" s="116"/>
      <c r="Q277" s="116"/>
      <c r="R277" s="116"/>
      <c r="S277" s="116"/>
      <c r="T277" s="116"/>
      <c r="U277" s="116"/>
      <c r="V277" s="116"/>
      <c r="W277" s="116"/>
      <c r="X277" s="116"/>
      <c r="Y277" s="116"/>
      <c r="Z277" s="117"/>
      <c r="AA277" s="117"/>
      <c r="AB277" s="117"/>
      <c r="AC277" s="117"/>
    </row>
    <row r="278" ht="15.75" customHeight="1">
      <c r="A278" s="118"/>
      <c r="B278" s="118"/>
      <c r="C278" s="115"/>
      <c r="D278" s="97"/>
      <c r="E278" s="97"/>
      <c r="F278" s="116"/>
      <c r="G278" s="116"/>
      <c r="H278" s="116"/>
      <c r="I278" s="116"/>
      <c r="J278" s="116"/>
      <c r="K278" s="116"/>
      <c r="L278" s="116"/>
      <c r="M278" s="116"/>
      <c r="N278" s="116"/>
      <c r="O278" s="116"/>
      <c r="P278" s="116"/>
      <c r="Q278" s="116"/>
      <c r="R278" s="116"/>
      <c r="S278" s="116"/>
      <c r="T278" s="116"/>
      <c r="U278" s="116"/>
      <c r="V278" s="116"/>
      <c r="W278" s="116"/>
      <c r="X278" s="116"/>
      <c r="Y278" s="116"/>
      <c r="Z278" s="117"/>
      <c r="AA278" s="117"/>
      <c r="AB278" s="117"/>
      <c r="AC278" s="117"/>
    </row>
    <row r="279" ht="15.75" customHeight="1">
      <c r="A279" s="118"/>
      <c r="B279" s="118"/>
      <c r="C279" s="115"/>
      <c r="D279" s="97"/>
      <c r="E279" s="97"/>
      <c r="F279" s="116"/>
      <c r="G279" s="116"/>
      <c r="H279" s="116"/>
      <c r="I279" s="116"/>
      <c r="J279" s="116"/>
      <c r="K279" s="116"/>
      <c r="L279" s="116"/>
      <c r="M279" s="116"/>
      <c r="N279" s="116"/>
      <c r="O279" s="116"/>
      <c r="P279" s="116"/>
      <c r="Q279" s="116"/>
      <c r="R279" s="116"/>
      <c r="S279" s="116"/>
      <c r="T279" s="116"/>
      <c r="U279" s="116"/>
      <c r="V279" s="116"/>
      <c r="W279" s="116"/>
      <c r="X279" s="116"/>
      <c r="Y279" s="116"/>
      <c r="Z279" s="117"/>
      <c r="AA279" s="117"/>
      <c r="AB279" s="117"/>
      <c r="AC279" s="117"/>
    </row>
    <row r="280" ht="15.75" customHeight="1">
      <c r="A280" s="118"/>
      <c r="B280" s="118"/>
      <c r="C280" s="115"/>
      <c r="D280" s="97"/>
      <c r="E280" s="97"/>
      <c r="F280" s="116"/>
      <c r="G280" s="116"/>
      <c r="H280" s="116"/>
      <c r="I280" s="116"/>
      <c r="J280" s="116"/>
      <c r="K280" s="116"/>
      <c r="L280" s="116"/>
      <c r="M280" s="116"/>
      <c r="N280" s="116"/>
      <c r="O280" s="116"/>
      <c r="P280" s="116"/>
      <c r="Q280" s="116"/>
      <c r="R280" s="116"/>
      <c r="S280" s="116"/>
      <c r="T280" s="116"/>
      <c r="U280" s="116"/>
      <c r="V280" s="116"/>
      <c r="W280" s="116"/>
      <c r="X280" s="116"/>
      <c r="Y280" s="116"/>
      <c r="Z280" s="117"/>
      <c r="AA280" s="117"/>
      <c r="AB280" s="117"/>
      <c r="AC280" s="117"/>
    </row>
    <row r="281" ht="15.75" customHeight="1">
      <c r="A281" s="118"/>
      <c r="B281" s="118"/>
      <c r="C281" s="115"/>
      <c r="D281" s="97"/>
      <c r="E281" s="97"/>
      <c r="F281" s="116"/>
      <c r="G281" s="116"/>
      <c r="H281" s="116"/>
      <c r="I281" s="116"/>
      <c r="J281" s="116"/>
      <c r="K281" s="116"/>
      <c r="L281" s="116"/>
      <c r="M281" s="116"/>
      <c r="N281" s="116"/>
      <c r="O281" s="116"/>
      <c r="P281" s="116"/>
      <c r="Q281" s="116"/>
      <c r="R281" s="116"/>
      <c r="S281" s="116"/>
      <c r="T281" s="116"/>
      <c r="U281" s="116"/>
      <c r="V281" s="116"/>
      <c r="W281" s="116"/>
      <c r="X281" s="116"/>
      <c r="Y281" s="116"/>
      <c r="Z281" s="117"/>
      <c r="AA281" s="117"/>
      <c r="AB281" s="117"/>
      <c r="AC281" s="117"/>
    </row>
    <row r="282" ht="15.75" customHeight="1">
      <c r="A282" s="118"/>
      <c r="B282" s="118"/>
      <c r="C282" s="115"/>
      <c r="D282" s="97"/>
      <c r="E282" s="97"/>
      <c r="F282" s="116"/>
      <c r="G282" s="116"/>
      <c r="H282" s="116"/>
      <c r="I282" s="116"/>
      <c r="J282" s="116"/>
      <c r="K282" s="116"/>
      <c r="L282" s="116"/>
      <c r="M282" s="116"/>
      <c r="N282" s="116"/>
      <c r="O282" s="116"/>
      <c r="P282" s="116"/>
      <c r="Q282" s="116"/>
      <c r="R282" s="116"/>
      <c r="S282" s="116"/>
      <c r="T282" s="116"/>
      <c r="U282" s="116"/>
      <c r="V282" s="116"/>
      <c r="W282" s="116"/>
      <c r="X282" s="116"/>
      <c r="Y282" s="116"/>
      <c r="Z282" s="117"/>
      <c r="AA282" s="117"/>
      <c r="AB282" s="117"/>
      <c r="AC282" s="117"/>
    </row>
    <row r="283" ht="15.75" customHeight="1">
      <c r="A283" s="118"/>
      <c r="B283" s="118"/>
      <c r="C283" s="115"/>
      <c r="D283" s="97"/>
      <c r="E283" s="97"/>
      <c r="F283" s="116"/>
      <c r="G283" s="116"/>
      <c r="H283" s="116"/>
      <c r="I283" s="116"/>
      <c r="J283" s="116"/>
      <c r="K283" s="116"/>
      <c r="L283" s="116"/>
      <c r="M283" s="116"/>
      <c r="N283" s="116"/>
      <c r="O283" s="116"/>
      <c r="P283" s="116"/>
      <c r="Q283" s="116"/>
      <c r="R283" s="116"/>
      <c r="S283" s="116"/>
      <c r="T283" s="116"/>
      <c r="U283" s="116"/>
      <c r="V283" s="116"/>
      <c r="W283" s="116"/>
      <c r="X283" s="116"/>
      <c r="Y283" s="116"/>
      <c r="Z283" s="117"/>
      <c r="AA283" s="117"/>
      <c r="AB283" s="117"/>
      <c r="AC283" s="117"/>
    </row>
    <row r="284" ht="15.75" customHeight="1">
      <c r="A284" s="118"/>
      <c r="B284" s="118"/>
      <c r="C284" s="115"/>
      <c r="D284" s="97"/>
      <c r="E284" s="97"/>
      <c r="F284" s="116"/>
      <c r="G284" s="116"/>
      <c r="H284" s="116"/>
      <c r="I284" s="116"/>
      <c r="J284" s="116"/>
      <c r="K284" s="116"/>
      <c r="L284" s="116"/>
      <c r="M284" s="116"/>
      <c r="N284" s="116"/>
      <c r="O284" s="116"/>
      <c r="P284" s="116"/>
      <c r="Q284" s="116"/>
      <c r="R284" s="116"/>
      <c r="S284" s="116"/>
      <c r="T284" s="116"/>
      <c r="U284" s="116"/>
      <c r="V284" s="116"/>
      <c r="W284" s="116"/>
      <c r="X284" s="116"/>
      <c r="Y284" s="116"/>
      <c r="Z284" s="117"/>
      <c r="AA284" s="117"/>
      <c r="AB284" s="117"/>
      <c r="AC284" s="117"/>
    </row>
    <row r="285" ht="15.75" customHeight="1">
      <c r="A285" s="118"/>
      <c r="B285" s="118"/>
      <c r="C285" s="115"/>
      <c r="D285" s="97"/>
      <c r="E285" s="97"/>
      <c r="F285" s="116"/>
      <c r="G285" s="116"/>
      <c r="H285" s="116"/>
      <c r="I285" s="116"/>
      <c r="J285" s="116"/>
      <c r="K285" s="116"/>
      <c r="L285" s="116"/>
      <c r="M285" s="116"/>
      <c r="N285" s="116"/>
      <c r="O285" s="116"/>
      <c r="P285" s="116"/>
      <c r="Q285" s="116"/>
      <c r="R285" s="116"/>
      <c r="S285" s="116"/>
      <c r="T285" s="116"/>
      <c r="U285" s="116"/>
      <c r="V285" s="116"/>
      <c r="W285" s="116"/>
      <c r="X285" s="116"/>
      <c r="Y285" s="116"/>
      <c r="Z285" s="117"/>
      <c r="AA285" s="117"/>
      <c r="AB285" s="117"/>
      <c r="AC285" s="117"/>
    </row>
    <row r="286" ht="15.75" customHeight="1">
      <c r="A286" s="118"/>
      <c r="B286" s="118"/>
      <c r="C286" s="115"/>
      <c r="D286" s="97"/>
      <c r="E286" s="97"/>
      <c r="F286" s="116"/>
      <c r="G286" s="116"/>
      <c r="H286" s="116"/>
      <c r="I286" s="116"/>
      <c r="J286" s="116"/>
      <c r="K286" s="116"/>
      <c r="L286" s="116"/>
      <c r="M286" s="116"/>
      <c r="N286" s="116"/>
      <c r="O286" s="116"/>
      <c r="P286" s="116"/>
      <c r="Q286" s="116"/>
      <c r="R286" s="116"/>
      <c r="S286" s="116"/>
      <c r="T286" s="116"/>
      <c r="U286" s="116"/>
      <c r="V286" s="116"/>
      <c r="W286" s="116"/>
      <c r="X286" s="116"/>
      <c r="Y286" s="116"/>
      <c r="Z286" s="117"/>
      <c r="AA286" s="117"/>
      <c r="AB286" s="117"/>
      <c r="AC286" s="117"/>
    </row>
    <row r="287" ht="15.75" customHeight="1">
      <c r="A287" s="118"/>
      <c r="B287" s="118"/>
      <c r="C287" s="115"/>
      <c r="D287" s="97"/>
      <c r="E287" s="97"/>
      <c r="F287" s="116"/>
      <c r="G287" s="116"/>
      <c r="H287" s="116"/>
      <c r="I287" s="116"/>
      <c r="J287" s="116"/>
      <c r="K287" s="116"/>
      <c r="L287" s="116"/>
      <c r="M287" s="116"/>
      <c r="N287" s="116"/>
      <c r="O287" s="116"/>
      <c r="P287" s="116"/>
      <c r="Q287" s="116"/>
      <c r="R287" s="116"/>
      <c r="S287" s="116"/>
      <c r="T287" s="116"/>
      <c r="U287" s="116"/>
      <c r="V287" s="116"/>
      <c r="W287" s="116"/>
      <c r="X287" s="116"/>
      <c r="Y287" s="116"/>
      <c r="Z287" s="117"/>
      <c r="AA287" s="117"/>
      <c r="AB287" s="117"/>
      <c r="AC287" s="117"/>
    </row>
    <row r="288" ht="15.75" customHeight="1">
      <c r="A288" s="118"/>
      <c r="B288" s="118"/>
      <c r="C288" s="115"/>
      <c r="D288" s="97"/>
      <c r="E288" s="97"/>
      <c r="F288" s="116"/>
      <c r="G288" s="116"/>
      <c r="H288" s="116"/>
      <c r="I288" s="116"/>
      <c r="J288" s="116"/>
      <c r="K288" s="116"/>
      <c r="L288" s="116"/>
      <c r="M288" s="116"/>
      <c r="N288" s="116"/>
      <c r="O288" s="116"/>
      <c r="P288" s="116"/>
      <c r="Q288" s="116"/>
      <c r="R288" s="116"/>
      <c r="S288" s="116"/>
      <c r="T288" s="116"/>
      <c r="U288" s="116"/>
      <c r="V288" s="116"/>
      <c r="W288" s="116"/>
      <c r="X288" s="116"/>
      <c r="Y288" s="116"/>
      <c r="Z288" s="117"/>
      <c r="AA288" s="117"/>
      <c r="AB288" s="117"/>
      <c r="AC288" s="117"/>
    </row>
    <row r="289" ht="15.75" customHeight="1">
      <c r="A289" s="118"/>
      <c r="B289" s="118"/>
      <c r="C289" s="115"/>
      <c r="D289" s="97"/>
      <c r="E289" s="97"/>
      <c r="F289" s="116"/>
      <c r="G289" s="116"/>
      <c r="H289" s="116"/>
      <c r="I289" s="116"/>
      <c r="J289" s="116"/>
      <c r="K289" s="116"/>
      <c r="L289" s="116"/>
      <c r="M289" s="116"/>
      <c r="N289" s="116"/>
      <c r="O289" s="116"/>
      <c r="P289" s="116"/>
      <c r="Q289" s="116"/>
      <c r="R289" s="116"/>
      <c r="S289" s="116"/>
      <c r="T289" s="116"/>
      <c r="U289" s="116"/>
      <c r="V289" s="116"/>
      <c r="W289" s="116"/>
      <c r="X289" s="116"/>
      <c r="Y289" s="116"/>
      <c r="Z289" s="117"/>
      <c r="AA289" s="117"/>
      <c r="AB289" s="117"/>
      <c r="AC289" s="117"/>
    </row>
    <row r="290" ht="15.75" customHeight="1">
      <c r="A290" s="118"/>
      <c r="B290" s="118"/>
      <c r="C290" s="115"/>
      <c r="D290" s="97"/>
      <c r="E290" s="97"/>
      <c r="F290" s="116"/>
      <c r="G290" s="116"/>
      <c r="H290" s="116"/>
      <c r="I290" s="116"/>
      <c r="J290" s="116"/>
      <c r="K290" s="116"/>
      <c r="L290" s="116"/>
      <c r="M290" s="116"/>
      <c r="N290" s="116"/>
      <c r="O290" s="116"/>
      <c r="P290" s="116"/>
      <c r="Q290" s="116"/>
      <c r="R290" s="116"/>
      <c r="S290" s="116"/>
      <c r="T290" s="116"/>
      <c r="U290" s="116"/>
      <c r="V290" s="116"/>
      <c r="W290" s="116"/>
      <c r="X290" s="116"/>
      <c r="Y290" s="116"/>
      <c r="Z290" s="117"/>
      <c r="AA290" s="117"/>
      <c r="AB290" s="117"/>
      <c r="AC290" s="117"/>
    </row>
    <row r="291" ht="15.75" customHeight="1">
      <c r="A291" s="118"/>
      <c r="B291" s="118"/>
      <c r="C291" s="115"/>
      <c r="D291" s="97"/>
      <c r="E291" s="97"/>
      <c r="F291" s="116"/>
      <c r="G291" s="116"/>
      <c r="H291" s="116"/>
      <c r="I291" s="116"/>
      <c r="J291" s="116"/>
      <c r="K291" s="116"/>
      <c r="L291" s="116"/>
      <c r="M291" s="116"/>
      <c r="N291" s="116"/>
      <c r="O291" s="116"/>
      <c r="P291" s="116"/>
      <c r="Q291" s="116"/>
      <c r="R291" s="116"/>
      <c r="S291" s="116"/>
      <c r="T291" s="116"/>
      <c r="U291" s="116"/>
      <c r="V291" s="116"/>
      <c r="W291" s="116"/>
      <c r="X291" s="116"/>
      <c r="Y291" s="116"/>
      <c r="Z291" s="117"/>
      <c r="AA291" s="117"/>
      <c r="AB291" s="117"/>
      <c r="AC291" s="117"/>
    </row>
    <row r="292" ht="15.75" customHeight="1">
      <c r="A292" s="118"/>
      <c r="B292" s="118"/>
      <c r="C292" s="115"/>
      <c r="D292" s="97"/>
      <c r="E292" s="97"/>
      <c r="F292" s="116"/>
      <c r="G292" s="116"/>
      <c r="H292" s="116"/>
      <c r="I292" s="116"/>
      <c r="J292" s="116"/>
      <c r="K292" s="116"/>
      <c r="L292" s="116"/>
      <c r="M292" s="116"/>
      <c r="N292" s="116"/>
      <c r="O292" s="116"/>
      <c r="P292" s="116"/>
      <c r="Q292" s="116"/>
      <c r="R292" s="116"/>
      <c r="S292" s="116"/>
      <c r="T292" s="116"/>
      <c r="U292" s="116"/>
      <c r="V292" s="116"/>
      <c r="W292" s="116"/>
      <c r="X292" s="116"/>
      <c r="Y292" s="116"/>
      <c r="Z292" s="117"/>
      <c r="AA292" s="117"/>
      <c r="AB292" s="117"/>
      <c r="AC292" s="117"/>
    </row>
    <row r="293" ht="15.75" customHeight="1">
      <c r="A293" s="118"/>
      <c r="B293" s="118"/>
      <c r="C293" s="115"/>
      <c r="D293" s="97"/>
      <c r="E293" s="97"/>
      <c r="F293" s="116"/>
      <c r="G293" s="116"/>
      <c r="H293" s="116"/>
      <c r="I293" s="116"/>
      <c r="J293" s="116"/>
      <c r="K293" s="116"/>
      <c r="L293" s="116"/>
      <c r="M293" s="116"/>
      <c r="N293" s="116"/>
      <c r="O293" s="116"/>
      <c r="P293" s="116"/>
      <c r="Q293" s="116"/>
      <c r="R293" s="116"/>
      <c r="S293" s="116"/>
      <c r="T293" s="116"/>
      <c r="U293" s="116"/>
      <c r="V293" s="116"/>
      <c r="W293" s="116"/>
      <c r="X293" s="116"/>
      <c r="Y293" s="116"/>
      <c r="Z293" s="117"/>
      <c r="AA293" s="117"/>
      <c r="AB293" s="117"/>
      <c r="AC293" s="117"/>
    </row>
    <row r="294" ht="15.75" customHeight="1">
      <c r="A294" s="118"/>
      <c r="B294" s="118"/>
      <c r="C294" s="115"/>
      <c r="D294" s="97"/>
      <c r="E294" s="97"/>
      <c r="F294" s="116"/>
      <c r="G294" s="116"/>
      <c r="H294" s="116"/>
      <c r="I294" s="116"/>
      <c r="J294" s="116"/>
      <c r="K294" s="116"/>
      <c r="L294" s="116"/>
      <c r="M294" s="116"/>
      <c r="N294" s="116"/>
      <c r="O294" s="116"/>
      <c r="P294" s="116"/>
      <c r="Q294" s="116"/>
      <c r="R294" s="116"/>
      <c r="S294" s="116"/>
      <c r="T294" s="116"/>
      <c r="U294" s="116"/>
      <c r="V294" s="116"/>
      <c r="W294" s="116"/>
      <c r="X294" s="116"/>
      <c r="Y294" s="116"/>
      <c r="Z294" s="117"/>
      <c r="AA294" s="117"/>
      <c r="AB294" s="117"/>
      <c r="AC294" s="117"/>
    </row>
    <row r="295" ht="15.75" customHeight="1">
      <c r="A295" s="118"/>
      <c r="B295" s="118"/>
      <c r="C295" s="115"/>
      <c r="D295" s="97"/>
      <c r="E295" s="97"/>
      <c r="F295" s="116"/>
      <c r="G295" s="116"/>
      <c r="H295" s="116"/>
      <c r="I295" s="116"/>
      <c r="J295" s="116"/>
      <c r="K295" s="116"/>
      <c r="L295" s="116"/>
      <c r="M295" s="116"/>
      <c r="N295" s="116"/>
      <c r="O295" s="116"/>
      <c r="P295" s="116"/>
      <c r="Q295" s="116"/>
      <c r="R295" s="116"/>
      <c r="S295" s="116"/>
      <c r="T295" s="116"/>
      <c r="U295" s="116"/>
      <c r="V295" s="116"/>
      <c r="W295" s="116"/>
      <c r="X295" s="116"/>
      <c r="Y295" s="116"/>
      <c r="Z295" s="117"/>
      <c r="AA295" s="117"/>
      <c r="AB295" s="117"/>
      <c r="AC295" s="117"/>
    </row>
    <row r="296" ht="15.75" customHeight="1">
      <c r="A296" s="118"/>
      <c r="B296" s="118"/>
      <c r="C296" s="115"/>
      <c r="D296" s="97"/>
      <c r="E296" s="97"/>
      <c r="F296" s="116"/>
      <c r="G296" s="116"/>
      <c r="H296" s="116"/>
      <c r="I296" s="116"/>
      <c r="J296" s="116"/>
      <c r="K296" s="116"/>
      <c r="L296" s="116"/>
      <c r="M296" s="116"/>
      <c r="N296" s="116"/>
      <c r="O296" s="116"/>
      <c r="P296" s="116"/>
      <c r="Q296" s="116"/>
      <c r="R296" s="116"/>
      <c r="S296" s="116"/>
      <c r="T296" s="116"/>
      <c r="U296" s="116"/>
      <c r="V296" s="116"/>
      <c r="W296" s="116"/>
      <c r="X296" s="116"/>
      <c r="Y296" s="116"/>
      <c r="Z296" s="117"/>
      <c r="AA296" s="117"/>
      <c r="AB296" s="117"/>
      <c r="AC296" s="117"/>
    </row>
    <row r="297" ht="15.75" customHeight="1">
      <c r="A297" s="118"/>
      <c r="B297" s="118"/>
      <c r="C297" s="115"/>
      <c r="D297" s="97"/>
      <c r="E297" s="97"/>
      <c r="F297" s="116"/>
      <c r="G297" s="116"/>
      <c r="H297" s="116"/>
      <c r="I297" s="116"/>
      <c r="J297" s="116"/>
      <c r="K297" s="116"/>
      <c r="L297" s="116"/>
      <c r="M297" s="116"/>
      <c r="N297" s="116"/>
      <c r="O297" s="116"/>
      <c r="P297" s="116"/>
      <c r="Q297" s="116"/>
      <c r="R297" s="116"/>
      <c r="S297" s="116"/>
      <c r="T297" s="116"/>
      <c r="U297" s="116"/>
      <c r="V297" s="116"/>
      <c r="W297" s="116"/>
      <c r="X297" s="116"/>
      <c r="Y297" s="116"/>
      <c r="Z297" s="117"/>
      <c r="AA297" s="117"/>
      <c r="AB297" s="117"/>
      <c r="AC297" s="117"/>
    </row>
    <row r="298" ht="15.75" customHeight="1">
      <c r="A298" s="118"/>
      <c r="B298" s="118"/>
      <c r="C298" s="115"/>
      <c r="D298" s="97"/>
      <c r="E298" s="97"/>
      <c r="F298" s="116"/>
      <c r="G298" s="116"/>
      <c r="H298" s="116"/>
      <c r="I298" s="116"/>
      <c r="J298" s="116"/>
      <c r="K298" s="116"/>
      <c r="L298" s="116"/>
      <c r="M298" s="116"/>
      <c r="N298" s="116"/>
      <c r="O298" s="116"/>
      <c r="P298" s="116"/>
      <c r="Q298" s="116"/>
      <c r="R298" s="116"/>
      <c r="S298" s="116"/>
      <c r="T298" s="116"/>
      <c r="U298" s="116"/>
      <c r="V298" s="116"/>
      <c r="W298" s="116"/>
      <c r="X298" s="116"/>
      <c r="Y298" s="116"/>
      <c r="Z298" s="117"/>
      <c r="AA298" s="117"/>
      <c r="AB298" s="117"/>
      <c r="AC298" s="117"/>
    </row>
    <row r="299" ht="15.75" customHeight="1">
      <c r="A299" s="118"/>
      <c r="B299" s="118"/>
      <c r="C299" s="115"/>
      <c r="D299" s="97"/>
      <c r="E299" s="97"/>
      <c r="F299" s="116"/>
      <c r="G299" s="116"/>
      <c r="H299" s="116"/>
      <c r="I299" s="116"/>
      <c r="J299" s="116"/>
      <c r="K299" s="116"/>
      <c r="L299" s="116"/>
      <c r="M299" s="116"/>
      <c r="N299" s="116"/>
      <c r="O299" s="116"/>
      <c r="P299" s="116"/>
      <c r="Q299" s="116"/>
      <c r="R299" s="116"/>
      <c r="S299" s="116"/>
      <c r="T299" s="116"/>
      <c r="U299" s="116"/>
      <c r="V299" s="116"/>
      <c r="W299" s="116"/>
      <c r="X299" s="116"/>
      <c r="Y299" s="116"/>
      <c r="Z299" s="117"/>
      <c r="AA299" s="117"/>
      <c r="AB299" s="117"/>
      <c r="AC299" s="117"/>
    </row>
    <row r="300" ht="15.75" customHeight="1">
      <c r="A300" s="118"/>
      <c r="B300" s="118"/>
      <c r="C300" s="115"/>
      <c r="D300" s="97"/>
      <c r="E300" s="97"/>
      <c r="F300" s="116"/>
      <c r="G300" s="116"/>
      <c r="H300" s="116"/>
      <c r="I300" s="116"/>
      <c r="J300" s="116"/>
      <c r="K300" s="116"/>
      <c r="L300" s="116"/>
      <c r="M300" s="116"/>
      <c r="N300" s="116"/>
      <c r="O300" s="116"/>
      <c r="P300" s="116"/>
      <c r="Q300" s="116"/>
      <c r="R300" s="116"/>
      <c r="S300" s="116"/>
      <c r="T300" s="116"/>
      <c r="U300" s="116"/>
      <c r="V300" s="116"/>
      <c r="W300" s="116"/>
      <c r="X300" s="116"/>
      <c r="Y300" s="116"/>
      <c r="Z300" s="117"/>
      <c r="AA300" s="117"/>
      <c r="AB300" s="117"/>
      <c r="AC300" s="117"/>
    </row>
    <row r="301" ht="15.75" customHeight="1">
      <c r="A301" s="118"/>
      <c r="B301" s="118"/>
      <c r="C301" s="115"/>
      <c r="D301" s="97"/>
      <c r="E301" s="97"/>
      <c r="F301" s="116"/>
      <c r="G301" s="116"/>
      <c r="H301" s="116"/>
      <c r="I301" s="116"/>
      <c r="J301" s="116"/>
      <c r="K301" s="116"/>
      <c r="L301" s="116"/>
      <c r="M301" s="116"/>
      <c r="N301" s="116"/>
      <c r="O301" s="116"/>
      <c r="P301" s="116"/>
      <c r="Q301" s="116"/>
      <c r="R301" s="116"/>
      <c r="S301" s="116"/>
      <c r="T301" s="116"/>
      <c r="U301" s="116"/>
      <c r="V301" s="116"/>
      <c r="W301" s="116"/>
      <c r="X301" s="116"/>
      <c r="Y301" s="116"/>
      <c r="Z301" s="117"/>
      <c r="AA301" s="117"/>
      <c r="AB301" s="117"/>
      <c r="AC301" s="117"/>
    </row>
    <row r="302" ht="15.75" customHeight="1">
      <c r="A302" s="118"/>
      <c r="B302" s="118"/>
      <c r="C302" s="115"/>
      <c r="D302" s="97"/>
      <c r="E302" s="97"/>
      <c r="F302" s="116"/>
      <c r="G302" s="116"/>
      <c r="H302" s="116"/>
      <c r="I302" s="116"/>
      <c r="J302" s="116"/>
      <c r="K302" s="116"/>
      <c r="L302" s="116"/>
      <c r="M302" s="116"/>
      <c r="N302" s="116"/>
      <c r="O302" s="116"/>
      <c r="P302" s="116"/>
      <c r="Q302" s="116"/>
      <c r="R302" s="116"/>
      <c r="S302" s="116"/>
      <c r="T302" s="116"/>
      <c r="U302" s="116"/>
      <c r="V302" s="116"/>
      <c r="W302" s="116"/>
      <c r="X302" s="116"/>
      <c r="Y302" s="116"/>
      <c r="Z302" s="117"/>
      <c r="AA302" s="117"/>
      <c r="AB302" s="117"/>
      <c r="AC302" s="117"/>
    </row>
    <row r="303" ht="15.75" customHeight="1">
      <c r="A303" s="118"/>
      <c r="B303" s="118"/>
      <c r="C303" s="115"/>
      <c r="D303" s="97"/>
      <c r="E303" s="97"/>
      <c r="F303" s="116"/>
      <c r="G303" s="116"/>
      <c r="H303" s="116"/>
      <c r="I303" s="116"/>
      <c r="J303" s="116"/>
      <c r="K303" s="116"/>
      <c r="L303" s="116"/>
      <c r="M303" s="116"/>
      <c r="N303" s="116"/>
      <c r="O303" s="116"/>
      <c r="P303" s="116"/>
      <c r="Q303" s="116"/>
      <c r="R303" s="116"/>
      <c r="S303" s="116"/>
      <c r="T303" s="116"/>
      <c r="U303" s="116"/>
      <c r="V303" s="116"/>
      <c r="W303" s="116"/>
      <c r="X303" s="116"/>
      <c r="Y303" s="116"/>
      <c r="Z303" s="117"/>
      <c r="AA303" s="117"/>
      <c r="AB303" s="117"/>
      <c r="AC303" s="117"/>
    </row>
    <row r="304" ht="15.75" customHeight="1">
      <c r="A304" s="118"/>
      <c r="B304" s="118"/>
      <c r="C304" s="115"/>
      <c r="D304" s="97"/>
      <c r="E304" s="97"/>
      <c r="F304" s="116"/>
      <c r="G304" s="116"/>
      <c r="H304" s="116"/>
      <c r="I304" s="116"/>
      <c r="J304" s="116"/>
      <c r="K304" s="116"/>
      <c r="L304" s="116"/>
      <c r="M304" s="116"/>
      <c r="N304" s="116"/>
      <c r="O304" s="116"/>
      <c r="P304" s="116"/>
      <c r="Q304" s="116"/>
      <c r="R304" s="116"/>
      <c r="S304" s="116"/>
      <c r="T304" s="116"/>
      <c r="U304" s="116"/>
      <c r="V304" s="116"/>
      <c r="W304" s="116"/>
      <c r="X304" s="116"/>
      <c r="Y304" s="116"/>
      <c r="Z304" s="117"/>
      <c r="AA304" s="117"/>
      <c r="AB304" s="117"/>
      <c r="AC304" s="117"/>
    </row>
    <row r="305" ht="15.75" customHeight="1">
      <c r="A305" s="118"/>
      <c r="B305" s="118"/>
      <c r="C305" s="115"/>
      <c r="D305" s="97"/>
      <c r="E305" s="97"/>
      <c r="F305" s="116"/>
      <c r="G305" s="116"/>
      <c r="H305" s="116"/>
      <c r="I305" s="116"/>
      <c r="J305" s="116"/>
      <c r="K305" s="116"/>
      <c r="L305" s="116"/>
      <c r="M305" s="116"/>
      <c r="N305" s="116"/>
      <c r="O305" s="116"/>
      <c r="P305" s="116"/>
      <c r="Q305" s="116"/>
      <c r="R305" s="116"/>
      <c r="S305" s="116"/>
      <c r="T305" s="116"/>
      <c r="U305" s="116"/>
      <c r="V305" s="116"/>
      <c r="W305" s="116"/>
      <c r="X305" s="116"/>
      <c r="Y305" s="116"/>
      <c r="Z305" s="117"/>
      <c r="AA305" s="117"/>
      <c r="AB305" s="117"/>
      <c r="AC305" s="117"/>
    </row>
    <row r="306" ht="15.75" customHeight="1">
      <c r="A306" s="118"/>
      <c r="B306" s="118"/>
      <c r="C306" s="115"/>
      <c r="D306" s="97"/>
      <c r="E306" s="97"/>
      <c r="F306" s="116"/>
      <c r="G306" s="116"/>
      <c r="H306" s="116"/>
      <c r="I306" s="116"/>
      <c r="J306" s="116"/>
      <c r="K306" s="116"/>
      <c r="L306" s="116"/>
      <c r="M306" s="116"/>
      <c r="N306" s="116"/>
      <c r="O306" s="116"/>
      <c r="P306" s="116"/>
      <c r="Q306" s="116"/>
      <c r="R306" s="116"/>
      <c r="S306" s="116"/>
      <c r="T306" s="116"/>
      <c r="U306" s="116"/>
      <c r="V306" s="116"/>
      <c r="W306" s="116"/>
      <c r="X306" s="116"/>
      <c r="Y306" s="116"/>
      <c r="Z306" s="117"/>
      <c r="AA306" s="117"/>
      <c r="AB306" s="117"/>
      <c r="AC306" s="117"/>
    </row>
    <row r="307" ht="15.75" customHeight="1">
      <c r="A307" s="118"/>
      <c r="B307" s="118"/>
      <c r="C307" s="115"/>
      <c r="D307" s="97"/>
      <c r="E307" s="97"/>
      <c r="F307" s="116"/>
      <c r="G307" s="116"/>
      <c r="H307" s="116"/>
      <c r="I307" s="116"/>
      <c r="J307" s="116"/>
      <c r="K307" s="116"/>
      <c r="L307" s="116"/>
      <c r="M307" s="116"/>
      <c r="N307" s="116"/>
      <c r="O307" s="116"/>
      <c r="P307" s="116"/>
      <c r="Q307" s="116"/>
      <c r="R307" s="116"/>
      <c r="S307" s="116"/>
      <c r="T307" s="116"/>
      <c r="U307" s="116"/>
      <c r="V307" s="116"/>
      <c r="W307" s="116"/>
      <c r="X307" s="116"/>
      <c r="Y307" s="116"/>
      <c r="Z307" s="117"/>
      <c r="AA307" s="117"/>
      <c r="AB307" s="117"/>
      <c r="AC307" s="117"/>
    </row>
    <row r="308" ht="15.75" customHeight="1">
      <c r="A308" s="118"/>
      <c r="B308" s="118"/>
      <c r="C308" s="115"/>
      <c r="D308" s="97"/>
      <c r="E308" s="97"/>
      <c r="F308" s="116"/>
      <c r="G308" s="116"/>
      <c r="H308" s="116"/>
      <c r="I308" s="116"/>
      <c r="J308" s="116"/>
      <c r="K308" s="116"/>
      <c r="L308" s="116"/>
      <c r="M308" s="116"/>
      <c r="N308" s="116"/>
      <c r="O308" s="116"/>
      <c r="P308" s="116"/>
      <c r="Q308" s="116"/>
      <c r="R308" s="116"/>
      <c r="S308" s="116"/>
      <c r="T308" s="116"/>
      <c r="U308" s="116"/>
      <c r="V308" s="116"/>
      <c r="W308" s="116"/>
      <c r="X308" s="116"/>
      <c r="Y308" s="116"/>
      <c r="Z308" s="117"/>
      <c r="AA308" s="117"/>
      <c r="AB308" s="117"/>
      <c r="AC308" s="117"/>
    </row>
    <row r="309" ht="15.75" customHeight="1">
      <c r="A309" s="118"/>
      <c r="B309" s="118"/>
      <c r="C309" s="115"/>
      <c r="D309" s="97"/>
      <c r="E309" s="97"/>
      <c r="F309" s="116"/>
      <c r="G309" s="116"/>
      <c r="H309" s="116"/>
      <c r="I309" s="116"/>
      <c r="J309" s="116"/>
      <c r="K309" s="116"/>
      <c r="L309" s="116"/>
      <c r="M309" s="116"/>
      <c r="N309" s="116"/>
      <c r="O309" s="116"/>
      <c r="P309" s="116"/>
      <c r="Q309" s="116"/>
      <c r="R309" s="116"/>
      <c r="S309" s="116"/>
      <c r="T309" s="116"/>
      <c r="U309" s="116"/>
      <c r="V309" s="116"/>
      <c r="W309" s="116"/>
      <c r="X309" s="116"/>
      <c r="Y309" s="116"/>
      <c r="Z309" s="117"/>
      <c r="AA309" s="117"/>
      <c r="AB309" s="117"/>
      <c r="AC309" s="117"/>
    </row>
    <row r="310" ht="15.75" customHeight="1">
      <c r="A310" s="118"/>
      <c r="B310" s="118"/>
      <c r="C310" s="115"/>
      <c r="D310" s="97"/>
      <c r="E310" s="97"/>
      <c r="F310" s="116"/>
      <c r="G310" s="116"/>
      <c r="H310" s="116"/>
      <c r="I310" s="116"/>
      <c r="J310" s="116"/>
      <c r="K310" s="116"/>
      <c r="L310" s="116"/>
      <c r="M310" s="116"/>
      <c r="N310" s="116"/>
      <c r="O310" s="116"/>
      <c r="P310" s="116"/>
      <c r="Q310" s="116"/>
      <c r="R310" s="116"/>
      <c r="S310" s="116"/>
      <c r="T310" s="116"/>
      <c r="U310" s="116"/>
      <c r="V310" s="116"/>
      <c r="W310" s="116"/>
      <c r="X310" s="116"/>
      <c r="Y310" s="116"/>
      <c r="Z310" s="117"/>
      <c r="AA310" s="117"/>
      <c r="AB310" s="117"/>
      <c r="AC310" s="117"/>
    </row>
    <row r="311" ht="15.75" customHeight="1">
      <c r="A311" s="118"/>
      <c r="B311" s="118"/>
      <c r="C311" s="115"/>
      <c r="D311" s="97"/>
      <c r="E311" s="97"/>
      <c r="F311" s="116"/>
      <c r="G311" s="116"/>
      <c r="H311" s="116"/>
      <c r="I311" s="116"/>
      <c r="J311" s="116"/>
      <c r="K311" s="116"/>
      <c r="L311" s="116"/>
      <c r="M311" s="116"/>
      <c r="N311" s="116"/>
      <c r="O311" s="116"/>
      <c r="P311" s="116"/>
      <c r="Q311" s="116"/>
      <c r="R311" s="116"/>
      <c r="S311" s="116"/>
      <c r="T311" s="116"/>
      <c r="U311" s="116"/>
      <c r="V311" s="116"/>
      <c r="W311" s="116"/>
      <c r="X311" s="116"/>
      <c r="Y311" s="116"/>
      <c r="Z311" s="117"/>
      <c r="AA311" s="117"/>
      <c r="AB311" s="117"/>
      <c r="AC311" s="117"/>
    </row>
    <row r="312" ht="15.75" customHeight="1">
      <c r="A312" s="118"/>
      <c r="B312" s="118"/>
      <c r="C312" s="115"/>
      <c r="D312" s="97"/>
      <c r="E312" s="97"/>
      <c r="F312" s="116"/>
      <c r="G312" s="116"/>
      <c r="H312" s="116"/>
      <c r="I312" s="116"/>
      <c r="J312" s="116"/>
      <c r="K312" s="116"/>
      <c r="L312" s="116"/>
      <c r="M312" s="116"/>
      <c r="N312" s="116"/>
      <c r="O312" s="116"/>
      <c r="P312" s="116"/>
      <c r="Q312" s="116"/>
      <c r="R312" s="116"/>
      <c r="S312" s="116"/>
      <c r="T312" s="116"/>
      <c r="U312" s="116"/>
      <c r="V312" s="116"/>
      <c r="W312" s="116"/>
      <c r="X312" s="116"/>
      <c r="Y312" s="116"/>
      <c r="Z312" s="117"/>
      <c r="AA312" s="117"/>
      <c r="AB312" s="117"/>
      <c r="AC312" s="117"/>
    </row>
    <row r="313" ht="15.75" customHeight="1">
      <c r="A313" s="118"/>
      <c r="B313" s="118"/>
      <c r="C313" s="115"/>
      <c r="D313" s="97"/>
      <c r="E313" s="97"/>
      <c r="F313" s="116"/>
      <c r="G313" s="116"/>
      <c r="H313" s="116"/>
      <c r="I313" s="116"/>
      <c r="J313" s="116"/>
      <c r="K313" s="116"/>
      <c r="L313" s="116"/>
      <c r="M313" s="116"/>
      <c r="N313" s="116"/>
      <c r="O313" s="116"/>
      <c r="P313" s="116"/>
      <c r="Q313" s="116"/>
      <c r="R313" s="116"/>
      <c r="S313" s="116"/>
      <c r="T313" s="116"/>
      <c r="U313" s="116"/>
      <c r="V313" s="116"/>
      <c r="W313" s="116"/>
      <c r="X313" s="116"/>
      <c r="Y313" s="116"/>
      <c r="Z313" s="117"/>
      <c r="AA313" s="117"/>
      <c r="AB313" s="117"/>
      <c r="AC313" s="117"/>
    </row>
    <row r="314" ht="15.75" customHeight="1">
      <c r="A314" s="118"/>
      <c r="B314" s="118"/>
      <c r="C314" s="115"/>
      <c r="D314" s="97"/>
      <c r="E314" s="97"/>
      <c r="F314" s="116"/>
      <c r="G314" s="116"/>
      <c r="H314" s="116"/>
      <c r="I314" s="116"/>
      <c r="J314" s="116"/>
      <c r="K314" s="116"/>
      <c r="L314" s="116"/>
      <c r="M314" s="116"/>
      <c r="N314" s="116"/>
      <c r="O314" s="116"/>
      <c r="P314" s="116"/>
      <c r="Q314" s="116"/>
      <c r="R314" s="116"/>
      <c r="S314" s="116"/>
      <c r="T314" s="116"/>
      <c r="U314" s="116"/>
      <c r="V314" s="116"/>
      <c r="W314" s="116"/>
      <c r="X314" s="116"/>
      <c r="Y314" s="116"/>
      <c r="Z314" s="117"/>
      <c r="AA314" s="117"/>
      <c r="AB314" s="117"/>
      <c r="AC314" s="117"/>
    </row>
    <row r="315" ht="15.75" customHeight="1">
      <c r="A315" s="118"/>
      <c r="B315" s="118"/>
      <c r="C315" s="115"/>
      <c r="D315" s="97"/>
      <c r="E315" s="97"/>
      <c r="F315" s="116"/>
      <c r="G315" s="116"/>
      <c r="H315" s="116"/>
      <c r="I315" s="116"/>
      <c r="J315" s="116"/>
      <c r="K315" s="116"/>
      <c r="L315" s="116"/>
      <c r="M315" s="116"/>
      <c r="N315" s="116"/>
      <c r="O315" s="116"/>
      <c r="P315" s="116"/>
      <c r="Q315" s="116"/>
      <c r="R315" s="116"/>
      <c r="S315" s="116"/>
      <c r="T315" s="116"/>
      <c r="U315" s="116"/>
      <c r="V315" s="116"/>
      <c r="W315" s="116"/>
      <c r="X315" s="116"/>
      <c r="Y315" s="116"/>
      <c r="Z315" s="117"/>
      <c r="AA315" s="117"/>
      <c r="AB315" s="117"/>
      <c r="AC315" s="117"/>
    </row>
    <row r="316" ht="15.75" customHeight="1">
      <c r="A316" s="118"/>
      <c r="B316" s="118"/>
      <c r="C316" s="115"/>
      <c r="D316" s="97"/>
      <c r="E316" s="97"/>
      <c r="F316" s="116"/>
      <c r="G316" s="116"/>
      <c r="H316" s="116"/>
      <c r="I316" s="116"/>
      <c r="J316" s="116"/>
      <c r="K316" s="116"/>
      <c r="L316" s="116"/>
      <c r="M316" s="116"/>
      <c r="N316" s="116"/>
      <c r="O316" s="116"/>
      <c r="P316" s="116"/>
      <c r="Q316" s="116"/>
      <c r="R316" s="116"/>
      <c r="S316" s="116"/>
      <c r="T316" s="116"/>
      <c r="U316" s="116"/>
      <c r="V316" s="116"/>
      <c r="W316" s="116"/>
      <c r="X316" s="116"/>
      <c r="Y316" s="116"/>
      <c r="Z316" s="117"/>
      <c r="AA316" s="117"/>
      <c r="AB316" s="117"/>
      <c r="AC316" s="117"/>
    </row>
    <row r="317" ht="15.75" customHeight="1">
      <c r="A317" s="118"/>
      <c r="B317" s="118"/>
      <c r="C317" s="115"/>
      <c r="D317" s="97"/>
      <c r="E317" s="97"/>
      <c r="F317" s="116"/>
      <c r="G317" s="116"/>
      <c r="H317" s="116"/>
      <c r="I317" s="116"/>
      <c r="J317" s="116"/>
      <c r="K317" s="116"/>
      <c r="L317" s="116"/>
      <c r="M317" s="116"/>
      <c r="N317" s="116"/>
      <c r="O317" s="116"/>
      <c r="P317" s="116"/>
      <c r="Q317" s="116"/>
      <c r="R317" s="116"/>
      <c r="S317" s="116"/>
      <c r="T317" s="116"/>
      <c r="U317" s="116"/>
      <c r="V317" s="116"/>
      <c r="W317" s="116"/>
      <c r="X317" s="116"/>
      <c r="Y317" s="116"/>
      <c r="Z317" s="117"/>
      <c r="AA317" s="117"/>
      <c r="AB317" s="117"/>
      <c r="AC317" s="117"/>
    </row>
    <row r="318" ht="15.75" customHeight="1">
      <c r="A318" s="118"/>
      <c r="B318" s="118"/>
      <c r="C318" s="115"/>
      <c r="D318" s="97"/>
      <c r="E318" s="97"/>
      <c r="F318" s="116"/>
      <c r="G318" s="116"/>
      <c r="H318" s="116"/>
      <c r="I318" s="116"/>
      <c r="J318" s="116"/>
      <c r="K318" s="116"/>
      <c r="L318" s="116"/>
      <c r="M318" s="116"/>
      <c r="N318" s="116"/>
      <c r="O318" s="116"/>
      <c r="P318" s="116"/>
      <c r="Q318" s="116"/>
      <c r="R318" s="116"/>
      <c r="S318" s="116"/>
      <c r="T318" s="116"/>
      <c r="U318" s="116"/>
      <c r="V318" s="116"/>
      <c r="W318" s="116"/>
      <c r="X318" s="116"/>
      <c r="Y318" s="116"/>
      <c r="Z318" s="117"/>
      <c r="AA318" s="117"/>
      <c r="AB318" s="117"/>
      <c r="AC318" s="117"/>
    </row>
    <row r="319" ht="15.75" customHeight="1">
      <c r="A319" s="118"/>
      <c r="B319" s="118"/>
      <c r="C319" s="115"/>
      <c r="D319" s="97"/>
      <c r="E319" s="97"/>
      <c r="F319" s="116"/>
      <c r="G319" s="116"/>
      <c r="H319" s="116"/>
      <c r="I319" s="116"/>
      <c r="J319" s="116"/>
      <c r="K319" s="116"/>
      <c r="L319" s="116"/>
      <c r="M319" s="116"/>
      <c r="N319" s="116"/>
      <c r="O319" s="116"/>
      <c r="P319" s="116"/>
      <c r="Q319" s="116"/>
      <c r="R319" s="116"/>
      <c r="S319" s="116"/>
      <c r="T319" s="116"/>
      <c r="U319" s="116"/>
      <c r="V319" s="116"/>
      <c r="W319" s="116"/>
      <c r="X319" s="116"/>
      <c r="Y319" s="116"/>
      <c r="Z319" s="117"/>
      <c r="AA319" s="117"/>
      <c r="AB319" s="117"/>
      <c r="AC319" s="117"/>
    </row>
    <row r="320" ht="15.75" customHeight="1">
      <c r="A320" s="118"/>
      <c r="B320" s="118"/>
      <c r="C320" s="115"/>
      <c r="D320" s="97"/>
      <c r="E320" s="97"/>
      <c r="F320" s="116"/>
      <c r="G320" s="116"/>
      <c r="H320" s="116"/>
      <c r="I320" s="116"/>
      <c r="J320" s="116"/>
      <c r="K320" s="116"/>
      <c r="L320" s="116"/>
      <c r="M320" s="116"/>
      <c r="N320" s="116"/>
      <c r="O320" s="116"/>
      <c r="P320" s="116"/>
      <c r="Q320" s="116"/>
      <c r="R320" s="116"/>
      <c r="S320" s="116"/>
      <c r="T320" s="116"/>
      <c r="U320" s="116"/>
      <c r="V320" s="116"/>
      <c r="W320" s="116"/>
      <c r="X320" s="116"/>
      <c r="Y320" s="116"/>
      <c r="Z320" s="117"/>
      <c r="AA320" s="117"/>
      <c r="AB320" s="117"/>
      <c r="AC320" s="117"/>
    </row>
    <row r="321" ht="15.75" customHeight="1">
      <c r="A321" s="118"/>
      <c r="B321" s="118"/>
      <c r="C321" s="115"/>
      <c r="D321" s="97"/>
      <c r="E321" s="97"/>
      <c r="F321" s="116"/>
      <c r="G321" s="116"/>
      <c r="H321" s="116"/>
      <c r="I321" s="116"/>
      <c r="J321" s="116"/>
      <c r="K321" s="116"/>
      <c r="L321" s="116"/>
      <c r="M321" s="116"/>
      <c r="N321" s="116"/>
      <c r="O321" s="116"/>
      <c r="P321" s="116"/>
      <c r="Q321" s="116"/>
      <c r="R321" s="116"/>
      <c r="S321" s="116"/>
      <c r="T321" s="116"/>
      <c r="U321" s="116"/>
      <c r="V321" s="116"/>
      <c r="W321" s="116"/>
      <c r="X321" s="116"/>
      <c r="Y321" s="116"/>
      <c r="Z321" s="117"/>
      <c r="AA321" s="117"/>
      <c r="AB321" s="117"/>
      <c r="AC321" s="117"/>
    </row>
    <row r="322" ht="15.75" customHeight="1">
      <c r="A322" s="118"/>
      <c r="B322" s="118"/>
      <c r="C322" s="115"/>
      <c r="D322" s="97"/>
      <c r="E322" s="97"/>
      <c r="F322" s="116"/>
      <c r="G322" s="116"/>
      <c r="H322" s="116"/>
      <c r="I322" s="116"/>
      <c r="J322" s="116"/>
      <c r="K322" s="116"/>
      <c r="L322" s="116"/>
      <c r="M322" s="116"/>
      <c r="N322" s="116"/>
      <c r="O322" s="116"/>
      <c r="P322" s="116"/>
      <c r="Q322" s="116"/>
      <c r="R322" s="116"/>
      <c r="S322" s="116"/>
      <c r="T322" s="116"/>
      <c r="U322" s="116"/>
      <c r="V322" s="116"/>
      <c r="W322" s="116"/>
      <c r="X322" s="116"/>
      <c r="Y322" s="116"/>
      <c r="Z322" s="117"/>
      <c r="AA322" s="117"/>
      <c r="AB322" s="117"/>
      <c r="AC322" s="117"/>
    </row>
    <row r="323" ht="15.75" customHeight="1">
      <c r="A323" s="118"/>
      <c r="B323" s="118"/>
      <c r="C323" s="115"/>
      <c r="D323" s="97"/>
      <c r="E323" s="97"/>
      <c r="F323" s="116"/>
      <c r="G323" s="116"/>
      <c r="H323" s="116"/>
      <c r="I323" s="116"/>
      <c r="J323" s="116"/>
      <c r="K323" s="116"/>
      <c r="L323" s="116"/>
      <c r="M323" s="116"/>
      <c r="N323" s="116"/>
      <c r="O323" s="116"/>
      <c r="P323" s="116"/>
      <c r="Q323" s="116"/>
      <c r="R323" s="116"/>
      <c r="S323" s="116"/>
      <c r="T323" s="116"/>
      <c r="U323" s="116"/>
      <c r="V323" s="116"/>
      <c r="W323" s="116"/>
      <c r="X323" s="116"/>
      <c r="Y323" s="116"/>
      <c r="Z323" s="117"/>
      <c r="AA323" s="117"/>
      <c r="AB323" s="117"/>
      <c r="AC323" s="117"/>
    </row>
    <row r="324" ht="15.75" customHeight="1">
      <c r="A324" s="118"/>
      <c r="B324" s="118"/>
      <c r="C324" s="115"/>
      <c r="D324" s="97"/>
      <c r="E324" s="97"/>
      <c r="F324" s="116"/>
      <c r="G324" s="116"/>
      <c r="H324" s="116"/>
      <c r="I324" s="116"/>
      <c r="J324" s="116"/>
      <c r="K324" s="116"/>
      <c r="L324" s="116"/>
      <c r="M324" s="116"/>
      <c r="N324" s="116"/>
      <c r="O324" s="116"/>
      <c r="P324" s="116"/>
      <c r="Q324" s="116"/>
      <c r="R324" s="116"/>
      <c r="S324" s="116"/>
      <c r="T324" s="116"/>
      <c r="U324" s="116"/>
      <c r="V324" s="116"/>
      <c r="W324" s="116"/>
      <c r="X324" s="116"/>
      <c r="Y324" s="116"/>
      <c r="Z324" s="117"/>
      <c r="AA324" s="117"/>
      <c r="AB324" s="117"/>
      <c r="AC324" s="117"/>
    </row>
    <row r="325" ht="15.75" customHeight="1">
      <c r="A325" s="118"/>
      <c r="B325" s="118"/>
      <c r="C325" s="115"/>
      <c r="D325" s="97"/>
      <c r="E325" s="97"/>
      <c r="F325" s="116"/>
      <c r="G325" s="116"/>
      <c r="H325" s="116"/>
      <c r="I325" s="116"/>
      <c r="J325" s="116"/>
      <c r="K325" s="116"/>
      <c r="L325" s="116"/>
      <c r="M325" s="116"/>
      <c r="N325" s="116"/>
      <c r="O325" s="116"/>
      <c r="P325" s="116"/>
      <c r="Q325" s="116"/>
      <c r="R325" s="116"/>
      <c r="S325" s="116"/>
      <c r="T325" s="116"/>
      <c r="U325" s="116"/>
      <c r="V325" s="116"/>
      <c r="W325" s="116"/>
      <c r="X325" s="116"/>
      <c r="Y325" s="116"/>
      <c r="Z325" s="117"/>
      <c r="AA325" s="117"/>
      <c r="AB325" s="117"/>
      <c r="AC325" s="117"/>
    </row>
    <row r="326" ht="15.75" customHeight="1">
      <c r="A326" s="118"/>
      <c r="B326" s="118"/>
      <c r="C326" s="115"/>
      <c r="D326" s="97"/>
      <c r="E326" s="97"/>
      <c r="F326" s="116"/>
      <c r="G326" s="116"/>
      <c r="H326" s="116"/>
      <c r="I326" s="116"/>
      <c r="J326" s="116"/>
      <c r="K326" s="116"/>
      <c r="L326" s="116"/>
      <c r="M326" s="116"/>
      <c r="N326" s="116"/>
      <c r="O326" s="116"/>
      <c r="P326" s="116"/>
      <c r="Q326" s="116"/>
      <c r="R326" s="116"/>
      <c r="S326" s="116"/>
      <c r="T326" s="116"/>
      <c r="U326" s="116"/>
      <c r="V326" s="116"/>
      <c r="W326" s="116"/>
      <c r="X326" s="116"/>
      <c r="Y326" s="116"/>
      <c r="Z326" s="117"/>
      <c r="AA326" s="117"/>
      <c r="AB326" s="117"/>
      <c r="AC326" s="117"/>
    </row>
    <row r="327" ht="15.75" customHeight="1">
      <c r="A327" s="118"/>
      <c r="B327" s="118"/>
      <c r="C327" s="115"/>
      <c r="D327" s="97"/>
      <c r="E327" s="97"/>
      <c r="F327" s="116"/>
      <c r="G327" s="116"/>
      <c r="H327" s="116"/>
      <c r="I327" s="116"/>
      <c r="J327" s="116"/>
      <c r="K327" s="116"/>
      <c r="L327" s="116"/>
      <c r="M327" s="116"/>
      <c r="N327" s="116"/>
      <c r="O327" s="116"/>
      <c r="P327" s="116"/>
      <c r="Q327" s="116"/>
      <c r="R327" s="116"/>
      <c r="S327" s="116"/>
      <c r="T327" s="116"/>
      <c r="U327" s="116"/>
      <c r="V327" s="116"/>
      <c r="W327" s="116"/>
      <c r="X327" s="116"/>
      <c r="Y327" s="116"/>
      <c r="Z327" s="117"/>
      <c r="AA327" s="117"/>
      <c r="AB327" s="117"/>
      <c r="AC327" s="117"/>
    </row>
    <row r="328" ht="15.75" customHeight="1">
      <c r="A328" s="118"/>
      <c r="B328" s="118"/>
      <c r="C328" s="115"/>
      <c r="D328" s="97"/>
      <c r="E328" s="97"/>
      <c r="F328" s="116"/>
      <c r="G328" s="116"/>
      <c r="H328" s="116"/>
      <c r="I328" s="116"/>
      <c r="J328" s="116"/>
      <c r="K328" s="116"/>
      <c r="L328" s="116"/>
      <c r="M328" s="116"/>
      <c r="N328" s="116"/>
      <c r="O328" s="116"/>
      <c r="P328" s="116"/>
      <c r="Q328" s="116"/>
      <c r="R328" s="116"/>
      <c r="S328" s="116"/>
      <c r="T328" s="116"/>
      <c r="U328" s="116"/>
      <c r="V328" s="116"/>
      <c r="W328" s="116"/>
      <c r="X328" s="116"/>
      <c r="Y328" s="116"/>
      <c r="Z328" s="117"/>
      <c r="AA328" s="117"/>
      <c r="AB328" s="117"/>
      <c r="AC328" s="117"/>
    </row>
    <row r="329" ht="15.75" customHeight="1">
      <c r="A329" s="118"/>
      <c r="B329" s="118"/>
      <c r="C329" s="115"/>
      <c r="D329" s="97"/>
      <c r="E329" s="97"/>
      <c r="F329" s="116"/>
      <c r="G329" s="116"/>
      <c r="H329" s="116"/>
      <c r="I329" s="116"/>
      <c r="J329" s="116"/>
      <c r="K329" s="116"/>
      <c r="L329" s="116"/>
      <c r="M329" s="116"/>
      <c r="N329" s="116"/>
      <c r="O329" s="116"/>
      <c r="P329" s="116"/>
      <c r="Q329" s="116"/>
      <c r="R329" s="116"/>
      <c r="S329" s="116"/>
      <c r="T329" s="116"/>
      <c r="U329" s="116"/>
      <c r="V329" s="116"/>
      <c r="W329" s="116"/>
      <c r="X329" s="116"/>
      <c r="Y329" s="116"/>
      <c r="Z329" s="117"/>
      <c r="AA329" s="117"/>
      <c r="AB329" s="117"/>
      <c r="AC329" s="117"/>
    </row>
    <row r="330" ht="15.75" customHeight="1">
      <c r="A330" s="118"/>
      <c r="B330" s="118"/>
      <c r="C330" s="115"/>
      <c r="D330" s="97"/>
      <c r="E330" s="97"/>
      <c r="F330" s="116"/>
      <c r="G330" s="116"/>
      <c r="H330" s="116"/>
      <c r="I330" s="116"/>
      <c r="J330" s="116"/>
      <c r="K330" s="116"/>
      <c r="L330" s="116"/>
      <c r="M330" s="116"/>
      <c r="N330" s="116"/>
      <c r="O330" s="116"/>
      <c r="P330" s="116"/>
      <c r="Q330" s="116"/>
      <c r="R330" s="116"/>
      <c r="S330" s="116"/>
      <c r="T330" s="116"/>
      <c r="U330" s="116"/>
      <c r="V330" s="116"/>
      <c r="W330" s="116"/>
      <c r="X330" s="116"/>
      <c r="Y330" s="116"/>
      <c r="Z330" s="117"/>
      <c r="AA330" s="117"/>
      <c r="AB330" s="117"/>
      <c r="AC330" s="117"/>
    </row>
    <row r="331" ht="15.75" customHeight="1">
      <c r="A331" s="118"/>
      <c r="B331" s="118"/>
      <c r="C331" s="115"/>
      <c r="D331" s="97"/>
      <c r="E331" s="97"/>
      <c r="F331" s="116"/>
      <c r="G331" s="116"/>
      <c r="H331" s="116"/>
      <c r="I331" s="116"/>
      <c r="J331" s="116"/>
      <c r="K331" s="116"/>
      <c r="L331" s="116"/>
      <c r="M331" s="116"/>
      <c r="N331" s="116"/>
      <c r="O331" s="116"/>
      <c r="P331" s="116"/>
      <c r="Q331" s="116"/>
      <c r="R331" s="116"/>
      <c r="S331" s="116"/>
      <c r="T331" s="116"/>
      <c r="U331" s="116"/>
      <c r="V331" s="116"/>
      <c r="W331" s="116"/>
      <c r="X331" s="116"/>
      <c r="Y331" s="116"/>
      <c r="Z331" s="117"/>
      <c r="AA331" s="117"/>
      <c r="AB331" s="117"/>
      <c r="AC331" s="117"/>
    </row>
    <row r="332" ht="15.75" customHeight="1">
      <c r="A332" s="118"/>
      <c r="B332" s="118"/>
      <c r="C332" s="115"/>
      <c r="D332" s="97"/>
      <c r="E332" s="97"/>
      <c r="F332" s="116"/>
      <c r="G332" s="116"/>
      <c r="H332" s="116"/>
      <c r="I332" s="116"/>
      <c r="J332" s="116"/>
      <c r="K332" s="116"/>
      <c r="L332" s="116"/>
      <c r="M332" s="116"/>
      <c r="N332" s="116"/>
      <c r="O332" s="116"/>
      <c r="P332" s="116"/>
      <c r="Q332" s="116"/>
      <c r="R332" s="116"/>
      <c r="S332" s="116"/>
      <c r="T332" s="116"/>
      <c r="U332" s="116"/>
      <c r="V332" s="116"/>
      <c r="W332" s="116"/>
      <c r="X332" s="116"/>
      <c r="Y332" s="116"/>
      <c r="Z332" s="117"/>
      <c r="AA332" s="117"/>
      <c r="AB332" s="117"/>
      <c r="AC332" s="117"/>
    </row>
    <row r="333" ht="15.75" customHeight="1">
      <c r="A333" s="118"/>
      <c r="B333" s="118"/>
      <c r="C333" s="115"/>
      <c r="D333" s="97"/>
      <c r="E333" s="97"/>
      <c r="F333" s="116"/>
      <c r="G333" s="116"/>
      <c r="H333" s="116"/>
      <c r="I333" s="116"/>
      <c r="J333" s="116"/>
      <c r="K333" s="116"/>
      <c r="L333" s="116"/>
      <c r="M333" s="116"/>
      <c r="N333" s="116"/>
      <c r="O333" s="116"/>
      <c r="P333" s="116"/>
      <c r="Q333" s="116"/>
      <c r="R333" s="116"/>
      <c r="S333" s="116"/>
      <c r="T333" s="116"/>
      <c r="U333" s="116"/>
      <c r="V333" s="116"/>
      <c r="W333" s="116"/>
      <c r="X333" s="116"/>
      <c r="Y333" s="116"/>
      <c r="Z333" s="117"/>
      <c r="AA333" s="117"/>
      <c r="AB333" s="117"/>
      <c r="AC333" s="117"/>
    </row>
    <row r="334" ht="15.75" customHeight="1">
      <c r="A334" s="118"/>
      <c r="B334" s="118"/>
      <c r="C334" s="115"/>
      <c r="D334" s="97"/>
      <c r="E334" s="97"/>
      <c r="F334" s="116"/>
      <c r="G334" s="116"/>
      <c r="H334" s="116"/>
      <c r="I334" s="116"/>
      <c r="J334" s="116"/>
      <c r="K334" s="116"/>
      <c r="L334" s="116"/>
      <c r="M334" s="116"/>
      <c r="N334" s="116"/>
      <c r="O334" s="116"/>
      <c r="P334" s="116"/>
      <c r="Q334" s="116"/>
      <c r="R334" s="116"/>
      <c r="S334" s="116"/>
      <c r="T334" s="116"/>
      <c r="U334" s="116"/>
      <c r="V334" s="116"/>
      <c r="W334" s="116"/>
      <c r="X334" s="116"/>
      <c r="Y334" s="116"/>
      <c r="Z334" s="117"/>
      <c r="AA334" s="117"/>
      <c r="AB334" s="117"/>
      <c r="AC334" s="117"/>
    </row>
    <row r="335" ht="15.75" customHeight="1">
      <c r="A335" s="118"/>
      <c r="B335" s="118"/>
      <c r="C335" s="115"/>
      <c r="D335" s="97"/>
      <c r="E335" s="97"/>
      <c r="F335" s="116"/>
      <c r="G335" s="116"/>
      <c r="H335" s="116"/>
      <c r="I335" s="116"/>
      <c r="J335" s="116"/>
      <c r="K335" s="116"/>
      <c r="L335" s="116"/>
      <c r="M335" s="116"/>
      <c r="N335" s="116"/>
      <c r="O335" s="116"/>
      <c r="P335" s="116"/>
      <c r="Q335" s="116"/>
      <c r="R335" s="116"/>
      <c r="S335" s="116"/>
      <c r="T335" s="116"/>
      <c r="U335" s="116"/>
      <c r="V335" s="116"/>
      <c r="W335" s="116"/>
      <c r="X335" s="116"/>
      <c r="Y335" s="116"/>
      <c r="Z335" s="117"/>
      <c r="AA335" s="117"/>
      <c r="AB335" s="117"/>
      <c r="AC335" s="117"/>
    </row>
    <row r="336" ht="15.75" customHeight="1">
      <c r="A336" s="118"/>
      <c r="B336" s="118"/>
      <c r="C336" s="115"/>
      <c r="D336" s="97"/>
      <c r="E336" s="97"/>
      <c r="F336" s="116"/>
      <c r="G336" s="116"/>
      <c r="H336" s="116"/>
      <c r="I336" s="116"/>
      <c r="J336" s="116"/>
      <c r="K336" s="116"/>
      <c r="L336" s="116"/>
      <c r="M336" s="116"/>
      <c r="N336" s="116"/>
      <c r="O336" s="116"/>
      <c r="P336" s="116"/>
      <c r="Q336" s="116"/>
      <c r="R336" s="116"/>
      <c r="S336" s="116"/>
      <c r="T336" s="116"/>
      <c r="U336" s="116"/>
      <c r="V336" s="116"/>
      <c r="W336" s="116"/>
      <c r="X336" s="116"/>
      <c r="Y336" s="116"/>
      <c r="Z336" s="117"/>
      <c r="AA336" s="117"/>
      <c r="AB336" s="117"/>
      <c r="AC336" s="117"/>
    </row>
    <row r="337" ht="15.75" customHeight="1">
      <c r="A337" s="118"/>
      <c r="B337" s="118"/>
      <c r="C337" s="115"/>
      <c r="D337" s="97"/>
      <c r="E337" s="97"/>
      <c r="F337" s="116"/>
      <c r="G337" s="116"/>
      <c r="H337" s="116"/>
      <c r="I337" s="116"/>
      <c r="J337" s="116"/>
      <c r="K337" s="116"/>
      <c r="L337" s="116"/>
      <c r="M337" s="116"/>
      <c r="N337" s="116"/>
      <c r="O337" s="116"/>
      <c r="P337" s="116"/>
      <c r="Q337" s="116"/>
      <c r="R337" s="116"/>
      <c r="S337" s="116"/>
      <c r="T337" s="116"/>
      <c r="U337" s="116"/>
      <c r="V337" s="116"/>
      <c r="W337" s="116"/>
      <c r="X337" s="116"/>
      <c r="Y337" s="116"/>
      <c r="Z337" s="117"/>
      <c r="AA337" s="117"/>
      <c r="AB337" s="117"/>
      <c r="AC337" s="117"/>
    </row>
    <row r="338" ht="15.75" customHeight="1">
      <c r="A338" s="118"/>
      <c r="B338" s="118"/>
      <c r="C338" s="115"/>
      <c r="D338" s="97"/>
      <c r="E338" s="97"/>
      <c r="F338" s="116"/>
      <c r="G338" s="116"/>
      <c r="H338" s="116"/>
      <c r="I338" s="116"/>
      <c r="J338" s="116"/>
      <c r="K338" s="116"/>
      <c r="L338" s="116"/>
      <c r="M338" s="116"/>
      <c r="N338" s="116"/>
      <c r="O338" s="116"/>
      <c r="P338" s="116"/>
      <c r="Q338" s="116"/>
      <c r="R338" s="116"/>
      <c r="S338" s="116"/>
      <c r="T338" s="116"/>
      <c r="U338" s="116"/>
      <c r="V338" s="116"/>
      <c r="W338" s="116"/>
      <c r="X338" s="116"/>
      <c r="Y338" s="116"/>
      <c r="Z338" s="117"/>
      <c r="AA338" s="117"/>
      <c r="AB338" s="117"/>
      <c r="AC338" s="117"/>
    </row>
    <row r="339" ht="15.75" customHeight="1">
      <c r="A339" s="118"/>
      <c r="B339" s="118"/>
      <c r="C339" s="115"/>
      <c r="D339" s="97"/>
      <c r="E339" s="97"/>
      <c r="F339" s="116"/>
      <c r="G339" s="116"/>
      <c r="H339" s="116"/>
      <c r="I339" s="116"/>
      <c r="J339" s="116"/>
      <c r="K339" s="116"/>
      <c r="L339" s="116"/>
      <c r="M339" s="116"/>
      <c r="N339" s="116"/>
      <c r="O339" s="116"/>
      <c r="P339" s="116"/>
      <c r="Q339" s="116"/>
      <c r="R339" s="116"/>
      <c r="S339" s="116"/>
      <c r="T339" s="116"/>
      <c r="U339" s="116"/>
      <c r="V339" s="116"/>
      <c r="W339" s="116"/>
      <c r="X339" s="116"/>
      <c r="Y339" s="116"/>
      <c r="Z339" s="117"/>
      <c r="AA339" s="117"/>
      <c r="AB339" s="117"/>
      <c r="AC339" s="117"/>
    </row>
    <row r="340" ht="15.75" customHeight="1">
      <c r="A340" s="118"/>
      <c r="B340" s="118"/>
      <c r="C340" s="115"/>
      <c r="D340" s="97"/>
      <c r="E340" s="97"/>
      <c r="F340" s="116"/>
      <c r="G340" s="116"/>
      <c r="H340" s="116"/>
      <c r="I340" s="116"/>
      <c r="J340" s="116"/>
      <c r="K340" s="116"/>
      <c r="L340" s="116"/>
      <c r="M340" s="116"/>
      <c r="N340" s="116"/>
      <c r="O340" s="116"/>
      <c r="P340" s="116"/>
      <c r="Q340" s="116"/>
      <c r="R340" s="116"/>
      <c r="S340" s="116"/>
      <c r="T340" s="116"/>
      <c r="U340" s="116"/>
      <c r="V340" s="116"/>
      <c r="W340" s="116"/>
      <c r="X340" s="116"/>
      <c r="Y340" s="116"/>
      <c r="Z340" s="117"/>
      <c r="AA340" s="117"/>
      <c r="AB340" s="117"/>
      <c r="AC340" s="117"/>
    </row>
    <row r="341" ht="15.75" customHeight="1">
      <c r="A341" s="118"/>
      <c r="B341" s="118"/>
      <c r="C341" s="115"/>
      <c r="D341" s="97"/>
      <c r="E341" s="97"/>
      <c r="F341" s="116"/>
      <c r="G341" s="116"/>
      <c r="H341" s="116"/>
      <c r="I341" s="116"/>
      <c r="J341" s="116"/>
      <c r="K341" s="116"/>
      <c r="L341" s="116"/>
      <c r="M341" s="116"/>
      <c r="N341" s="116"/>
      <c r="O341" s="116"/>
      <c r="P341" s="116"/>
      <c r="Q341" s="116"/>
      <c r="R341" s="116"/>
      <c r="S341" s="116"/>
      <c r="T341" s="116"/>
      <c r="U341" s="116"/>
      <c r="V341" s="116"/>
      <c r="W341" s="116"/>
      <c r="X341" s="116"/>
      <c r="Y341" s="116"/>
      <c r="Z341" s="117"/>
      <c r="AA341" s="117"/>
      <c r="AB341" s="117"/>
      <c r="AC341" s="117"/>
    </row>
    <row r="342" ht="15.75" customHeight="1">
      <c r="A342" s="118"/>
      <c r="B342" s="118"/>
      <c r="C342" s="115"/>
      <c r="D342" s="97"/>
      <c r="E342" s="97"/>
      <c r="F342" s="116"/>
      <c r="G342" s="116"/>
      <c r="H342" s="116"/>
      <c r="I342" s="116"/>
      <c r="J342" s="116"/>
      <c r="K342" s="116"/>
      <c r="L342" s="116"/>
      <c r="M342" s="116"/>
      <c r="N342" s="116"/>
      <c r="O342" s="116"/>
      <c r="P342" s="116"/>
      <c r="Q342" s="116"/>
      <c r="R342" s="116"/>
      <c r="S342" s="116"/>
      <c r="T342" s="116"/>
      <c r="U342" s="116"/>
      <c r="V342" s="116"/>
      <c r="W342" s="116"/>
      <c r="X342" s="116"/>
      <c r="Y342" s="116"/>
      <c r="Z342" s="117"/>
      <c r="AA342" s="117"/>
      <c r="AB342" s="117"/>
      <c r="AC342" s="117"/>
    </row>
    <row r="343" ht="15.75" customHeight="1">
      <c r="A343" s="118"/>
      <c r="B343" s="118"/>
      <c r="C343" s="115"/>
      <c r="D343" s="97"/>
      <c r="E343" s="97"/>
      <c r="F343" s="116"/>
      <c r="G343" s="116"/>
      <c r="H343" s="116"/>
      <c r="I343" s="116"/>
      <c r="J343" s="116"/>
      <c r="K343" s="116"/>
      <c r="L343" s="116"/>
      <c r="M343" s="116"/>
      <c r="N343" s="116"/>
      <c r="O343" s="116"/>
      <c r="P343" s="116"/>
      <c r="Q343" s="116"/>
      <c r="R343" s="116"/>
      <c r="S343" s="116"/>
      <c r="T343" s="116"/>
      <c r="U343" s="116"/>
      <c r="V343" s="116"/>
      <c r="W343" s="116"/>
      <c r="X343" s="116"/>
      <c r="Y343" s="116"/>
      <c r="Z343" s="117"/>
      <c r="AA343" s="117"/>
      <c r="AB343" s="117"/>
      <c r="AC343" s="117"/>
    </row>
    <row r="344" ht="15.75" customHeight="1">
      <c r="A344" s="118"/>
      <c r="B344" s="118"/>
      <c r="C344" s="115"/>
      <c r="D344" s="97"/>
      <c r="E344" s="97"/>
      <c r="F344" s="116"/>
      <c r="G344" s="116"/>
      <c r="H344" s="116"/>
      <c r="I344" s="116"/>
      <c r="J344" s="116"/>
      <c r="K344" s="116"/>
      <c r="L344" s="116"/>
      <c r="M344" s="116"/>
      <c r="N344" s="116"/>
      <c r="O344" s="116"/>
      <c r="P344" s="116"/>
      <c r="Q344" s="116"/>
      <c r="R344" s="116"/>
      <c r="S344" s="116"/>
      <c r="T344" s="116"/>
      <c r="U344" s="116"/>
      <c r="V344" s="116"/>
      <c r="W344" s="116"/>
      <c r="X344" s="116"/>
      <c r="Y344" s="116"/>
      <c r="Z344" s="117"/>
      <c r="AA344" s="117"/>
      <c r="AB344" s="117"/>
      <c r="AC344" s="117"/>
    </row>
    <row r="345" ht="15.75" customHeight="1">
      <c r="A345" s="118"/>
      <c r="B345" s="118"/>
      <c r="C345" s="115"/>
      <c r="D345" s="97"/>
      <c r="E345" s="97"/>
      <c r="F345" s="116"/>
      <c r="G345" s="116"/>
      <c r="H345" s="116"/>
      <c r="I345" s="116"/>
      <c r="J345" s="116"/>
      <c r="K345" s="116"/>
      <c r="L345" s="116"/>
      <c r="M345" s="116"/>
      <c r="N345" s="116"/>
      <c r="O345" s="116"/>
      <c r="P345" s="116"/>
      <c r="Q345" s="116"/>
      <c r="R345" s="116"/>
      <c r="S345" s="116"/>
      <c r="T345" s="116"/>
      <c r="U345" s="116"/>
      <c r="V345" s="116"/>
      <c r="W345" s="116"/>
      <c r="X345" s="116"/>
      <c r="Y345" s="116"/>
      <c r="Z345" s="117"/>
      <c r="AA345" s="117"/>
      <c r="AB345" s="117"/>
      <c r="AC345" s="117"/>
    </row>
    <row r="346" ht="15.75" customHeight="1">
      <c r="A346" s="118"/>
      <c r="B346" s="118"/>
      <c r="C346" s="115"/>
      <c r="D346" s="97"/>
      <c r="E346" s="97"/>
      <c r="F346" s="116"/>
      <c r="G346" s="116"/>
      <c r="H346" s="116"/>
      <c r="I346" s="116"/>
      <c r="J346" s="116"/>
      <c r="K346" s="116"/>
      <c r="L346" s="116"/>
      <c r="M346" s="116"/>
      <c r="N346" s="116"/>
      <c r="O346" s="116"/>
      <c r="P346" s="116"/>
      <c r="Q346" s="116"/>
      <c r="R346" s="116"/>
      <c r="S346" s="116"/>
      <c r="T346" s="116"/>
      <c r="U346" s="116"/>
      <c r="V346" s="116"/>
      <c r="W346" s="116"/>
      <c r="X346" s="116"/>
      <c r="Y346" s="116"/>
      <c r="Z346" s="117"/>
      <c r="AA346" s="117"/>
      <c r="AB346" s="117"/>
      <c r="AC346" s="117"/>
    </row>
    <row r="347" ht="15.75" customHeight="1">
      <c r="A347" s="118"/>
      <c r="B347" s="118"/>
      <c r="C347" s="115"/>
      <c r="D347" s="97"/>
      <c r="E347" s="97"/>
      <c r="F347" s="116"/>
      <c r="G347" s="116"/>
      <c r="H347" s="116"/>
      <c r="I347" s="116"/>
      <c r="J347" s="116"/>
      <c r="K347" s="116"/>
      <c r="L347" s="116"/>
      <c r="M347" s="116"/>
      <c r="N347" s="116"/>
      <c r="O347" s="116"/>
      <c r="P347" s="116"/>
      <c r="Q347" s="116"/>
      <c r="R347" s="116"/>
      <c r="S347" s="116"/>
      <c r="T347" s="116"/>
      <c r="U347" s="116"/>
      <c r="V347" s="116"/>
      <c r="W347" s="116"/>
      <c r="X347" s="116"/>
      <c r="Y347" s="116"/>
      <c r="Z347" s="117"/>
      <c r="AA347" s="117"/>
      <c r="AB347" s="117"/>
      <c r="AC347" s="117"/>
    </row>
    <row r="348" ht="15.75" customHeight="1">
      <c r="A348" s="118"/>
      <c r="B348" s="118"/>
      <c r="C348" s="115"/>
      <c r="D348" s="97"/>
      <c r="E348" s="97"/>
      <c r="F348" s="116"/>
      <c r="G348" s="116"/>
      <c r="H348" s="116"/>
      <c r="I348" s="116"/>
      <c r="J348" s="116"/>
      <c r="K348" s="116"/>
      <c r="L348" s="116"/>
      <c r="M348" s="116"/>
      <c r="N348" s="116"/>
      <c r="O348" s="116"/>
      <c r="P348" s="116"/>
      <c r="Q348" s="116"/>
      <c r="R348" s="116"/>
      <c r="S348" s="116"/>
      <c r="T348" s="116"/>
      <c r="U348" s="116"/>
      <c r="V348" s="116"/>
      <c r="W348" s="116"/>
      <c r="X348" s="116"/>
      <c r="Y348" s="116"/>
      <c r="Z348" s="117"/>
      <c r="AA348" s="117"/>
      <c r="AB348" s="117"/>
      <c r="AC348" s="117"/>
    </row>
    <row r="349" ht="15.75" customHeight="1">
      <c r="A349" s="118"/>
      <c r="B349" s="118"/>
      <c r="C349" s="115"/>
      <c r="D349" s="97"/>
      <c r="E349" s="97"/>
      <c r="F349" s="116"/>
      <c r="G349" s="116"/>
      <c r="H349" s="116"/>
      <c r="I349" s="116"/>
      <c r="J349" s="116"/>
      <c r="K349" s="116"/>
      <c r="L349" s="116"/>
      <c r="M349" s="116"/>
      <c r="N349" s="116"/>
      <c r="O349" s="116"/>
      <c r="P349" s="116"/>
      <c r="Q349" s="116"/>
      <c r="R349" s="116"/>
      <c r="S349" s="116"/>
      <c r="T349" s="116"/>
      <c r="U349" s="116"/>
      <c r="V349" s="116"/>
      <c r="W349" s="116"/>
      <c r="X349" s="116"/>
      <c r="Y349" s="116"/>
      <c r="Z349" s="117"/>
      <c r="AA349" s="117"/>
      <c r="AB349" s="117"/>
      <c r="AC349" s="117"/>
    </row>
    <row r="350" ht="15.75" customHeight="1">
      <c r="A350" s="118"/>
      <c r="B350" s="118"/>
      <c r="C350" s="115"/>
      <c r="D350" s="97"/>
      <c r="E350" s="97"/>
      <c r="F350" s="116"/>
      <c r="G350" s="116"/>
      <c r="H350" s="116"/>
      <c r="I350" s="116"/>
      <c r="J350" s="116"/>
      <c r="K350" s="116"/>
      <c r="L350" s="116"/>
      <c r="M350" s="116"/>
      <c r="N350" s="116"/>
      <c r="O350" s="116"/>
      <c r="P350" s="116"/>
      <c r="Q350" s="116"/>
      <c r="R350" s="116"/>
      <c r="S350" s="116"/>
      <c r="T350" s="116"/>
      <c r="U350" s="116"/>
      <c r="V350" s="116"/>
      <c r="W350" s="116"/>
      <c r="X350" s="116"/>
      <c r="Y350" s="116"/>
      <c r="Z350" s="117"/>
      <c r="AA350" s="117"/>
      <c r="AB350" s="117"/>
      <c r="AC350" s="117"/>
    </row>
    <row r="351" ht="15.75" customHeight="1">
      <c r="A351" s="118"/>
      <c r="B351" s="118"/>
      <c r="C351" s="115"/>
      <c r="D351" s="97"/>
      <c r="E351" s="97"/>
      <c r="F351" s="116"/>
      <c r="G351" s="116"/>
      <c r="H351" s="116"/>
      <c r="I351" s="116"/>
      <c r="J351" s="116"/>
      <c r="K351" s="116"/>
      <c r="L351" s="116"/>
      <c r="M351" s="116"/>
      <c r="N351" s="116"/>
      <c r="O351" s="116"/>
      <c r="P351" s="116"/>
      <c r="Q351" s="116"/>
      <c r="R351" s="116"/>
      <c r="S351" s="116"/>
      <c r="T351" s="116"/>
      <c r="U351" s="116"/>
      <c r="V351" s="116"/>
      <c r="W351" s="116"/>
      <c r="X351" s="116"/>
      <c r="Y351" s="116"/>
      <c r="Z351" s="117"/>
      <c r="AA351" s="117"/>
      <c r="AB351" s="117"/>
      <c r="AC351" s="117"/>
    </row>
    <row r="352" ht="15.75" customHeight="1">
      <c r="A352" s="118"/>
      <c r="B352" s="118"/>
      <c r="C352" s="115"/>
      <c r="D352" s="97"/>
      <c r="E352" s="97"/>
      <c r="F352" s="116"/>
      <c r="G352" s="116"/>
      <c r="H352" s="116"/>
      <c r="I352" s="116"/>
      <c r="J352" s="116"/>
      <c r="K352" s="116"/>
      <c r="L352" s="116"/>
      <c r="M352" s="116"/>
      <c r="N352" s="116"/>
      <c r="O352" s="116"/>
      <c r="P352" s="116"/>
      <c r="Q352" s="116"/>
      <c r="R352" s="116"/>
      <c r="S352" s="116"/>
      <c r="T352" s="116"/>
      <c r="U352" s="116"/>
      <c r="V352" s="116"/>
      <c r="W352" s="116"/>
      <c r="X352" s="116"/>
      <c r="Y352" s="116"/>
      <c r="Z352" s="117"/>
      <c r="AA352" s="117"/>
      <c r="AB352" s="117"/>
      <c r="AC352" s="117"/>
    </row>
    <row r="353" ht="15.75" customHeight="1">
      <c r="A353" s="118"/>
      <c r="B353" s="118"/>
      <c r="C353" s="115"/>
      <c r="D353" s="97"/>
      <c r="E353" s="97"/>
      <c r="F353" s="116"/>
      <c r="G353" s="116"/>
      <c r="H353" s="116"/>
      <c r="I353" s="116"/>
      <c r="J353" s="116"/>
      <c r="K353" s="116"/>
      <c r="L353" s="116"/>
      <c r="M353" s="116"/>
      <c r="N353" s="116"/>
      <c r="O353" s="116"/>
      <c r="P353" s="116"/>
      <c r="Q353" s="116"/>
      <c r="R353" s="116"/>
      <c r="S353" s="116"/>
      <c r="T353" s="116"/>
      <c r="U353" s="116"/>
      <c r="V353" s="116"/>
      <c r="W353" s="116"/>
      <c r="X353" s="116"/>
      <c r="Y353" s="116"/>
      <c r="Z353" s="117"/>
      <c r="AA353" s="117"/>
      <c r="AB353" s="117"/>
      <c r="AC353" s="117"/>
    </row>
    <row r="354" ht="15.75" customHeight="1">
      <c r="A354" s="118"/>
      <c r="B354" s="118"/>
      <c r="C354" s="115"/>
      <c r="D354" s="97"/>
      <c r="E354" s="97"/>
      <c r="F354" s="116"/>
      <c r="G354" s="116"/>
      <c r="H354" s="116"/>
      <c r="I354" s="116"/>
      <c r="J354" s="116"/>
      <c r="K354" s="116"/>
      <c r="L354" s="116"/>
      <c r="M354" s="116"/>
      <c r="N354" s="116"/>
      <c r="O354" s="116"/>
      <c r="P354" s="116"/>
      <c r="Q354" s="116"/>
      <c r="R354" s="116"/>
      <c r="S354" s="116"/>
      <c r="T354" s="116"/>
      <c r="U354" s="116"/>
      <c r="V354" s="116"/>
      <c r="W354" s="116"/>
      <c r="X354" s="116"/>
      <c r="Y354" s="116"/>
      <c r="Z354" s="117"/>
      <c r="AA354" s="117"/>
      <c r="AB354" s="117"/>
      <c r="AC354" s="117"/>
    </row>
    <row r="355" ht="15.75" customHeight="1">
      <c r="A355" s="118"/>
      <c r="B355" s="118"/>
      <c r="C355" s="115"/>
      <c r="D355" s="97"/>
      <c r="E355" s="97"/>
      <c r="F355" s="116"/>
      <c r="G355" s="116"/>
      <c r="H355" s="116"/>
      <c r="I355" s="116"/>
      <c r="J355" s="116"/>
      <c r="K355" s="116"/>
      <c r="L355" s="116"/>
      <c r="M355" s="116"/>
      <c r="N355" s="116"/>
      <c r="O355" s="116"/>
      <c r="P355" s="116"/>
      <c r="Q355" s="116"/>
      <c r="R355" s="116"/>
      <c r="S355" s="116"/>
      <c r="T355" s="116"/>
      <c r="U355" s="116"/>
      <c r="V355" s="116"/>
      <c r="W355" s="116"/>
      <c r="X355" s="116"/>
      <c r="Y355" s="116"/>
      <c r="Z355" s="117"/>
      <c r="AA355" s="117"/>
      <c r="AB355" s="117"/>
      <c r="AC355" s="117"/>
    </row>
    <row r="356" ht="15.75" customHeight="1">
      <c r="A356" s="118"/>
      <c r="B356" s="118"/>
      <c r="C356" s="115"/>
      <c r="D356" s="97"/>
      <c r="E356" s="97"/>
      <c r="F356" s="116"/>
      <c r="G356" s="116"/>
      <c r="H356" s="116"/>
      <c r="I356" s="116"/>
      <c r="J356" s="116"/>
      <c r="K356" s="116"/>
      <c r="L356" s="116"/>
      <c r="M356" s="116"/>
      <c r="N356" s="116"/>
      <c r="O356" s="116"/>
      <c r="P356" s="116"/>
      <c r="Q356" s="116"/>
      <c r="R356" s="116"/>
      <c r="S356" s="116"/>
      <c r="T356" s="116"/>
      <c r="U356" s="116"/>
      <c r="V356" s="116"/>
      <c r="W356" s="116"/>
      <c r="X356" s="116"/>
      <c r="Y356" s="116"/>
      <c r="Z356" s="117"/>
      <c r="AA356" s="117"/>
      <c r="AB356" s="117"/>
      <c r="AC356" s="117"/>
    </row>
    <row r="357" ht="15.75" customHeight="1">
      <c r="A357" s="118"/>
      <c r="B357" s="118"/>
      <c r="C357" s="115"/>
      <c r="D357" s="97"/>
      <c r="E357" s="97"/>
      <c r="F357" s="116"/>
      <c r="G357" s="116"/>
      <c r="H357" s="116"/>
      <c r="I357" s="116"/>
      <c r="J357" s="116"/>
      <c r="K357" s="116"/>
      <c r="L357" s="116"/>
      <c r="M357" s="116"/>
      <c r="N357" s="116"/>
      <c r="O357" s="116"/>
      <c r="P357" s="116"/>
      <c r="Q357" s="116"/>
      <c r="R357" s="116"/>
      <c r="S357" s="116"/>
      <c r="T357" s="116"/>
      <c r="U357" s="116"/>
      <c r="V357" s="116"/>
      <c r="W357" s="116"/>
      <c r="X357" s="116"/>
      <c r="Y357" s="116"/>
      <c r="Z357" s="117"/>
      <c r="AA357" s="117"/>
      <c r="AB357" s="117"/>
      <c r="AC357" s="117"/>
    </row>
    <row r="358" ht="15.75" customHeight="1">
      <c r="A358" s="118"/>
      <c r="B358" s="118"/>
      <c r="C358" s="115"/>
      <c r="D358" s="97"/>
      <c r="E358" s="97"/>
      <c r="F358" s="116"/>
      <c r="G358" s="116"/>
      <c r="H358" s="116"/>
      <c r="I358" s="116"/>
      <c r="J358" s="116"/>
      <c r="K358" s="116"/>
      <c r="L358" s="116"/>
      <c r="M358" s="116"/>
      <c r="N358" s="116"/>
      <c r="O358" s="116"/>
      <c r="P358" s="116"/>
      <c r="Q358" s="116"/>
      <c r="R358" s="116"/>
      <c r="S358" s="116"/>
      <c r="T358" s="116"/>
      <c r="U358" s="116"/>
      <c r="V358" s="116"/>
      <c r="W358" s="116"/>
      <c r="X358" s="116"/>
      <c r="Y358" s="116"/>
      <c r="Z358" s="117"/>
      <c r="AA358" s="117"/>
      <c r="AB358" s="117"/>
      <c r="AC358" s="117"/>
    </row>
    <row r="359" ht="15.75" customHeight="1">
      <c r="A359" s="118"/>
      <c r="B359" s="118"/>
      <c r="C359" s="115"/>
      <c r="D359" s="97"/>
      <c r="E359" s="97"/>
      <c r="F359" s="116"/>
      <c r="G359" s="116"/>
      <c r="H359" s="116"/>
      <c r="I359" s="116"/>
      <c r="J359" s="116"/>
      <c r="K359" s="116"/>
      <c r="L359" s="116"/>
      <c r="M359" s="116"/>
      <c r="N359" s="116"/>
      <c r="O359" s="116"/>
      <c r="P359" s="116"/>
      <c r="Q359" s="116"/>
      <c r="R359" s="116"/>
      <c r="S359" s="116"/>
      <c r="T359" s="116"/>
      <c r="U359" s="116"/>
      <c r="V359" s="116"/>
      <c r="W359" s="116"/>
      <c r="X359" s="116"/>
      <c r="Y359" s="116"/>
      <c r="Z359" s="117"/>
      <c r="AA359" s="117"/>
      <c r="AB359" s="117"/>
      <c r="AC359" s="117"/>
    </row>
    <row r="360" ht="15.75" customHeight="1">
      <c r="A360" s="118"/>
      <c r="B360" s="118"/>
      <c r="C360" s="115"/>
      <c r="D360" s="97"/>
      <c r="E360" s="97"/>
      <c r="F360" s="116"/>
      <c r="G360" s="116"/>
      <c r="H360" s="116"/>
      <c r="I360" s="116"/>
      <c r="J360" s="116"/>
      <c r="K360" s="116"/>
      <c r="L360" s="116"/>
      <c r="M360" s="116"/>
      <c r="N360" s="116"/>
      <c r="O360" s="116"/>
      <c r="P360" s="116"/>
      <c r="Q360" s="116"/>
      <c r="R360" s="116"/>
      <c r="S360" s="116"/>
      <c r="T360" s="116"/>
      <c r="U360" s="116"/>
      <c r="V360" s="116"/>
      <c r="W360" s="116"/>
      <c r="X360" s="116"/>
      <c r="Y360" s="116"/>
      <c r="Z360" s="117"/>
      <c r="AA360" s="117"/>
      <c r="AB360" s="117"/>
      <c r="AC360" s="117"/>
    </row>
    <row r="361" ht="15.75" customHeight="1">
      <c r="A361" s="118"/>
      <c r="B361" s="118"/>
      <c r="C361" s="115"/>
      <c r="D361" s="97"/>
      <c r="E361" s="97"/>
      <c r="F361" s="116"/>
      <c r="G361" s="116"/>
      <c r="H361" s="116"/>
      <c r="I361" s="116"/>
      <c r="J361" s="116"/>
      <c r="K361" s="116"/>
      <c r="L361" s="116"/>
      <c r="M361" s="116"/>
      <c r="N361" s="116"/>
      <c r="O361" s="116"/>
      <c r="P361" s="116"/>
      <c r="Q361" s="116"/>
      <c r="R361" s="116"/>
      <c r="S361" s="116"/>
      <c r="T361" s="116"/>
      <c r="U361" s="116"/>
      <c r="V361" s="116"/>
      <c r="W361" s="116"/>
      <c r="X361" s="116"/>
      <c r="Y361" s="116"/>
      <c r="Z361" s="117"/>
      <c r="AA361" s="117"/>
      <c r="AB361" s="117"/>
      <c r="AC361" s="117"/>
    </row>
    <row r="362" ht="15.75" customHeight="1">
      <c r="A362" s="118"/>
      <c r="B362" s="118"/>
      <c r="C362" s="115"/>
      <c r="D362" s="97"/>
      <c r="E362" s="97"/>
      <c r="F362" s="116"/>
      <c r="G362" s="116"/>
      <c r="H362" s="116"/>
      <c r="I362" s="116"/>
      <c r="J362" s="116"/>
      <c r="K362" s="116"/>
      <c r="L362" s="116"/>
      <c r="M362" s="116"/>
      <c r="N362" s="116"/>
      <c r="O362" s="116"/>
      <c r="P362" s="116"/>
      <c r="Q362" s="116"/>
      <c r="R362" s="116"/>
      <c r="S362" s="116"/>
      <c r="T362" s="116"/>
      <c r="U362" s="116"/>
      <c r="V362" s="116"/>
      <c r="W362" s="116"/>
      <c r="X362" s="116"/>
      <c r="Y362" s="116"/>
      <c r="Z362" s="117"/>
      <c r="AA362" s="117"/>
      <c r="AB362" s="117"/>
      <c r="AC362" s="117"/>
    </row>
    <row r="363" ht="15.75" customHeight="1">
      <c r="A363" s="118"/>
      <c r="B363" s="118"/>
      <c r="C363" s="115"/>
      <c r="D363" s="97"/>
      <c r="E363" s="97"/>
      <c r="F363" s="116"/>
      <c r="G363" s="116"/>
      <c r="H363" s="116"/>
      <c r="I363" s="116"/>
      <c r="J363" s="116"/>
      <c r="K363" s="116"/>
      <c r="L363" s="116"/>
      <c r="M363" s="116"/>
      <c r="N363" s="116"/>
      <c r="O363" s="116"/>
      <c r="P363" s="116"/>
      <c r="Q363" s="116"/>
      <c r="R363" s="116"/>
      <c r="S363" s="116"/>
      <c r="T363" s="116"/>
      <c r="U363" s="116"/>
      <c r="V363" s="116"/>
      <c r="W363" s="116"/>
      <c r="X363" s="116"/>
      <c r="Y363" s="116"/>
      <c r="Z363" s="117"/>
      <c r="AA363" s="117"/>
      <c r="AB363" s="117"/>
      <c r="AC363" s="117"/>
    </row>
    <row r="364" ht="15.75" customHeight="1">
      <c r="A364" s="118"/>
      <c r="B364" s="118"/>
      <c r="C364" s="115"/>
      <c r="D364" s="97"/>
      <c r="E364" s="97"/>
      <c r="F364" s="116"/>
      <c r="G364" s="116"/>
      <c r="H364" s="116"/>
      <c r="I364" s="116"/>
      <c r="J364" s="116"/>
      <c r="K364" s="116"/>
      <c r="L364" s="116"/>
      <c r="M364" s="116"/>
      <c r="N364" s="116"/>
      <c r="O364" s="116"/>
      <c r="P364" s="116"/>
      <c r="Q364" s="116"/>
      <c r="R364" s="116"/>
      <c r="S364" s="116"/>
      <c r="T364" s="116"/>
      <c r="U364" s="116"/>
      <c r="V364" s="116"/>
      <c r="W364" s="116"/>
      <c r="X364" s="116"/>
      <c r="Y364" s="116"/>
      <c r="Z364" s="117"/>
      <c r="AA364" s="117"/>
      <c r="AB364" s="117"/>
      <c r="AC364" s="117"/>
    </row>
    <row r="365" ht="15.75" customHeight="1">
      <c r="A365" s="118"/>
      <c r="B365" s="118"/>
      <c r="C365" s="115"/>
      <c r="D365" s="97"/>
      <c r="E365" s="97"/>
      <c r="F365" s="116"/>
      <c r="G365" s="116"/>
      <c r="H365" s="116"/>
      <c r="I365" s="116"/>
      <c r="J365" s="116"/>
      <c r="K365" s="116"/>
      <c r="L365" s="116"/>
      <c r="M365" s="116"/>
      <c r="N365" s="116"/>
      <c r="O365" s="116"/>
      <c r="P365" s="116"/>
      <c r="Q365" s="116"/>
      <c r="R365" s="116"/>
      <c r="S365" s="116"/>
      <c r="T365" s="116"/>
      <c r="U365" s="116"/>
      <c r="V365" s="116"/>
      <c r="W365" s="116"/>
      <c r="X365" s="116"/>
      <c r="Y365" s="116"/>
      <c r="Z365" s="117"/>
      <c r="AA365" s="117"/>
      <c r="AB365" s="117"/>
      <c r="AC365" s="117"/>
    </row>
    <row r="366" ht="15.75" customHeight="1">
      <c r="A366" s="118"/>
      <c r="B366" s="118"/>
      <c r="C366" s="115"/>
      <c r="D366" s="97"/>
      <c r="E366" s="97"/>
      <c r="F366" s="116"/>
      <c r="G366" s="116"/>
      <c r="H366" s="116"/>
      <c r="I366" s="116"/>
      <c r="J366" s="116"/>
      <c r="K366" s="116"/>
      <c r="L366" s="116"/>
      <c r="M366" s="116"/>
      <c r="N366" s="116"/>
      <c r="O366" s="116"/>
      <c r="P366" s="116"/>
      <c r="Q366" s="116"/>
      <c r="R366" s="116"/>
      <c r="S366" s="116"/>
      <c r="T366" s="116"/>
      <c r="U366" s="116"/>
      <c r="V366" s="116"/>
      <c r="W366" s="116"/>
      <c r="X366" s="116"/>
      <c r="Y366" s="116"/>
      <c r="Z366" s="117"/>
      <c r="AA366" s="117"/>
      <c r="AB366" s="117"/>
      <c r="AC366" s="117"/>
    </row>
    <row r="367" ht="15.75" customHeight="1">
      <c r="A367" s="118"/>
      <c r="B367" s="118"/>
      <c r="C367" s="115"/>
      <c r="D367" s="97"/>
      <c r="E367" s="97"/>
      <c r="F367" s="116"/>
      <c r="G367" s="116"/>
      <c r="H367" s="116"/>
      <c r="I367" s="116"/>
      <c r="J367" s="116"/>
      <c r="K367" s="116"/>
      <c r="L367" s="116"/>
      <c r="M367" s="116"/>
      <c r="N367" s="116"/>
      <c r="O367" s="116"/>
      <c r="P367" s="116"/>
      <c r="Q367" s="116"/>
      <c r="R367" s="116"/>
      <c r="S367" s="116"/>
      <c r="T367" s="116"/>
      <c r="U367" s="116"/>
      <c r="V367" s="116"/>
      <c r="W367" s="116"/>
      <c r="X367" s="116"/>
      <c r="Y367" s="116"/>
      <c r="Z367" s="117"/>
      <c r="AA367" s="117"/>
      <c r="AB367" s="117"/>
      <c r="AC367" s="117"/>
    </row>
    <row r="368" ht="15.75" customHeight="1">
      <c r="A368" s="118"/>
      <c r="B368" s="118"/>
      <c r="C368" s="115"/>
      <c r="D368" s="97"/>
      <c r="E368" s="97"/>
      <c r="F368" s="116"/>
      <c r="G368" s="116"/>
      <c r="H368" s="116"/>
      <c r="I368" s="116"/>
      <c r="J368" s="116"/>
      <c r="K368" s="116"/>
      <c r="L368" s="116"/>
      <c r="M368" s="116"/>
      <c r="N368" s="116"/>
      <c r="O368" s="116"/>
      <c r="P368" s="116"/>
      <c r="Q368" s="116"/>
      <c r="R368" s="116"/>
      <c r="S368" s="116"/>
      <c r="T368" s="116"/>
      <c r="U368" s="116"/>
      <c r="V368" s="116"/>
      <c r="W368" s="116"/>
      <c r="X368" s="116"/>
      <c r="Y368" s="116"/>
      <c r="Z368" s="117"/>
      <c r="AA368" s="117"/>
      <c r="AB368" s="117"/>
      <c r="AC368" s="117"/>
    </row>
    <row r="369" ht="15.75" customHeight="1">
      <c r="A369" s="118"/>
      <c r="B369" s="118"/>
      <c r="C369" s="115"/>
      <c r="D369" s="97"/>
      <c r="E369" s="97"/>
      <c r="F369" s="116"/>
      <c r="G369" s="116"/>
      <c r="H369" s="116"/>
      <c r="I369" s="116"/>
      <c r="J369" s="116"/>
      <c r="K369" s="116"/>
      <c r="L369" s="116"/>
      <c r="M369" s="116"/>
      <c r="N369" s="116"/>
      <c r="O369" s="116"/>
      <c r="P369" s="116"/>
      <c r="Q369" s="116"/>
      <c r="R369" s="116"/>
      <c r="S369" s="116"/>
      <c r="T369" s="116"/>
      <c r="U369" s="116"/>
      <c r="V369" s="116"/>
      <c r="W369" s="116"/>
      <c r="X369" s="116"/>
      <c r="Y369" s="116"/>
      <c r="Z369" s="117"/>
      <c r="AA369" s="117"/>
      <c r="AB369" s="117"/>
      <c r="AC369" s="117"/>
    </row>
    <row r="370" ht="15.75" customHeight="1">
      <c r="A370" s="118"/>
      <c r="B370" s="118"/>
      <c r="C370" s="115"/>
      <c r="D370" s="97"/>
      <c r="E370" s="97"/>
      <c r="F370" s="116"/>
      <c r="G370" s="116"/>
      <c r="H370" s="116"/>
      <c r="I370" s="116"/>
      <c r="J370" s="116"/>
      <c r="K370" s="116"/>
      <c r="L370" s="116"/>
      <c r="M370" s="116"/>
      <c r="N370" s="116"/>
      <c r="O370" s="116"/>
      <c r="P370" s="116"/>
      <c r="Q370" s="116"/>
      <c r="R370" s="116"/>
      <c r="S370" s="116"/>
      <c r="T370" s="116"/>
      <c r="U370" s="116"/>
      <c r="V370" s="116"/>
      <c r="W370" s="116"/>
      <c r="X370" s="116"/>
      <c r="Y370" s="116"/>
      <c r="Z370" s="117"/>
      <c r="AA370" s="117"/>
      <c r="AB370" s="117"/>
      <c r="AC370" s="117"/>
    </row>
    <row r="371" ht="15.75" customHeight="1">
      <c r="A371" s="118"/>
      <c r="B371" s="118"/>
      <c r="C371" s="115"/>
      <c r="D371" s="97"/>
      <c r="E371" s="97"/>
      <c r="F371" s="116"/>
      <c r="G371" s="116"/>
      <c r="H371" s="116"/>
      <c r="I371" s="116"/>
      <c r="J371" s="116"/>
      <c r="K371" s="116"/>
      <c r="L371" s="116"/>
      <c r="M371" s="116"/>
      <c r="N371" s="116"/>
      <c r="O371" s="116"/>
      <c r="P371" s="116"/>
      <c r="Q371" s="116"/>
      <c r="R371" s="116"/>
      <c r="S371" s="116"/>
      <c r="T371" s="116"/>
      <c r="U371" s="116"/>
      <c r="V371" s="116"/>
      <c r="W371" s="116"/>
      <c r="X371" s="116"/>
      <c r="Y371" s="116"/>
      <c r="Z371" s="117"/>
      <c r="AA371" s="117"/>
      <c r="AB371" s="117"/>
      <c r="AC371" s="117"/>
    </row>
    <row r="372" ht="15.75" customHeight="1">
      <c r="A372" s="118"/>
      <c r="B372" s="118"/>
      <c r="C372" s="115"/>
      <c r="D372" s="97"/>
      <c r="E372" s="97"/>
      <c r="F372" s="116"/>
      <c r="G372" s="116"/>
      <c r="H372" s="116"/>
      <c r="I372" s="116"/>
      <c r="J372" s="116"/>
      <c r="K372" s="116"/>
      <c r="L372" s="116"/>
      <c r="M372" s="116"/>
      <c r="N372" s="116"/>
      <c r="O372" s="116"/>
      <c r="P372" s="116"/>
      <c r="Q372" s="116"/>
      <c r="R372" s="116"/>
      <c r="S372" s="116"/>
      <c r="T372" s="116"/>
      <c r="U372" s="116"/>
      <c r="V372" s="116"/>
      <c r="W372" s="116"/>
      <c r="X372" s="116"/>
      <c r="Y372" s="116"/>
      <c r="Z372" s="117"/>
      <c r="AA372" s="117"/>
      <c r="AB372" s="117"/>
      <c r="AC372" s="117"/>
    </row>
    <row r="373" ht="15.75" customHeight="1">
      <c r="A373" s="118"/>
      <c r="B373" s="118"/>
      <c r="C373" s="115"/>
      <c r="D373" s="97"/>
      <c r="E373" s="97"/>
      <c r="F373" s="116"/>
      <c r="G373" s="116"/>
      <c r="H373" s="116"/>
      <c r="I373" s="116"/>
      <c r="J373" s="116"/>
      <c r="K373" s="116"/>
      <c r="L373" s="116"/>
      <c r="M373" s="116"/>
      <c r="N373" s="116"/>
      <c r="O373" s="116"/>
      <c r="P373" s="116"/>
      <c r="Q373" s="116"/>
      <c r="R373" s="116"/>
      <c r="S373" s="116"/>
      <c r="T373" s="116"/>
      <c r="U373" s="116"/>
      <c r="V373" s="116"/>
      <c r="W373" s="116"/>
      <c r="X373" s="116"/>
      <c r="Y373" s="116"/>
      <c r="Z373" s="117"/>
      <c r="AA373" s="117"/>
      <c r="AB373" s="117"/>
      <c r="AC373" s="117"/>
    </row>
    <row r="374" ht="15.75" customHeight="1">
      <c r="A374" s="118"/>
      <c r="B374" s="118"/>
      <c r="C374" s="115"/>
      <c r="D374" s="97"/>
      <c r="E374" s="97"/>
      <c r="F374" s="116"/>
      <c r="G374" s="116"/>
      <c r="H374" s="116"/>
      <c r="I374" s="116"/>
      <c r="J374" s="116"/>
      <c r="K374" s="116"/>
      <c r="L374" s="116"/>
      <c r="M374" s="116"/>
      <c r="N374" s="116"/>
      <c r="O374" s="116"/>
      <c r="P374" s="116"/>
      <c r="Q374" s="116"/>
      <c r="R374" s="116"/>
      <c r="S374" s="116"/>
      <c r="T374" s="116"/>
      <c r="U374" s="116"/>
      <c r="V374" s="116"/>
      <c r="W374" s="116"/>
      <c r="X374" s="116"/>
      <c r="Y374" s="116"/>
      <c r="Z374" s="117"/>
      <c r="AA374" s="117"/>
      <c r="AB374" s="117"/>
      <c r="AC374" s="117"/>
    </row>
    <row r="375" ht="15.75" customHeight="1">
      <c r="A375" s="118"/>
      <c r="B375" s="118"/>
      <c r="C375" s="115"/>
      <c r="D375" s="97"/>
      <c r="E375" s="97"/>
      <c r="F375" s="116"/>
      <c r="G375" s="116"/>
      <c r="H375" s="116"/>
      <c r="I375" s="116"/>
      <c r="J375" s="116"/>
      <c r="K375" s="116"/>
      <c r="L375" s="116"/>
      <c r="M375" s="116"/>
      <c r="N375" s="116"/>
      <c r="O375" s="116"/>
      <c r="P375" s="116"/>
      <c r="Q375" s="116"/>
      <c r="R375" s="116"/>
      <c r="S375" s="116"/>
      <c r="T375" s="116"/>
      <c r="U375" s="116"/>
      <c r="V375" s="116"/>
      <c r="W375" s="116"/>
      <c r="X375" s="116"/>
      <c r="Y375" s="116"/>
      <c r="Z375" s="117"/>
      <c r="AA375" s="117"/>
      <c r="AB375" s="117"/>
      <c r="AC375" s="117"/>
    </row>
    <row r="376" ht="15.75" customHeight="1">
      <c r="A376" s="118"/>
      <c r="B376" s="118"/>
      <c r="C376" s="115"/>
      <c r="D376" s="97"/>
      <c r="E376" s="97"/>
      <c r="F376" s="116"/>
      <c r="G376" s="116"/>
      <c r="H376" s="116"/>
      <c r="I376" s="116"/>
      <c r="J376" s="116"/>
      <c r="K376" s="116"/>
      <c r="L376" s="116"/>
      <c r="M376" s="116"/>
      <c r="N376" s="116"/>
      <c r="O376" s="116"/>
      <c r="P376" s="116"/>
      <c r="Q376" s="116"/>
      <c r="R376" s="116"/>
      <c r="S376" s="116"/>
      <c r="T376" s="116"/>
      <c r="U376" s="116"/>
      <c r="V376" s="116"/>
      <c r="W376" s="116"/>
      <c r="X376" s="116"/>
      <c r="Y376" s="116"/>
      <c r="Z376" s="117"/>
      <c r="AA376" s="117"/>
      <c r="AB376" s="117"/>
      <c r="AC376" s="117"/>
    </row>
    <row r="377" ht="15.75" customHeight="1">
      <c r="A377" s="118"/>
      <c r="B377" s="118"/>
      <c r="C377" s="115"/>
      <c r="D377" s="97"/>
      <c r="E377" s="97"/>
      <c r="F377" s="116"/>
      <c r="G377" s="116"/>
      <c r="H377" s="116"/>
      <c r="I377" s="116"/>
      <c r="J377" s="116"/>
      <c r="K377" s="116"/>
      <c r="L377" s="116"/>
      <c r="M377" s="116"/>
      <c r="N377" s="116"/>
      <c r="O377" s="116"/>
      <c r="P377" s="116"/>
      <c r="Q377" s="116"/>
      <c r="R377" s="116"/>
      <c r="S377" s="116"/>
      <c r="T377" s="116"/>
      <c r="U377" s="116"/>
      <c r="V377" s="116"/>
      <c r="W377" s="116"/>
      <c r="X377" s="116"/>
      <c r="Y377" s="116"/>
      <c r="Z377" s="117"/>
      <c r="AA377" s="117"/>
      <c r="AB377" s="117"/>
      <c r="AC377" s="117"/>
    </row>
    <row r="378" ht="15.75" customHeight="1">
      <c r="A378" s="118"/>
      <c r="B378" s="118"/>
      <c r="C378" s="115"/>
      <c r="D378" s="97"/>
      <c r="E378" s="97"/>
      <c r="F378" s="116"/>
      <c r="G378" s="116"/>
      <c r="H378" s="116"/>
      <c r="I378" s="116"/>
      <c r="J378" s="116"/>
      <c r="K378" s="116"/>
      <c r="L378" s="116"/>
      <c r="M378" s="116"/>
      <c r="N378" s="116"/>
      <c r="O378" s="116"/>
      <c r="P378" s="116"/>
      <c r="Q378" s="116"/>
      <c r="R378" s="116"/>
      <c r="S378" s="116"/>
      <c r="T378" s="116"/>
      <c r="U378" s="116"/>
      <c r="V378" s="116"/>
      <c r="W378" s="116"/>
      <c r="X378" s="116"/>
      <c r="Y378" s="116"/>
      <c r="Z378" s="117"/>
      <c r="AA378" s="117"/>
      <c r="AB378" s="117"/>
      <c r="AC378" s="117"/>
    </row>
    <row r="379" ht="15.75" customHeight="1">
      <c r="A379" s="118"/>
      <c r="B379" s="118"/>
      <c r="C379" s="115"/>
      <c r="D379" s="97"/>
      <c r="E379" s="97"/>
      <c r="F379" s="116"/>
      <c r="G379" s="116"/>
      <c r="H379" s="116"/>
      <c r="I379" s="116"/>
      <c r="J379" s="116"/>
      <c r="K379" s="116"/>
      <c r="L379" s="116"/>
      <c r="M379" s="116"/>
      <c r="N379" s="116"/>
      <c r="O379" s="116"/>
      <c r="P379" s="116"/>
      <c r="Q379" s="116"/>
      <c r="R379" s="116"/>
      <c r="S379" s="116"/>
      <c r="T379" s="116"/>
      <c r="U379" s="116"/>
      <c r="V379" s="116"/>
      <c r="W379" s="116"/>
      <c r="X379" s="116"/>
      <c r="Y379" s="116"/>
      <c r="Z379" s="117"/>
      <c r="AA379" s="117"/>
      <c r="AB379" s="117"/>
      <c r="AC379" s="117"/>
    </row>
    <row r="380" ht="15.75" customHeight="1">
      <c r="A380" s="118"/>
      <c r="B380" s="118"/>
      <c r="C380" s="115"/>
      <c r="D380" s="97"/>
      <c r="E380" s="97"/>
      <c r="F380" s="116"/>
      <c r="G380" s="116"/>
      <c r="H380" s="116"/>
      <c r="I380" s="116"/>
      <c r="J380" s="116"/>
      <c r="K380" s="116"/>
      <c r="L380" s="116"/>
      <c r="M380" s="116"/>
      <c r="N380" s="116"/>
      <c r="O380" s="116"/>
      <c r="P380" s="116"/>
      <c r="Q380" s="116"/>
      <c r="R380" s="116"/>
      <c r="S380" s="116"/>
      <c r="T380" s="116"/>
      <c r="U380" s="116"/>
      <c r="V380" s="116"/>
      <c r="W380" s="116"/>
      <c r="X380" s="116"/>
      <c r="Y380" s="116"/>
      <c r="Z380" s="117"/>
      <c r="AA380" s="117"/>
      <c r="AB380" s="117"/>
      <c r="AC380" s="117"/>
    </row>
    <row r="381" ht="15.75" customHeight="1">
      <c r="A381" s="118"/>
      <c r="B381" s="118"/>
      <c r="C381" s="115"/>
      <c r="D381" s="97"/>
      <c r="E381" s="97"/>
      <c r="F381" s="116"/>
      <c r="G381" s="116"/>
      <c r="H381" s="116"/>
      <c r="I381" s="116"/>
      <c r="J381" s="116"/>
      <c r="K381" s="116"/>
      <c r="L381" s="116"/>
      <c r="M381" s="116"/>
      <c r="N381" s="116"/>
      <c r="O381" s="116"/>
      <c r="P381" s="116"/>
      <c r="Q381" s="116"/>
      <c r="R381" s="116"/>
      <c r="S381" s="116"/>
      <c r="T381" s="116"/>
      <c r="U381" s="116"/>
      <c r="V381" s="116"/>
      <c r="W381" s="116"/>
      <c r="X381" s="116"/>
      <c r="Y381" s="116"/>
      <c r="Z381" s="117"/>
      <c r="AA381" s="117"/>
      <c r="AB381" s="117"/>
      <c r="AC381" s="117"/>
    </row>
    <row r="382" ht="15.75" customHeight="1">
      <c r="A382" s="118"/>
      <c r="B382" s="118"/>
      <c r="C382" s="115"/>
      <c r="D382" s="97"/>
      <c r="E382" s="97"/>
      <c r="F382" s="116"/>
      <c r="G382" s="116"/>
      <c r="H382" s="116"/>
      <c r="I382" s="116"/>
      <c r="J382" s="116"/>
      <c r="K382" s="116"/>
      <c r="L382" s="116"/>
      <c r="M382" s="116"/>
      <c r="N382" s="116"/>
      <c r="O382" s="116"/>
      <c r="P382" s="116"/>
      <c r="Q382" s="116"/>
      <c r="R382" s="116"/>
      <c r="S382" s="116"/>
      <c r="T382" s="116"/>
      <c r="U382" s="116"/>
      <c r="V382" s="116"/>
      <c r="W382" s="116"/>
      <c r="X382" s="116"/>
      <c r="Y382" s="116"/>
      <c r="Z382" s="117"/>
      <c r="AA382" s="117"/>
      <c r="AB382" s="117"/>
      <c r="AC382" s="117"/>
    </row>
    <row r="383" ht="15.75" customHeight="1">
      <c r="A383" s="118"/>
      <c r="B383" s="118"/>
      <c r="C383" s="115"/>
      <c r="D383" s="97"/>
      <c r="E383" s="97"/>
      <c r="F383" s="116"/>
      <c r="G383" s="116"/>
      <c r="H383" s="116"/>
      <c r="I383" s="116"/>
      <c r="J383" s="116"/>
      <c r="K383" s="116"/>
      <c r="L383" s="116"/>
      <c r="M383" s="116"/>
      <c r="N383" s="116"/>
      <c r="O383" s="116"/>
      <c r="P383" s="116"/>
      <c r="Q383" s="116"/>
      <c r="R383" s="116"/>
      <c r="S383" s="116"/>
      <c r="T383" s="116"/>
      <c r="U383" s="116"/>
      <c r="V383" s="116"/>
      <c r="W383" s="116"/>
      <c r="X383" s="116"/>
      <c r="Y383" s="116"/>
      <c r="Z383" s="117"/>
      <c r="AA383" s="117"/>
      <c r="AB383" s="117"/>
      <c r="AC383" s="117"/>
    </row>
    <row r="384" ht="15.75" customHeight="1">
      <c r="A384" s="118"/>
      <c r="B384" s="118"/>
      <c r="C384" s="115"/>
      <c r="D384" s="97"/>
      <c r="E384" s="97"/>
      <c r="F384" s="116"/>
      <c r="G384" s="116"/>
      <c r="H384" s="116"/>
      <c r="I384" s="116"/>
      <c r="J384" s="116"/>
      <c r="K384" s="116"/>
      <c r="L384" s="116"/>
      <c r="M384" s="116"/>
      <c r="N384" s="116"/>
      <c r="O384" s="116"/>
      <c r="P384" s="116"/>
      <c r="Q384" s="116"/>
      <c r="R384" s="116"/>
      <c r="S384" s="116"/>
      <c r="T384" s="116"/>
      <c r="U384" s="116"/>
      <c r="V384" s="116"/>
      <c r="W384" s="116"/>
      <c r="X384" s="116"/>
      <c r="Y384" s="116"/>
      <c r="Z384" s="117"/>
      <c r="AA384" s="117"/>
      <c r="AB384" s="117"/>
      <c r="AC384" s="117"/>
    </row>
    <row r="385" ht="15.75" customHeight="1">
      <c r="A385" s="118"/>
      <c r="B385" s="118"/>
      <c r="C385" s="115"/>
      <c r="D385" s="97"/>
      <c r="E385" s="97"/>
      <c r="F385" s="116"/>
      <c r="G385" s="116"/>
      <c r="H385" s="116"/>
      <c r="I385" s="116"/>
      <c r="J385" s="116"/>
      <c r="K385" s="116"/>
      <c r="L385" s="116"/>
      <c r="M385" s="116"/>
      <c r="N385" s="116"/>
      <c r="O385" s="116"/>
      <c r="P385" s="116"/>
      <c r="Q385" s="116"/>
      <c r="R385" s="116"/>
      <c r="S385" s="116"/>
      <c r="T385" s="116"/>
      <c r="U385" s="116"/>
      <c r="V385" s="116"/>
      <c r="W385" s="116"/>
      <c r="X385" s="116"/>
      <c r="Y385" s="116"/>
      <c r="Z385" s="117"/>
      <c r="AA385" s="117"/>
      <c r="AB385" s="117"/>
      <c r="AC385" s="117"/>
    </row>
    <row r="386" ht="15.75" customHeight="1">
      <c r="A386" s="118"/>
      <c r="B386" s="118"/>
      <c r="C386" s="115"/>
      <c r="D386" s="97"/>
      <c r="E386" s="97"/>
      <c r="F386" s="116"/>
      <c r="G386" s="116"/>
      <c r="H386" s="116"/>
      <c r="I386" s="116"/>
      <c r="J386" s="116"/>
      <c r="K386" s="116"/>
      <c r="L386" s="116"/>
      <c r="M386" s="116"/>
      <c r="N386" s="116"/>
      <c r="O386" s="116"/>
      <c r="P386" s="116"/>
      <c r="Q386" s="116"/>
      <c r="R386" s="116"/>
      <c r="S386" s="116"/>
      <c r="T386" s="116"/>
      <c r="U386" s="116"/>
      <c r="V386" s="116"/>
      <c r="W386" s="116"/>
      <c r="X386" s="116"/>
      <c r="Y386" s="116"/>
      <c r="Z386" s="117"/>
      <c r="AA386" s="117"/>
      <c r="AB386" s="117"/>
      <c r="AC386" s="117"/>
    </row>
    <row r="387" ht="15.75" customHeight="1">
      <c r="A387" s="118"/>
      <c r="B387" s="118"/>
      <c r="C387" s="115"/>
      <c r="D387" s="97"/>
      <c r="E387" s="97"/>
      <c r="F387" s="116"/>
      <c r="G387" s="116"/>
      <c r="H387" s="116"/>
      <c r="I387" s="116"/>
      <c r="J387" s="116"/>
      <c r="K387" s="116"/>
      <c r="L387" s="116"/>
      <c r="M387" s="116"/>
      <c r="N387" s="116"/>
      <c r="O387" s="116"/>
      <c r="P387" s="116"/>
      <c r="Q387" s="116"/>
      <c r="R387" s="116"/>
      <c r="S387" s="116"/>
      <c r="T387" s="116"/>
      <c r="U387" s="116"/>
      <c r="V387" s="116"/>
      <c r="W387" s="116"/>
      <c r="X387" s="116"/>
      <c r="Y387" s="116"/>
      <c r="Z387" s="117"/>
      <c r="AA387" s="117"/>
      <c r="AB387" s="117"/>
      <c r="AC387" s="117"/>
    </row>
    <row r="388" ht="15.75" customHeight="1">
      <c r="A388" s="118"/>
      <c r="B388" s="118"/>
      <c r="C388" s="115"/>
      <c r="D388" s="97"/>
      <c r="E388" s="97"/>
      <c r="F388" s="116"/>
      <c r="G388" s="116"/>
      <c r="H388" s="116"/>
      <c r="I388" s="116"/>
      <c r="J388" s="116"/>
      <c r="K388" s="116"/>
      <c r="L388" s="116"/>
      <c r="M388" s="116"/>
      <c r="N388" s="116"/>
      <c r="O388" s="116"/>
      <c r="P388" s="116"/>
      <c r="Q388" s="116"/>
      <c r="R388" s="116"/>
      <c r="S388" s="116"/>
      <c r="T388" s="116"/>
      <c r="U388" s="116"/>
      <c r="V388" s="116"/>
      <c r="W388" s="116"/>
      <c r="X388" s="116"/>
      <c r="Y388" s="116"/>
      <c r="Z388" s="117"/>
      <c r="AA388" s="117"/>
      <c r="AB388" s="117"/>
      <c r="AC388" s="117"/>
    </row>
    <row r="389" ht="15.75" customHeight="1">
      <c r="A389" s="118"/>
      <c r="B389" s="118"/>
      <c r="C389" s="115"/>
      <c r="D389" s="97"/>
      <c r="E389" s="97"/>
      <c r="F389" s="116"/>
      <c r="G389" s="116"/>
      <c r="H389" s="116"/>
      <c r="I389" s="116"/>
      <c r="J389" s="116"/>
      <c r="K389" s="116"/>
      <c r="L389" s="116"/>
      <c r="M389" s="116"/>
      <c r="N389" s="116"/>
      <c r="O389" s="116"/>
      <c r="P389" s="116"/>
      <c r="Q389" s="116"/>
      <c r="R389" s="116"/>
      <c r="S389" s="116"/>
      <c r="T389" s="116"/>
      <c r="U389" s="116"/>
      <c r="V389" s="116"/>
      <c r="W389" s="116"/>
      <c r="X389" s="116"/>
      <c r="Y389" s="116"/>
      <c r="Z389" s="117"/>
      <c r="AA389" s="117"/>
      <c r="AB389" s="117"/>
      <c r="AC389" s="117"/>
    </row>
    <row r="390" ht="15.75" customHeight="1">
      <c r="A390" s="118"/>
      <c r="B390" s="118"/>
      <c r="C390" s="115"/>
      <c r="D390" s="97"/>
      <c r="E390" s="97"/>
      <c r="F390" s="116"/>
      <c r="G390" s="116"/>
      <c r="H390" s="116"/>
      <c r="I390" s="116"/>
      <c r="J390" s="116"/>
      <c r="K390" s="116"/>
      <c r="L390" s="116"/>
      <c r="M390" s="116"/>
      <c r="N390" s="116"/>
      <c r="O390" s="116"/>
      <c r="P390" s="116"/>
      <c r="Q390" s="116"/>
      <c r="R390" s="116"/>
      <c r="S390" s="116"/>
      <c r="T390" s="116"/>
      <c r="U390" s="116"/>
      <c r="V390" s="116"/>
      <c r="W390" s="116"/>
      <c r="X390" s="116"/>
      <c r="Y390" s="116"/>
      <c r="Z390" s="117"/>
      <c r="AA390" s="117"/>
      <c r="AB390" s="117"/>
      <c r="AC390" s="117"/>
    </row>
    <row r="391" ht="15.75" customHeight="1">
      <c r="A391" s="118"/>
      <c r="B391" s="118"/>
      <c r="C391" s="115"/>
      <c r="D391" s="97"/>
      <c r="E391" s="97"/>
      <c r="F391" s="116"/>
      <c r="G391" s="116"/>
      <c r="H391" s="116"/>
      <c r="I391" s="116"/>
      <c r="J391" s="116"/>
      <c r="K391" s="116"/>
      <c r="L391" s="116"/>
      <c r="M391" s="116"/>
      <c r="N391" s="116"/>
      <c r="O391" s="116"/>
      <c r="P391" s="116"/>
      <c r="Q391" s="116"/>
      <c r="R391" s="116"/>
      <c r="S391" s="116"/>
      <c r="T391" s="116"/>
      <c r="U391" s="116"/>
      <c r="V391" s="116"/>
      <c r="W391" s="116"/>
      <c r="X391" s="116"/>
      <c r="Y391" s="116"/>
      <c r="Z391" s="117"/>
      <c r="AA391" s="117"/>
      <c r="AB391" s="117"/>
      <c r="AC391" s="117"/>
    </row>
    <row r="392" ht="15.75" customHeight="1">
      <c r="A392" s="118"/>
      <c r="B392" s="118"/>
      <c r="C392" s="115"/>
      <c r="D392" s="97"/>
      <c r="E392" s="97"/>
      <c r="F392" s="116"/>
      <c r="G392" s="116"/>
      <c r="H392" s="116"/>
      <c r="I392" s="116"/>
      <c r="J392" s="116"/>
      <c r="K392" s="116"/>
      <c r="L392" s="116"/>
      <c r="M392" s="116"/>
      <c r="N392" s="116"/>
      <c r="O392" s="116"/>
      <c r="P392" s="116"/>
      <c r="Q392" s="116"/>
      <c r="R392" s="116"/>
      <c r="S392" s="116"/>
      <c r="T392" s="116"/>
      <c r="U392" s="116"/>
      <c r="V392" s="116"/>
      <c r="W392" s="116"/>
      <c r="X392" s="116"/>
      <c r="Y392" s="116"/>
      <c r="Z392" s="117"/>
      <c r="AA392" s="117"/>
      <c r="AB392" s="117"/>
      <c r="AC392" s="117"/>
    </row>
    <row r="393" ht="15.75" customHeight="1">
      <c r="A393" s="118"/>
      <c r="B393" s="118"/>
      <c r="C393" s="115"/>
      <c r="D393" s="97"/>
      <c r="E393" s="97"/>
      <c r="F393" s="116"/>
      <c r="G393" s="116"/>
      <c r="H393" s="116"/>
      <c r="I393" s="116"/>
      <c r="J393" s="116"/>
      <c r="K393" s="116"/>
      <c r="L393" s="116"/>
      <c r="M393" s="116"/>
      <c r="N393" s="116"/>
      <c r="O393" s="116"/>
      <c r="P393" s="116"/>
      <c r="Q393" s="116"/>
      <c r="R393" s="116"/>
      <c r="S393" s="116"/>
      <c r="T393" s="116"/>
      <c r="U393" s="116"/>
      <c r="V393" s="116"/>
      <c r="W393" s="116"/>
      <c r="X393" s="116"/>
      <c r="Y393" s="116"/>
      <c r="Z393" s="117"/>
      <c r="AA393" s="117"/>
      <c r="AB393" s="117"/>
      <c r="AC393" s="117"/>
    </row>
    <row r="394" ht="15.75" customHeight="1">
      <c r="A394" s="118"/>
      <c r="B394" s="118"/>
      <c r="C394" s="115"/>
      <c r="D394" s="97"/>
      <c r="E394" s="97"/>
      <c r="F394" s="116"/>
      <c r="G394" s="116"/>
      <c r="H394" s="116"/>
      <c r="I394" s="116"/>
      <c r="J394" s="116"/>
      <c r="K394" s="116"/>
      <c r="L394" s="116"/>
      <c r="M394" s="116"/>
      <c r="N394" s="116"/>
      <c r="O394" s="116"/>
      <c r="P394" s="116"/>
      <c r="Q394" s="116"/>
      <c r="R394" s="116"/>
      <c r="S394" s="116"/>
      <c r="T394" s="116"/>
      <c r="U394" s="116"/>
      <c r="V394" s="116"/>
      <c r="W394" s="116"/>
      <c r="X394" s="116"/>
      <c r="Y394" s="116"/>
      <c r="Z394" s="117"/>
      <c r="AA394" s="117"/>
      <c r="AB394" s="117"/>
      <c r="AC394" s="117"/>
    </row>
    <row r="395" ht="15.75" customHeight="1">
      <c r="A395" s="118"/>
      <c r="B395" s="118"/>
      <c r="C395" s="115"/>
      <c r="D395" s="97"/>
      <c r="E395" s="97"/>
      <c r="F395" s="116"/>
      <c r="G395" s="116"/>
      <c r="H395" s="116"/>
      <c r="I395" s="116"/>
      <c r="J395" s="116"/>
      <c r="K395" s="116"/>
      <c r="L395" s="116"/>
      <c r="M395" s="116"/>
      <c r="N395" s="116"/>
      <c r="O395" s="116"/>
      <c r="P395" s="116"/>
      <c r="Q395" s="116"/>
      <c r="R395" s="116"/>
      <c r="S395" s="116"/>
      <c r="T395" s="116"/>
      <c r="U395" s="116"/>
      <c r="V395" s="116"/>
      <c r="W395" s="116"/>
      <c r="X395" s="116"/>
      <c r="Y395" s="116"/>
      <c r="Z395" s="117"/>
      <c r="AA395" s="117"/>
      <c r="AB395" s="117"/>
      <c r="AC395" s="117"/>
    </row>
    <row r="396" ht="15.75" customHeight="1">
      <c r="A396" s="118"/>
      <c r="B396" s="118"/>
      <c r="C396" s="115"/>
      <c r="D396" s="97"/>
      <c r="E396" s="97"/>
      <c r="F396" s="116"/>
      <c r="G396" s="116"/>
      <c r="H396" s="116"/>
      <c r="I396" s="116"/>
      <c r="J396" s="116"/>
      <c r="K396" s="116"/>
      <c r="L396" s="116"/>
      <c r="M396" s="116"/>
      <c r="N396" s="116"/>
      <c r="O396" s="116"/>
      <c r="P396" s="116"/>
      <c r="Q396" s="116"/>
      <c r="R396" s="116"/>
      <c r="S396" s="116"/>
      <c r="T396" s="116"/>
      <c r="U396" s="116"/>
      <c r="V396" s="116"/>
      <c r="W396" s="116"/>
      <c r="X396" s="116"/>
      <c r="Y396" s="116"/>
      <c r="Z396" s="117"/>
      <c r="AA396" s="117"/>
      <c r="AB396" s="117"/>
      <c r="AC396" s="117"/>
    </row>
    <row r="397" ht="15.75" customHeight="1">
      <c r="A397" s="118"/>
      <c r="B397" s="118"/>
      <c r="C397" s="115"/>
      <c r="D397" s="97"/>
      <c r="E397" s="97"/>
      <c r="F397" s="116"/>
      <c r="G397" s="116"/>
      <c r="H397" s="116"/>
      <c r="I397" s="116"/>
      <c r="J397" s="116"/>
      <c r="K397" s="116"/>
      <c r="L397" s="116"/>
      <c r="M397" s="116"/>
      <c r="N397" s="116"/>
      <c r="O397" s="116"/>
      <c r="P397" s="116"/>
      <c r="Q397" s="116"/>
      <c r="R397" s="116"/>
      <c r="S397" s="116"/>
      <c r="T397" s="116"/>
      <c r="U397" s="116"/>
      <c r="V397" s="116"/>
      <c r="W397" s="116"/>
      <c r="X397" s="116"/>
      <c r="Y397" s="116"/>
      <c r="Z397" s="117"/>
      <c r="AA397" s="117"/>
      <c r="AB397" s="117"/>
      <c r="AC397" s="117"/>
    </row>
    <row r="398" ht="15.75" customHeight="1">
      <c r="A398" s="118"/>
      <c r="B398" s="118"/>
      <c r="C398" s="115"/>
      <c r="D398" s="97"/>
      <c r="E398" s="97"/>
      <c r="F398" s="116"/>
      <c r="G398" s="116"/>
      <c r="H398" s="116"/>
      <c r="I398" s="116"/>
      <c r="J398" s="116"/>
      <c r="K398" s="116"/>
      <c r="L398" s="116"/>
      <c r="M398" s="116"/>
      <c r="N398" s="116"/>
      <c r="O398" s="116"/>
      <c r="P398" s="116"/>
      <c r="Q398" s="116"/>
      <c r="R398" s="116"/>
      <c r="S398" s="116"/>
      <c r="T398" s="116"/>
      <c r="U398" s="116"/>
      <c r="V398" s="116"/>
      <c r="W398" s="116"/>
      <c r="X398" s="116"/>
      <c r="Y398" s="116"/>
      <c r="Z398" s="117"/>
      <c r="AA398" s="117"/>
      <c r="AB398" s="117"/>
      <c r="AC398" s="117"/>
    </row>
    <row r="399" ht="15.75" customHeight="1">
      <c r="A399" s="118"/>
      <c r="B399" s="118"/>
      <c r="C399" s="115"/>
      <c r="D399" s="97"/>
      <c r="E399" s="97"/>
      <c r="F399" s="116"/>
      <c r="G399" s="116"/>
      <c r="H399" s="116"/>
      <c r="I399" s="116"/>
      <c r="J399" s="116"/>
      <c r="K399" s="116"/>
      <c r="L399" s="116"/>
      <c r="M399" s="116"/>
      <c r="N399" s="116"/>
      <c r="O399" s="116"/>
      <c r="P399" s="116"/>
      <c r="Q399" s="116"/>
      <c r="R399" s="116"/>
      <c r="S399" s="116"/>
      <c r="T399" s="116"/>
      <c r="U399" s="116"/>
      <c r="V399" s="116"/>
      <c r="W399" s="116"/>
      <c r="X399" s="116"/>
      <c r="Y399" s="116"/>
      <c r="Z399" s="117"/>
      <c r="AA399" s="117"/>
      <c r="AB399" s="117"/>
      <c r="AC399" s="117"/>
    </row>
    <row r="400" ht="15.75" customHeight="1">
      <c r="A400" s="118"/>
      <c r="B400" s="118"/>
      <c r="C400" s="115"/>
      <c r="D400" s="97"/>
      <c r="E400" s="97"/>
      <c r="F400" s="116"/>
      <c r="G400" s="116"/>
      <c r="H400" s="116"/>
      <c r="I400" s="116"/>
      <c r="J400" s="116"/>
      <c r="K400" s="116"/>
      <c r="L400" s="116"/>
      <c r="M400" s="116"/>
      <c r="N400" s="116"/>
      <c r="O400" s="116"/>
      <c r="P400" s="116"/>
      <c r="Q400" s="116"/>
      <c r="R400" s="116"/>
      <c r="S400" s="116"/>
      <c r="T400" s="116"/>
      <c r="U400" s="116"/>
      <c r="V400" s="116"/>
      <c r="W400" s="116"/>
      <c r="X400" s="116"/>
      <c r="Y400" s="116"/>
      <c r="Z400" s="117"/>
      <c r="AA400" s="117"/>
      <c r="AB400" s="117"/>
      <c r="AC400" s="117"/>
    </row>
    <row r="401" ht="15.75" customHeight="1">
      <c r="A401" s="118"/>
      <c r="B401" s="118"/>
      <c r="C401" s="115"/>
      <c r="D401" s="97"/>
      <c r="E401" s="97"/>
      <c r="F401" s="116"/>
      <c r="G401" s="116"/>
      <c r="H401" s="116"/>
      <c r="I401" s="116"/>
      <c r="J401" s="116"/>
      <c r="K401" s="116"/>
      <c r="L401" s="116"/>
      <c r="M401" s="116"/>
      <c r="N401" s="116"/>
      <c r="O401" s="116"/>
      <c r="P401" s="116"/>
      <c r="Q401" s="116"/>
      <c r="R401" s="116"/>
      <c r="S401" s="116"/>
      <c r="T401" s="116"/>
      <c r="U401" s="116"/>
      <c r="V401" s="116"/>
      <c r="W401" s="116"/>
      <c r="X401" s="116"/>
      <c r="Y401" s="116"/>
      <c r="Z401" s="117"/>
      <c r="AA401" s="117"/>
      <c r="AB401" s="117"/>
      <c r="AC401" s="117"/>
    </row>
    <row r="402" ht="15.75" customHeight="1">
      <c r="A402" s="118"/>
      <c r="B402" s="118"/>
      <c r="C402" s="115"/>
      <c r="D402" s="97"/>
      <c r="E402" s="97"/>
      <c r="F402" s="116"/>
      <c r="G402" s="116"/>
      <c r="H402" s="116"/>
      <c r="I402" s="116"/>
      <c r="J402" s="116"/>
      <c r="K402" s="116"/>
      <c r="L402" s="116"/>
      <c r="M402" s="116"/>
      <c r="N402" s="116"/>
      <c r="O402" s="116"/>
      <c r="P402" s="116"/>
      <c r="Q402" s="116"/>
      <c r="R402" s="116"/>
      <c r="S402" s="116"/>
      <c r="T402" s="116"/>
      <c r="U402" s="116"/>
      <c r="V402" s="116"/>
      <c r="W402" s="116"/>
      <c r="X402" s="116"/>
      <c r="Y402" s="116"/>
      <c r="Z402" s="117"/>
      <c r="AA402" s="117"/>
      <c r="AB402" s="117"/>
      <c r="AC402" s="117"/>
    </row>
    <row r="403" ht="15.75" customHeight="1">
      <c r="A403" s="118"/>
      <c r="B403" s="118"/>
      <c r="C403" s="115"/>
      <c r="D403" s="97"/>
      <c r="E403" s="97"/>
      <c r="F403" s="116"/>
      <c r="G403" s="116"/>
      <c r="H403" s="116"/>
      <c r="I403" s="116"/>
      <c r="J403" s="116"/>
      <c r="K403" s="116"/>
      <c r="L403" s="116"/>
      <c r="M403" s="116"/>
      <c r="N403" s="116"/>
      <c r="O403" s="116"/>
      <c r="P403" s="116"/>
      <c r="Q403" s="116"/>
      <c r="R403" s="116"/>
      <c r="S403" s="116"/>
      <c r="T403" s="116"/>
      <c r="U403" s="116"/>
      <c r="V403" s="116"/>
      <c r="W403" s="116"/>
      <c r="X403" s="116"/>
      <c r="Y403" s="116"/>
      <c r="Z403" s="117"/>
      <c r="AA403" s="117"/>
      <c r="AB403" s="117"/>
      <c r="AC403" s="117"/>
    </row>
    <row r="404" ht="15.75" customHeight="1">
      <c r="A404" s="118"/>
      <c r="B404" s="118"/>
      <c r="C404" s="115"/>
      <c r="D404" s="97"/>
      <c r="E404" s="97"/>
      <c r="F404" s="116"/>
      <c r="G404" s="116"/>
      <c r="H404" s="116"/>
      <c r="I404" s="116"/>
      <c r="J404" s="116"/>
      <c r="K404" s="116"/>
      <c r="L404" s="116"/>
      <c r="M404" s="116"/>
      <c r="N404" s="116"/>
      <c r="O404" s="116"/>
      <c r="P404" s="116"/>
      <c r="Q404" s="116"/>
      <c r="R404" s="116"/>
      <c r="S404" s="116"/>
      <c r="T404" s="116"/>
      <c r="U404" s="116"/>
      <c r="V404" s="116"/>
      <c r="W404" s="116"/>
      <c r="X404" s="116"/>
      <c r="Y404" s="116"/>
      <c r="Z404" s="117"/>
      <c r="AA404" s="117"/>
      <c r="AB404" s="117"/>
      <c r="AC404" s="117"/>
    </row>
    <row r="405" ht="15.75" customHeight="1">
      <c r="A405" s="118"/>
      <c r="B405" s="118"/>
      <c r="C405" s="115"/>
      <c r="D405" s="97"/>
      <c r="E405" s="97"/>
      <c r="F405" s="116"/>
      <c r="G405" s="116"/>
      <c r="H405" s="116"/>
      <c r="I405" s="116"/>
      <c r="J405" s="116"/>
      <c r="K405" s="116"/>
      <c r="L405" s="116"/>
      <c r="M405" s="116"/>
      <c r="N405" s="116"/>
      <c r="O405" s="116"/>
      <c r="P405" s="116"/>
      <c r="Q405" s="116"/>
      <c r="R405" s="116"/>
      <c r="S405" s="116"/>
      <c r="T405" s="116"/>
      <c r="U405" s="116"/>
      <c r="V405" s="116"/>
      <c r="W405" s="116"/>
      <c r="X405" s="116"/>
      <c r="Y405" s="116"/>
      <c r="Z405" s="117"/>
      <c r="AA405" s="117"/>
      <c r="AB405" s="117"/>
      <c r="AC405" s="117"/>
    </row>
    <row r="406" ht="15.75" customHeight="1">
      <c r="A406" s="118"/>
      <c r="B406" s="118"/>
      <c r="C406" s="115"/>
      <c r="D406" s="97"/>
      <c r="E406" s="97"/>
      <c r="F406" s="116"/>
      <c r="G406" s="116"/>
      <c r="H406" s="116"/>
      <c r="I406" s="116"/>
      <c r="J406" s="116"/>
      <c r="K406" s="116"/>
      <c r="L406" s="116"/>
      <c r="M406" s="116"/>
      <c r="N406" s="116"/>
      <c r="O406" s="116"/>
      <c r="P406" s="116"/>
      <c r="Q406" s="116"/>
      <c r="R406" s="116"/>
      <c r="S406" s="116"/>
      <c r="T406" s="116"/>
      <c r="U406" s="116"/>
      <c r="V406" s="116"/>
      <c r="W406" s="116"/>
      <c r="X406" s="116"/>
      <c r="Y406" s="116"/>
      <c r="Z406" s="117"/>
      <c r="AA406" s="117"/>
      <c r="AB406" s="117"/>
      <c r="AC406" s="117"/>
    </row>
    <row r="407" ht="15.75" customHeight="1">
      <c r="A407" s="118"/>
      <c r="B407" s="118"/>
      <c r="C407" s="115"/>
      <c r="D407" s="97"/>
      <c r="E407" s="97"/>
      <c r="F407" s="116"/>
      <c r="G407" s="116"/>
      <c r="H407" s="116"/>
      <c r="I407" s="116"/>
      <c r="J407" s="116"/>
      <c r="K407" s="116"/>
      <c r="L407" s="116"/>
      <c r="M407" s="116"/>
      <c r="N407" s="116"/>
      <c r="O407" s="116"/>
      <c r="P407" s="116"/>
      <c r="Q407" s="116"/>
      <c r="R407" s="116"/>
      <c r="S407" s="116"/>
      <c r="T407" s="116"/>
      <c r="U407" s="116"/>
      <c r="V407" s="116"/>
      <c r="W407" s="116"/>
      <c r="X407" s="116"/>
      <c r="Y407" s="116"/>
      <c r="Z407" s="117"/>
      <c r="AA407" s="117"/>
      <c r="AB407" s="117"/>
      <c r="AC407" s="117"/>
    </row>
    <row r="408" ht="15.75" customHeight="1">
      <c r="A408" s="118"/>
      <c r="B408" s="118"/>
      <c r="C408" s="115"/>
      <c r="D408" s="97"/>
      <c r="E408" s="97"/>
      <c r="F408" s="116"/>
      <c r="G408" s="116"/>
      <c r="H408" s="116"/>
      <c r="I408" s="116"/>
      <c r="J408" s="116"/>
      <c r="K408" s="116"/>
      <c r="L408" s="116"/>
      <c r="M408" s="116"/>
      <c r="N408" s="116"/>
      <c r="O408" s="116"/>
      <c r="P408" s="116"/>
      <c r="Q408" s="116"/>
      <c r="R408" s="116"/>
      <c r="S408" s="116"/>
      <c r="T408" s="116"/>
      <c r="U408" s="116"/>
      <c r="V408" s="116"/>
      <c r="W408" s="116"/>
      <c r="X408" s="116"/>
      <c r="Y408" s="116"/>
      <c r="Z408" s="117"/>
      <c r="AA408" s="117"/>
      <c r="AB408" s="117"/>
      <c r="AC408" s="117"/>
    </row>
    <row r="409" ht="15.75" customHeight="1">
      <c r="A409" s="118"/>
      <c r="B409" s="118"/>
      <c r="C409" s="115"/>
      <c r="D409" s="97"/>
      <c r="E409" s="97"/>
      <c r="F409" s="116"/>
      <c r="G409" s="116"/>
      <c r="H409" s="116"/>
      <c r="I409" s="116"/>
      <c r="J409" s="116"/>
      <c r="K409" s="116"/>
      <c r="L409" s="116"/>
      <c r="M409" s="116"/>
      <c r="N409" s="116"/>
      <c r="O409" s="116"/>
      <c r="P409" s="116"/>
      <c r="Q409" s="116"/>
      <c r="R409" s="116"/>
      <c r="S409" s="116"/>
      <c r="T409" s="116"/>
      <c r="U409" s="116"/>
      <c r="V409" s="116"/>
      <c r="W409" s="116"/>
      <c r="X409" s="116"/>
      <c r="Y409" s="116"/>
      <c r="Z409" s="117"/>
      <c r="AA409" s="117"/>
      <c r="AB409" s="117"/>
      <c r="AC409" s="117"/>
    </row>
    <row r="410" ht="15.75" customHeight="1">
      <c r="A410" s="118"/>
      <c r="B410" s="118"/>
      <c r="C410" s="115"/>
      <c r="D410" s="97"/>
      <c r="E410" s="97"/>
      <c r="F410" s="116"/>
      <c r="G410" s="116"/>
      <c r="H410" s="116"/>
      <c r="I410" s="116"/>
      <c r="J410" s="116"/>
      <c r="K410" s="116"/>
      <c r="L410" s="116"/>
      <c r="M410" s="116"/>
      <c r="N410" s="116"/>
      <c r="O410" s="116"/>
      <c r="P410" s="116"/>
      <c r="Q410" s="116"/>
      <c r="R410" s="116"/>
      <c r="S410" s="116"/>
      <c r="T410" s="116"/>
      <c r="U410" s="116"/>
      <c r="V410" s="116"/>
      <c r="W410" s="116"/>
      <c r="X410" s="116"/>
      <c r="Y410" s="116"/>
      <c r="Z410" s="117"/>
      <c r="AA410" s="117"/>
      <c r="AB410" s="117"/>
      <c r="AC410" s="117"/>
    </row>
    <row r="411" ht="15.75" customHeight="1">
      <c r="A411" s="118"/>
      <c r="B411" s="118"/>
      <c r="C411" s="115"/>
      <c r="D411" s="97"/>
      <c r="E411" s="97"/>
      <c r="F411" s="116"/>
      <c r="G411" s="116"/>
      <c r="H411" s="116"/>
      <c r="I411" s="116"/>
      <c r="J411" s="116"/>
      <c r="K411" s="116"/>
      <c r="L411" s="116"/>
      <c r="M411" s="116"/>
      <c r="N411" s="116"/>
      <c r="O411" s="116"/>
      <c r="P411" s="116"/>
      <c r="Q411" s="116"/>
      <c r="R411" s="116"/>
      <c r="S411" s="116"/>
      <c r="T411" s="116"/>
      <c r="U411" s="116"/>
      <c r="V411" s="116"/>
      <c r="W411" s="116"/>
      <c r="X411" s="116"/>
      <c r="Y411" s="116"/>
      <c r="Z411" s="117"/>
      <c r="AA411" s="117"/>
      <c r="AB411" s="117"/>
      <c r="AC411" s="117"/>
    </row>
    <row r="412" ht="15.75" customHeight="1">
      <c r="A412" s="118"/>
      <c r="B412" s="118"/>
      <c r="C412" s="115"/>
      <c r="D412" s="97"/>
      <c r="E412" s="97"/>
      <c r="F412" s="116"/>
      <c r="G412" s="116"/>
      <c r="H412" s="116"/>
      <c r="I412" s="116"/>
      <c r="J412" s="116"/>
      <c r="K412" s="116"/>
      <c r="L412" s="116"/>
      <c r="M412" s="116"/>
      <c r="N412" s="116"/>
      <c r="O412" s="116"/>
      <c r="P412" s="116"/>
      <c r="Q412" s="116"/>
      <c r="R412" s="116"/>
      <c r="S412" s="116"/>
      <c r="T412" s="116"/>
      <c r="U412" s="116"/>
      <c r="V412" s="116"/>
      <c r="W412" s="116"/>
      <c r="X412" s="116"/>
      <c r="Y412" s="116"/>
      <c r="Z412" s="117"/>
      <c r="AA412" s="117"/>
      <c r="AB412" s="117"/>
      <c r="AC412" s="117"/>
    </row>
    <row r="413" ht="15.75" customHeight="1">
      <c r="A413" s="118"/>
      <c r="B413" s="118"/>
      <c r="C413" s="115"/>
      <c r="D413" s="97"/>
      <c r="E413" s="97"/>
      <c r="F413" s="116"/>
      <c r="G413" s="116"/>
      <c r="H413" s="116"/>
      <c r="I413" s="116"/>
      <c r="J413" s="116"/>
      <c r="K413" s="116"/>
      <c r="L413" s="116"/>
      <c r="M413" s="116"/>
      <c r="N413" s="116"/>
      <c r="O413" s="116"/>
      <c r="P413" s="116"/>
      <c r="Q413" s="116"/>
      <c r="R413" s="116"/>
      <c r="S413" s="116"/>
      <c r="T413" s="116"/>
      <c r="U413" s="116"/>
      <c r="V413" s="116"/>
      <c r="W413" s="116"/>
      <c r="X413" s="116"/>
      <c r="Y413" s="116"/>
      <c r="Z413" s="117"/>
      <c r="AA413" s="117"/>
      <c r="AB413" s="117"/>
      <c r="AC413" s="117"/>
    </row>
    <row r="414" ht="15.75" customHeight="1">
      <c r="A414" s="118"/>
      <c r="B414" s="118"/>
      <c r="C414" s="115"/>
      <c r="D414" s="97"/>
      <c r="E414" s="97"/>
      <c r="F414" s="116"/>
      <c r="G414" s="116"/>
      <c r="H414" s="116"/>
      <c r="I414" s="116"/>
      <c r="J414" s="116"/>
      <c r="K414" s="116"/>
      <c r="L414" s="116"/>
      <c r="M414" s="116"/>
      <c r="N414" s="116"/>
      <c r="O414" s="116"/>
      <c r="P414" s="116"/>
      <c r="Q414" s="116"/>
      <c r="R414" s="116"/>
      <c r="S414" s="116"/>
      <c r="T414" s="116"/>
      <c r="U414" s="116"/>
      <c r="V414" s="116"/>
      <c r="W414" s="116"/>
      <c r="X414" s="116"/>
      <c r="Y414" s="116"/>
      <c r="Z414" s="117"/>
      <c r="AA414" s="117"/>
      <c r="AB414" s="117"/>
      <c r="AC414" s="117"/>
    </row>
    <row r="415" ht="15.75" customHeight="1">
      <c r="A415" s="118"/>
      <c r="B415" s="118"/>
      <c r="C415" s="115"/>
      <c r="D415" s="97"/>
      <c r="E415" s="97"/>
      <c r="F415" s="116"/>
      <c r="G415" s="116"/>
      <c r="H415" s="116"/>
      <c r="I415" s="116"/>
      <c r="J415" s="116"/>
      <c r="K415" s="116"/>
      <c r="L415" s="116"/>
      <c r="M415" s="116"/>
      <c r="N415" s="116"/>
      <c r="O415" s="116"/>
      <c r="P415" s="116"/>
      <c r="Q415" s="116"/>
      <c r="R415" s="116"/>
      <c r="S415" s="116"/>
      <c r="T415" s="116"/>
      <c r="U415" s="116"/>
      <c r="V415" s="116"/>
      <c r="W415" s="116"/>
      <c r="X415" s="116"/>
      <c r="Y415" s="116"/>
      <c r="Z415" s="117"/>
      <c r="AA415" s="117"/>
      <c r="AB415" s="117"/>
      <c r="AC415" s="117"/>
    </row>
    <row r="416" ht="15.75" customHeight="1">
      <c r="A416" s="118"/>
      <c r="B416" s="118"/>
      <c r="C416" s="115"/>
      <c r="D416" s="97"/>
      <c r="E416" s="97"/>
      <c r="F416" s="116"/>
      <c r="G416" s="116"/>
      <c r="H416" s="116"/>
      <c r="I416" s="116"/>
      <c r="J416" s="116"/>
      <c r="K416" s="116"/>
      <c r="L416" s="116"/>
      <c r="M416" s="116"/>
      <c r="N416" s="116"/>
      <c r="O416" s="116"/>
      <c r="P416" s="116"/>
      <c r="Q416" s="116"/>
      <c r="R416" s="116"/>
      <c r="S416" s="116"/>
      <c r="T416" s="116"/>
      <c r="U416" s="116"/>
      <c r="V416" s="116"/>
      <c r="W416" s="116"/>
      <c r="X416" s="116"/>
      <c r="Y416" s="116"/>
      <c r="Z416" s="117"/>
      <c r="AA416" s="117"/>
      <c r="AB416" s="117"/>
      <c r="AC416" s="117"/>
    </row>
    <row r="417" ht="15.75" customHeight="1">
      <c r="A417" s="118"/>
      <c r="B417" s="118"/>
      <c r="C417" s="115"/>
      <c r="D417" s="97"/>
      <c r="E417" s="97"/>
      <c r="F417" s="116"/>
      <c r="G417" s="116"/>
      <c r="H417" s="116"/>
      <c r="I417" s="116"/>
      <c r="J417" s="116"/>
      <c r="K417" s="116"/>
      <c r="L417" s="116"/>
      <c r="M417" s="116"/>
      <c r="N417" s="116"/>
      <c r="O417" s="116"/>
      <c r="P417" s="116"/>
      <c r="Q417" s="116"/>
      <c r="R417" s="116"/>
      <c r="S417" s="116"/>
      <c r="T417" s="116"/>
      <c r="U417" s="116"/>
      <c r="V417" s="116"/>
      <c r="W417" s="116"/>
      <c r="X417" s="116"/>
      <c r="Y417" s="116"/>
      <c r="Z417" s="117"/>
      <c r="AA417" s="117"/>
      <c r="AB417" s="117"/>
      <c r="AC417" s="117"/>
    </row>
    <row r="418" ht="15.75" customHeight="1">
      <c r="A418" s="118"/>
      <c r="B418" s="118"/>
      <c r="C418" s="115"/>
      <c r="D418" s="97"/>
      <c r="E418" s="97"/>
      <c r="F418" s="116"/>
      <c r="G418" s="116"/>
      <c r="H418" s="116"/>
      <c r="I418" s="116"/>
      <c r="J418" s="116"/>
      <c r="K418" s="116"/>
      <c r="L418" s="116"/>
      <c r="M418" s="116"/>
      <c r="N418" s="116"/>
      <c r="O418" s="116"/>
      <c r="P418" s="116"/>
      <c r="Q418" s="116"/>
      <c r="R418" s="116"/>
      <c r="S418" s="116"/>
      <c r="T418" s="116"/>
      <c r="U418" s="116"/>
      <c r="V418" s="116"/>
      <c r="W418" s="116"/>
      <c r="X418" s="116"/>
      <c r="Y418" s="116"/>
      <c r="Z418" s="117"/>
      <c r="AA418" s="117"/>
      <c r="AB418" s="117"/>
      <c r="AC418" s="117"/>
    </row>
    <row r="419" ht="15.75" customHeight="1">
      <c r="A419" s="118"/>
      <c r="B419" s="118"/>
      <c r="C419" s="115"/>
      <c r="D419" s="97"/>
      <c r="E419" s="97"/>
      <c r="F419" s="116"/>
      <c r="G419" s="116"/>
      <c r="H419" s="116"/>
      <c r="I419" s="116"/>
      <c r="J419" s="116"/>
      <c r="K419" s="116"/>
      <c r="L419" s="116"/>
      <c r="M419" s="116"/>
      <c r="N419" s="116"/>
      <c r="O419" s="116"/>
      <c r="P419" s="116"/>
      <c r="Q419" s="116"/>
      <c r="R419" s="116"/>
      <c r="S419" s="116"/>
      <c r="T419" s="116"/>
      <c r="U419" s="116"/>
      <c r="V419" s="116"/>
      <c r="W419" s="116"/>
      <c r="X419" s="116"/>
      <c r="Y419" s="116"/>
      <c r="Z419" s="117"/>
      <c r="AA419" s="117"/>
      <c r="AB419" s="117"/>
      <c r="AC419" s="117"/>
    </row>
    <row r="420" ht="15.75" customHeight="1">
      <c r="A420" s="118"/>
      <c r="B420" s="118"/>
      <c r="C420" s="115"/>
      <c r="D420" s="97"/>
      <c r="E420" s="97"/>
      <c r="F420" s="116"/>
      <c r="G420" s="116"/>
      <c r="H420" s="116"/>
      <c r="I420" s="116"/>
      <c r="J420" s="116"/>
      <c r="K420" s="116"/>
      <c r="L420" s="116"/>
      <c r="M420" s="116"/>
      <c r="N420" s="116"/>
      <c r="O420" s="116"/>
      <c r="P420" s="116"/>
      <c r="Q420" s="116"/>
      <c r="R420" s="116"/>
      <c r="S420" s="116"/>
      <c r="T420" s="116"/>
      <c r="U420" s="116"/>
      <c r="V420" s="116"/>
      <c r="W420" s="116"/>
      <c r="X420" s="116"/>
      <c r="Y420" s="116"/>
      <c r="Z420" s="117"/>
      <c r="AA420" s="117"/>
      <c r="AB420" s="117"/>
      <c r="AC420" s="117"/>
    </row>
    <row r="421" ht="15.75" customHeight="1">
      <c r="A421" s="118"/>
      <c r="B421" s="118"/>
      <c r="C421" s="115"/>
      <c r="D421" s="97"/>
      <c r="E421" s="97"/>
      <c r="F421" s="116"/>
      <c r="G421" s="116"/>
      <c r="H421" s="116"/>
      <c r="I421" s="116"/>
      <c r="J421" s="116"/>
      <c r="K421" s="116"/>
      <c r="L421" s="116"/>
      <c r="M421" s="116"/>
      <c r="N421" s="116"/>
      <c r="O421" s="116"/>
      <c r="P421" s="116"/>
      <c r="Q421" s="116"/>
      <c r="R421" s="116"/>
      <c r="S421" s="116"/>
      <c r="T421" s="116"/>
      <c r="U421" s="116"/>
      <c r="V421" s="116"/>
      <c r="W421" s="116"/>
      <c r="X421" s="116"/>
      <c r="Y421" s="116"/>
      <c r="Z421" s="117"/>
      <c r="AA421" s="117"/>
      <c r="AB421" s="117"/>
      <c r="AC421" s="117"/>
    </row>
    <row r="422" ht="15.75" customHeight="1">
      <c r="A422" s="118"/>
      <c r="B422" s="118"/>
      <c r="C422" s="115"/>
      <c r="D422" s="97"/>
      <c r="E422" s="97"/>
      <c r="F422" s="116"/>
      <c r="G422" s="116"/>
      <c r="H422" s="116"/>
      <c r="I422" s="116"/>
      <c r="J422" s="116"/>
      <c r="K422" s="116"/>
      <c r="L422" s="116"/>
      <c r="M422" s="116"/>
      <c r="N422" s="116"/>
      <c r="O422" s="116"/>
      <c r="P422" s="116"/>
      <c r="Q422" s="116"/>
      <c r="R422" s="116"/>
      <c r="S422" s="116"/>
      <c r="T422" s="116"/>
      <c r="U422" s="116"/>
      <c r="V422" s="116"/>
      <c r="W422" s="116"/>
      <c r="X422" s="116"/>
      <c r="Y422" s="116"/>
      <c r="Z422" s="117"/>
      <c r="AA422" s="117"/>
      <c r="AB422" s="117"/>
      <c r="AC422" s="117"/>
    </row>
    <row r="423" ht="15.75" customHeight="1">
      <c r="A423" s="118"/>
      <c r="B423" s="118"/>
      <c r="C423" s="115"/>
      <c r="D423" s="97"/>
      <c r="E423" s="97"/>
      <c r="F423" s="116"/>
      <c r="G423" s="116"/>
      <c r="H423" s="116"/>
      <c r="I423" s="116"/>
      <c r="J423" s="116"/>
      <c r="K423" s="116"/>
      <c r="L423" s="116"/>
      <c r="M423" s="116"/>
      <c r="N423" s="116"/>
      <c r="O423" s="116"/>
      <c r="P423" s="116"/>
      <c r="Q423" s="116"/>
      <c r="R423" s="116"/>
      <c r="S423" s="116"/>
      <c r="T423" s="116"/>
      <c r="U423" s="116"/>
      <c r="V423" s="116"/>
      <c r="W423" s="116"/>
      <c r="X423" s="116"/>
      <c r="Y423" s="116"/>
      <c r="Z423" s="117"/>
      <c r="AA423" s="117"/>
      <c r="AB423" s="117"/>
      <c r="AC423" s="117"/>
    </row>
    <row r="424" ht="15.75" customHeight="1">
      <c r="A424" s="118"/>
      <c r="B424" s="118"/>
      <c r="C424" s="115"/>
      <c r="D424" s="97"/>
      <c r="E424" s="97"/>
      <c r="F424" s="116"/>
      <c r="G424" s="116"/>
      <c r="H424" s="116"/>
      <c r="I424" s="116"/>
      <c r="J424" s="116"/>
      <c r="K424" s="116"/>
      <c r="L424" s="116"/>
      <c r="M424" s="116"/>
      <c r="N424" s="116"/>
      <c r="O424" s="116"/>
      <c r="P424" s="116"/>
      <c r="Q424" s="116"/>
      <c r="R424" s="116"/>
      <c r="S424" s="116"/>
      <c r="T424" s="116"/>
      <c r="U424" s="116"/>
      <c r="V424" s="116"/>
      <c r="W424" s="116"/>
      <c r="X424" s="116"/>
      <c r="Y424" s="116"/>
      <c r="Z424" s="117"/>
      <c r="AA424" s="117"/>
      <c r="AB424" s="117"/>
      <c r="AC424" s="117"/>
    </row>
    <row r="425" ht="15.75" customHeight="1">
      <c r="A425" s="118"/>
      <c r="B425" s="118"/>
      <c r="C425" s="115"/>
      <c r="D425" s="97"/>
      <c r="E425" s="97"/>
      <c r="F425" s="116"/>
      <c r="G425" s="116"/>
      <c r="H425" s="116"/>
      <c r="I425" s="116"/>
      <c r="J425" s="116"/>
      <c r="K425" s="116"/>
      <c r="L425" s="116"/>
      <c r="M425" s="116"/>
      <c r="N425" s="116"/>
      <c r="O425" s="116"/>
      <c r="P425" s="116"/>
      <c r="Q425" s="116"/>
      <c r="R425" s="116"/>
      <c r="S425" s="116"/>
      <c r="T425" s="116"/>
      <c r="U425" s="116"/>
      <c r="V425" s="116"/>
      <c r="W425" s="116"/>
      <c r="X425" s="116"/>
      <c r="Y425" s="116"/>
      <c r="Z425" s="117"/>
      <c r="AA425" s="117"/>
      <c r="AB425" s="117"/>
      <c r="AC425" s="117"/>
    </row>
    <row r="426" ht="15.75" customHeight="1">
      <c r="A426" s="118"/>
      <c r="B426" s="118"/>
      <c r="C426" s="115"/>
      <c r="D426" s="97"/>
      <c r="E426" s="97"/>
      <c r="F426" s="116"/>
      <c r="G426" s="116"/>
      <c r="H426" s="116"/>
      <c r="I426" s="116"/>
      <c r="J426" s="116"/>
      <c r="K426" s="116"/>
      <c r="L426" s="116"/>
      <c r="M426" s="116"/>
      <c r="N426" s="116"/>
      <c r="O426" s="116"/>
      <c r="P426" s="116"/>
      <c r="Q426" s="116"/>
      <c r="R426" s="116"/>
      <c r="S426" s="116"/>
      <c r="T426" s="116"/>
      <c r="U426" s="116"/>
      <c r="V426" s="116"/>
      <c r="W426" s="116"/>
      <c r="X426" s="116"/>
      <c r="Y426" s="116"/>
      <c r="Z426" s="117"/>
      <c r="AA426" s="117"/>
      <c r="AB426" s="117"/>
      <c r="AC426" s="117"/>
    </row>
    <row r="427" ht="15.75" customHeight="1">
      <c r="A427" s="118"/>
      <c r="B427" s="118"/>
      <c r="C427" s="115"/>
      <c r="D427" s="97"/>
      <c r="E427" s="97"/>
      <c r="F427" s="116"/>
      <c r="G427" s="116"/>
      <c r="H427" s="116"/>
      <c r="I427" s="116"/>
      <c r="J427" s="116"/>
      <c r="K427" s="116"/>
      <c r="L427" s="116"/>
      <c r="M427" s="116"/>
      <c r="N427" s="116"/>
      <c r="O427" s="116"/>
      <c r="P427" s="116"/>
      <c r="Q427" s="116"/>
      <c r="R427" s="116"/>
      <c r="S427" s="116"/>
      <c r="T427" s="116"/>
      <c r="U427" s="116"/>
      <c r="V427" s="116"/>
      <c r="W427" s="116"/>
      <c r="X427" s="116"/>
      <c r="Y427" s="116"/>
      <c r="Z427" s="117"/>
      <c r="AA427" s="117"/>
      <c r="AB427" s="117"/>
      <c r="AC427" s="117"/>
    </row>
    <row r="428" ht="15.75" customHeight="1">
      <c r="A428" s="118"/>
      <c r="B428" s="118"/>
      <c r="C428" s="115"/>
      <c r="D428" s="97"/>
      <c r="E428" s="97"/>
      <c r="F428" s="116"/>
      <c r="G428" s="116"/>
      <c r="H428" s="116"/>
      <c r="I428" s="116"/>
      <c r="J428" s="116"/>
      <c r="K428" s="116"/>
      <c r="L428" s="116"/>
      <c r="M428" s="116"/>
      <c r="N428" s="116"/>
      <c r="O428" s="116"/>
      <c r="P428" s="116"/>
      <c r="Q428" s="116"/>
      <c r="R428" s="116"/>
      <c r="S428" s="116"/>
      <c r="T428" s="116"/>
      <c r="U428" s="116"/>
      <c r="V428" s="116"/>
      <c r="W428" s="116"/>
      <c r="X428" s="116"/>
      <c r="Y428" s="116"/>
      <c r="Z428" s="117"/>
      <c r="AA428" s="117"/>
      <c r="AB428" s="117"/>
      <c r="AC428" s="117"/>
    </row>
    <row r="429" ht="15.75" customHeight="1">
      <c r="A429" s="118"/>
      <c r="B429" s="118"/>
      <c r="C429" s="115"/>
      <c r="D429" s="97"/>
      <c r="E429" s="97"/>
      <c r="F429" s="116"/>
      <c r="G429" s="116"/>
      <c r="H429" s="116"/>
      <c r="I429" s="116"/>
      <c r="J429" s="116"/>
      <c r="K429" s="116"/>
      <c r="L429" s="116"/>
      <c r="M429" s="116"/>
      <c r="N429" s="116"/>
      <c r="O429" s="116"/>
      <c r="P429" s="116"/>
      <c r="Q429" s="116"/>
      <c r="R429" s="116"/>
      <c r="S429" s="116"/>
      <c r="T429" s="116"/>
      <c r="U429" s="116"/>
      <c r="V429" s="116"/>
      <c r="W429" s="116"/>
      <c r="X429" s="116"/>
      <c r="Y429" s="116"/>
      <c r="Z429" s="117"/>
      <c r="AA429" s="117"/>
      <c r="AB429" s="117"/>
      <c r="AC429" s="117"/>
    </row>
    <row r="430" ht="15.75" customHeight="1">
      <c r="A430" s="118"/>
      <c r="B430" s="118"/>
      <c r="C430" s="115"/>
      <c r="D430" s="97"/>
      <c r="E430" s="97"/>
      <c r="F430" s="116"/>
      <c r="G430" s="116"/>
      <c r="H430" s="116"/>
      <c r="I430" s="116"/>
      <c r="J430" s="116"/>
      <c r="K430" s="116"/>
      <c r="L430" s="116"/>
      <c r="M430" s="116"/>
      <c r="N430" s="116"/>
      <c r="O430" s="116"/>
      <c r="P430" s="116"/>
      <c r="Q430" s="116"/>
      <c r="R430" s="116"/>
      <c r="S430" s="116"/>
      <c r="T430" s="116"/>
      <c r="U430" s="116"/>
      <c r="V430" s="116"/>
      <c r="W430" s="116"/>
      <c r="X430" s="116"/>
      <c r="Y430" s="116"/>
      <c r="Z430" s="117"/>
      <c r="AA430" s="117"/>
      <c r="AB430" s="117"/>
      <c r="AC430" s="117"/>
    </row>
    <row r="431" ht="15.75" customHeight="1">
      <c r="A431" s="118"/>
      <c r="B431" s="118"/>
      <c r="C431" s="115"/>
      <c r="D431" s="97"/>
      <c r="E431" s="97"/>
      <c r="F431" s="116"/>
      <c r="G431" s="116"/>
      <c r="H431" s="116"/>
      <c r="I431" s="116"/>
      <c r="J431" s="116"/>
      <c r="K431" s="116"/>
      <c r="L431" s="116"/>
      <c r="M431" s="116"/>
      <c r="N431" s="116"/>
      <c r="O431" s="116"/>
      <c r="P431" s="116"/>
      <c r="Q431" s="116"/>
      <c r="R431" s="116"/>
      <c r="S431" s="116"/>
      <c r="T431" s="116"/>
      <c r="U431" s="116"/>
      <c r="V431" s="116"/>
      <c r="W431" s="116"/>
      <c r="X431" s="116"/>
      <c r="Y431" s="116"/>
      <c r="Z431" s="117"/>
      <c r="AA431" s="117"/>
      <c r="AB431" s="117"/>
      <c r="AC431" s="117"/>
    </row>
    <row r="432" ht="15.75" customHeight="1">
      <c r="A432" s="118"/>
      <c r="B432" s="118"/>
      <c r="C432" s="115"/>
      <c r="D432" s="97"/>
      <c r="E432" s="97"/>
      <c r="F432" s="116"/>
      <c r="G432" s="116"/>
      <c r="H432" s="116"/>
      <c r="I432" s="116"/>
      <c r="J432" s="116"/>
      <c r="K432" s="116"/>
      <c r="L432" s="116"/>
      <c r="M432" s="116"/>
      <c r="N432" s="116"/>
      <c r="O432" s="116"/>
      <c r="P432" s="116"/>
      <c r="Q432" s="116"/>
      <c r="R432" s="116"/>
      <c r="S432" s="116"/>
      <c r="T432" s="116"/>
      <c r="U432" s="116"/>
      <c r="V432" s="116"/>
      <c r="W432" s="116"/>
      <c r="X432" s="116"/>
      <c r="Y432" s="116"/>
      <c r="Z432" s="117"/>
      <c r="AA432" s="117"/>
      <c r="AB432" s="117"/>
      <c r="AC432" s="117"/>
    </row>
    <row r="433" ht="15.75" customHeight="1">
      <c r="A433" s="118"/>
      <c r="B433" s="118"/>
      <c r="C433" s="115"/>
      <c r="D433" s="97"/>
      <c r="E433" s="97"/>
      <c r="F433" s="116"/>
      <c r="G433" s="116"/>
      <c r="H433" s="116"/>
      <c r="I433" s="116"/>
      <c r="J433" s="116"/>
      <c r="K433" s="116"/>
      <c r="L433" s="116"/>
      <c r="M433" s="116"/>
      <c r="N433" s="116"/>
      <c r="O433" s="116"/>
      <c r="P433" s="116"/>
      <c r="Q433" s="116"/>
      <c r="R433" s="116"/>
      <c r="S433" s="116"/>
      <c r="T433" s="116"/>
      <c r="U433" s="116"/>
      <c r="V433" s="116"/>
      <c r="W433" s="116"/>
      <c r="X433" s="116"/>
      <c r="Y433" s="116"/>
      <c r="Z433" s="117"/>
      <c r="AA433" s="117"/>
      <c r="AB433" s="117"/>
      <c r="AC433" s="117"/>
    </row>
    <row r="434" ht="15.75" customHeight="1">
      <c r="A434" s="118"/>
      <c r="B434" s="118"/>
      <c r="C434" s="115"/>
      <c r="D434" s="97"/>
      <c r="E434" s="97"/>
      <c r="F434" s="116"/>
      <c r="G434" s="116"/>
      <c r="H434" s="116"/>
      <c r="I434" s="116"/>
      <c r="J434" s="116"/>
      <c r="K434" s="116"/>
      <c r="L434" s="116"/>
      <c r="M434" s="116"/>
      <c r="N434" s="116"/>
      <c r="O434" s="116"/>
      <c r="P434" s="116"/>
      <c r="Q434" s="116"/>
      <c r="R434" s="116"/>
      <c r="S434" s="116"/>
      <c r="T434" s="116"/>
      <c r="U434" s="116"/>
      <c r="V434" s="116"/>
      <c r="W434" s="116"/>
      <c r="X434" s="116"/>
      <c r="Y434" s="116"/>
      <c r="Z434" s="117"/>
      <c r="AA434" s="117"/>
      <c r="AB434" s="117"/>
      <c r="AC434" s="117"/>
    </row>
    <row r="435" ht="15.75" customHeight="1">
      <c r="A435" s="118"/>
      <c r="B435" s="118"/>
      <c r="C435" s="115"/>
      <c r="D435" s="97"/>
      <c r="E435" s="97"/>
      <c r="F435" s="116"/>
      <c r="G435" s="116"/>
      <c r="H435" s="116"/>
      <c r="I435" s="116"/>
      <c r="J435" s="116"/>
      <c r="K435" s="116"/>
      <c r="L435" s="116"/>
      <c r="M435" s="116"/>
      <c r="N435" s="116"/>
      <c r="O435" s="116"/>
      <c r="P435" s="116"/>
      <c r="Q435" s="116"/>
      <c r="R435" s="116"/>
      <c r="S435" s="116"/>
      <c r="T435" s="116"/>
      <c r="U435" s="116"/>
      <c r="V435" s="116"/>
      <c r="W435" s="116"/>
      <c r="X435" s="116"/>
      <c r="Y435" s="116"/>
      <c r="Z435" s="117"/>
      <c r="AA435" s="117"/>
      <c r="AB435" s="117"/>
      <c r="AC435" s="117"/>
    </row>
    <row r="436" ht="15.75" customHeight="1">
      <c r="A436" s="118"/>
      <c r="B436" s="118"/>
      <c r="C436" s="115"/>
      <c r="D436" s="97"/>
      <c r="E436" s="97"/>
      <c r="F436" s="116"/>
      <c r="G436" s="116"/>
      <c r="H436" s="116"/>
      <c r="I436" s="116"/>
      <c r="J436" s="116"/>
      <c r="K436" s="116"/>
      <c r="L436" s="116"/>
      <c r="M436" s="116"/>
      <c r="N436" s="116"/>
      <c r="O436" s="116"/>
      <c r="P436" s="116"/>
      <c r="Q436" s="116"/>
      <c r="R436" s="116"/>
      <c r="S436" s="116"/>
      <c r="T436" s="116"/>
      <c r="U436" s="116"/>
      <c r="V436" s="116"/>
      <c r="W436" s="116"/>
      <c r="X436" s="116"/>
      <c r="Y436" s="116"/>
      <c r="Z436" s="117"/>
      <c r="AA436" s="117"/>
      <c r="AB436" s="117"/>
      <c r="AC436" s="117"/>
    </row>
    <row r="437" ht="15.75" customHeight="1">
      <c r="A437" s="118"/>
      <c r="B437" s="118"/>
      <c r="C437" s="115"/>
      <c r="D437" s="97"/>
      <c r="E437" s="97"/>
      <c r="F437" s="116"/>
      <c r="G437" s="116"/>
      <c r="H437" s="116"/>
      <c r="I437" s="116"/>
      <c r="J437" s="116"/>
      <c r="K437" s="116"/>
      <c r="L437" s="116"/>
      <c r="M437" s="116"/>
      <c r="N437" s="116"/>
      <c r="O437" s="116"/>
      <c r="P437" s="116"/>
      <c r="Q437" s="116"/>
      <c r="R437" s="116"/>
      <c r="S437" s="116"/>
      <c r="T437" s="116"/>
      <c r="U437" s="116"/>
      <c r="V437" s="116"/>
      <c r="W437" s="116"/>
      <c r="X437" s="116"/>
      <c r="Y437" s="116"/>
      <c r="Z437" s="117"/>
      <c r="AA437" s="117"/>
      <c r="AB437" s="117"/>
      <c r="AC437" s="117"/>
    </row>
    <row r="438" ht="15.75" customHeight="1">
      <c r="A438" s="118"/>
      <c r="B438" s="118"/>
      <c r="C438" s="115"/>
      <c r="D438" s="97"/>
      <c r="E438" s="97"/>
      <c r="F438" s="116"/>
      <c r="G438" s="116"/>
      <c r="H438" s="116"/>
      <c r="I438" s="116"/>
      <c r="J438" s="116"/>
      <c r="K438" s="116"/>
      <c r="L438" s="116"/>
      <c r="M438" s="116"/>
      <c r="N438" s="116"/>
      <c r="O438" s="116"/>
      <c r="P438" s="116"/>
      <c r="Q438" s="116"/>
      <c r="R438" s="116"/>
      <c r="S438" s="116"/>
      <c r="T438" s="116"/>
      <c r="U438" s="116"/>
      <c r="V438" s="116"/>
      <c r="W438" s="116"/>
      <c r="X438" s="116"/>
      <c r="Y438" s="116"/>
      <c r="Z438" s="117"/>
      <c r="AA438" s="117"/>
      <c r="AB438" s="117"/>
      <c r="AC438" s="117"/>
    </row>
    <row r="439" ht="15.75" customHeight="1">
      <c r="A439" s="118"/>
      <c r="B439" s="118"/>
      <c r="C439" s="115"/>
      <c r="D439" s="97"/>
      <c r="E439" s="97"/>
      <c r="F439" s="116"/>
      <c r="G439" s="116"/>
      <c r="H439" s="116"/>
      <c r="I439" s="116"/>
      <c r="J439" s="116"/>
      <c r="K439" s="116"/>
      <c r="L439" s="116"/>
      <c r="M439" s="116"/>
      <c r="N439" s="116"/>
      <c r="O439" s="116"/>
      <c r="P439" s="116"/>
      <c r="Q439" s="116"/>
      <c r="R439" s="116"/>
      <c r="S439" s="116"/>
      <c r="T439" s="116"/>
      <c r="U439" s="116"/>
      <c r="V439" s="116"/>
      <c r="W439" s="116"/>
      <c r="X439" s="116"/>
      <c r="Y439" s="116"/>
      <c r="Z439" s="117"/>
      <c r="AA439" s="117"/>
      <c r="AB439" s="117"/>
      <c r="AC439" s="117"/>
    </row>
    <row r="440" ht="15.75" customHeight="1">
      <c r="A440" s="118"/>
      <c r="B440" s="118"/>
      <c r="C440" s="115"/>
      <c r="D440" s="97"/>
      <c r="E440" s="97"/>
      <c r="F440" s="116"/>
      <c r="G440" s="116"/>
      <c r="H440" s="116"/>
      <c r="I440" s="116"/>
      <c r="J440" s="116"/>
      <c r="K440" s="116"/>
      <c r="L440" s="116"/>
      <c r="M440" s="116"/>
      <c r="N440" s="116"/>
      <c r="O440" s="116"/>
      <c r="P440" s="116"/>
      <c r="Q440" s="116"/>
      <c r="R440" s="116"/>
      <c r="S440" s="116"/>
      <c r="T440" s="116"/>
      <c r="U440" s="116"/>
      <c r="V440" s="116"/>
      <c r="W440" s="116"/>
      <c r="X440" s="116"/>
      <c r="Y440" s="116"/>
      <c r="Z440" s="117"/>
      <c r="AA440" s="117"/>
      <c r="AB440" s="117"/>
      <c r="AC440" s="117"/>
    </row>
    <row r="441" ht="15.75" customHeight="1">
      <c r="A441" s="118"/>
      <c r="B441" s="118"/>
      <c r="C441" s="115"/>
      <c r="D441" s="97"/>
      <c r="E441" s="97"/>
      <c r="F441" s="116"/>
      <c r="G441" s="116"/>
      <c r="H441" s="116"/>
      <c r="I441" s="116"/>
      <c r="J441" s="116"/>
      <c r="K441" s="116"/>
      <c r="L441" s="116"/>
      <c r="M441" s="116"/>
      <c r="N441" s="116"/>
      <c r="O441" s="116"/>
      <c r="P441" s="116"/>
      <c r="Q441" s="116"/>
      <c r="R441" s="116"/>
      <c r="S441" s="116"/>
      <c r="T441" s="116"/>
      <c r="U441" s="116"/>
      <c r="V441" s="116"/>
      <c r="W441" s="116"/>
      <c r="X441" s="116"/>
      <c r="Y441" s="116"/>
      <c r="Z441" s="117"/>
      <c r="AA441" s="117"/>
      <c r="AB441" s="117"/>
      <c r="AC441" s="117"/>
    </row>
    <row r="442" ht="15.75" customHeight="1">
      <c r="A442" s="118"/>
      <c r="B442" s="118"/>
      <c r="C442" s="115"/>
      <c r="D442" s="97"/>
      <c r="E442" s="97"/>
      <c r="F442" s="116"/>
      <c r="G442" s="116"/>
      <c r="H442" s="116"/>
      <c r="I442" s="116"/>
      <c r="J442" s="116"/>
      <c r="K442" s="116"/>
      <c r="L442" s="116"/>
      <c r="M442" s="116"/>
      <c r="N442" s="116"/>
      <c r="O442" s="116"/>
      <c r="P442" s="116"/>
      <c r="Q442" s="116"/>
      <c r="R442" s="116"/>
      <c r="S442" s="116"/>
      <c r="T442" s="116"/>
      <c r="U442" s="116"/>
      <c r="V442" s="116"/>
      <c r="W442" s="116"/>
      <c r="X442" s="116"/>
      <c r="Y442" s="116"/>
      <c r="Z442" s="117"/>
      <c r="AA442" s="117"/>
      <c r="AB442" s="117"/>
      <c r="AC442" s="117"/>
    </row>
    <row r="443" ht="15.75" customHeight="1">
      <c r="A443" s="118"/>
      <c r="B443" s="118"/>
      <c r="C443" s="115"/>
      <c r="D443" s="97"/>
      <c r="E443" s="97"/>
      <c r="F443" s="116"/>
      <c r="G443" s="116"/>
      <c r="H443" s="116"/>
      <c r="I443" s="116"/>
      <c r="J443" s="116"/>
      <c r="K443" s="116"/>
      <c r="L443" s="116"/>
      <c r="M443" s="116"/>
      <c r="N443" s="116"/>
      <c r="O443" s="116"/>
      <c r="P443" s="116"/>
      <c r="Q443" s="116"/>
      <c r="R443" s="116"/>
      <c r="S443" s="116"/>
      <c r="T443" s="116"/>
      <c r="U443" s="116"/>
      <c r="V443" s="116"/>
      <c r="W443" s="116"/>
      <c r="X443" s="116"/>
      <c r="Y443" s="116"/>
      <c r="Z443" s="117"/>
      <c r="AA443" s="117"/>
      <c r="AB443" s="117"/>
      <c r="AC443" s="117"/>
    </row>
    <row r="444" ht="15.75" customHeight="1">
      <c r="A444" s="118"/>
      <c r="B444" s="118"/>
      <c r="C444" s="115"/>
      <c r="D444" s="97"/>
      <c r="E444" s="97"/>
      <c r="F444" s="116"/>
      <c r="G444" s="116"/>
      <c r="H444" s="116"/>
      <c r="I444" s="116"/>
      <c r="J444" s="116"/>
      <c r="K444" s="116"/>
      <c r="L444" s="116"/>
      <c r="M444" s="116"/>
      <c r="N444" s="116"/>
      <c r="O444" s="116"/>
      <c r="P444" s="116"/>
      <c r="Q444" s="116"/>
      <c r="R444" s="116"/>
      <c r="S444" s="116"/>
      <c r="T444" s="116"/>
      <c r="U444" s="116"/>
      <c r="V444" s="116"/>
      <c r="W444" s="116"/>
      <c r="X444" s="116"/>
      <c r="Y444" s="116"/>
      <c r="Z444" s="117"/>
      <c r="AA444" s="117"/>
      <c r="AB444" s="117"/>
      <c r="AC444" s="117"/>
    </row>
    <row r="445" ht="15.75" customHeight="1">
      <c r="A445" s="118"/>
      <c r="B445" s="118"/>
      <c r="C445" s="115"/>
      <c r="D445" s="97"/>
      <c r="E445" s="97"/>
      <c r="F445" s="116"/>
      <c r="G445" s="116"/>
      <c r="H445" s="116"/>
      <c r="I445" s="116"/>
      <c r="J445" s="116"/>
      <c r="K445" s="116"/>
      <c r="L445" s="116"/>
      <c r="M445" s="116"/>
      <c r="N445" s="116"/>
      <c r="O445" s="116"/>
      <c r="P445" s="116"/>
      <c r="Q445" s="116"/>
      <c r="R445" s="116"/>
      <c r="S445" s="116"/>
      <c r="T445" s="116"/>
      <c r="U445" s="116"/>
      <c r="V445" s="116"/>
      <c r="W445" s="116"/>
      <c r="X445" s="116"/>
      <c r="Y445" s="116"/>
      <c r="Z445" s="117"/>
      <c r="AA445" s="117"/>
      <c r="AB445" s="117"/>
      <c r="AC445" s="117"/>
    </row>
    <row r="446" ht="15.75" customHeight="1">
      <c r="A446" s="118"/>
      <c r="B446" s="118"/>
      <c r="C446" s="115"/>
      <c r="D446" s="97"/>
      <c r="E446" s="97"/>
      <c r="F446" s="116"/>
      <c r="G446" s="116"/>
      <c r="H446" s="116"/>
      <c r="I446" s="116"/>
      <c r="J446" s="116"/>
      <c r="K446" s="116"/>
      <c r="L446" s="116"/>
      <c r="M446" s="116"/>
      <c r="N446" s="116"/>
      <c r="O446" s="116"/>
      <c r="P446" s="116"/>
      <c r="Q446" s="116"/>
      <c r="R446" s="116"/>
      <c r="S446" s="116"/>
      <c r="T446" s="116"/>
      <c r="U446" s="116"/>
      <c r="V446" s="116"/>
      <c r="W446" s="116"/>
      <c r="X446" s="116"/>
      <c r="Y446" s="116"/>
      <c r="Z446" s="117"/>
      <c r="AA446" s="117"/>
      <c r="AB446" s="117"/>
      <c r="AC446" s="117"/>
    </row>
    <row r="447" ht="15.75" customHeight="1">
      <c r="A447" s="118"/>
      <c r="B447" s="118"/>
      <c r="C447" s="115"/>
      <c r="D447" s="97"/>
      <c r="E447" s="97"/>
      <c r="F447" s="116"/>
      <c r="G447" s="116"/>
      <c r="H447" s="116"/>
      <c r="I447" s="116"/>
      <c r="J447" s="116"/>
      <c r="K447" s="116"/>
      <c r="L447" s="116"/>
      <c r="M447" s="116"/>
      <c r="N447" s="116"/>
      <c r="O447" s="116"/>
      <c r="P447" s="116"/>
      <c r="Q447" s="116"/>
      <c r="R447" s="116"/>
      <c r="S447" s="116"/>
      <c r="T447" s="116"/>
      <c r="U447" s="116"/>
      <c r="V447" s="116"/>
      <c r="W447" s="116"/>
      <c r="X447" s="116"/>
      <c r="Y447" s="116"/>
      <c r="Z447" s="117"/>
      <c r="AA447" s="117"/>
      <c r="AB447" s="117"/>
      <c r="AC447" s="117"/>
    </row>
    <row r="448" ht="15.75" customHeight="1">
      <c r="A448" s="118"/>
      <c r="B448" s="118"/>
      <c r="C448" s="115"/>
      <c r="D448" s="97"/>
      <c r="E448" s="97"/>
      <c r="F448" s="116"/>
      <c r="G448" s="116"/>
      <c r="H448" s="116"/>
      <c r="I448" s="116"/>
      <c r="J448" s="116"/>
      <c r="K448" s="116"/>
      <c r="L448" s="116"/>
      <c r="M448" s="116"/>
      <c r="N448" s="116"/>
      <c r="O448" s="116"/>
      <c r="P448" s="116"/>
      <c r="Q448" s="116"/>
      <c r="R448" s="116"/>
      <c r="S448" s="116"/>
      <c r="T448" s="116"/>
      <c r="U448" s="116"/>
      <c r="V448" s="116"/>
      <c r="W448" s="116"/>
      <c r="X448" s="116"/>
      <c r="Y448" s="116"/>
      <c r="Z448" s="117"/>
      <c r="AA448" s="117"/>
      <c r="AB448" s="117"/>
      <c r="AC448" s="117"/>
    </row>
    <row r="449" ht="15.75" customHeight="1">
      <c r="A449" s="118"/>
      <c r="B449" s="118"/>
      <c r="C449" s="115"/>
      <c r="D449" s="97"/>
      <c r="E449" s="97"/>
      <c r="F449" s="116"/>
      <c r="G449" s="116"/>
      <c r="H449" s="116"/>
      <c r="I449" s="116"/>
      <c r="J449" s="116"/>
      <c r="K449" s="116"/>
      <c r="L449" s="116"/>
      <c r="M449" s="116"/>
      <c r="N449" s="116"/>
      <c r="O449" s="116"/>
      <c r="P449" s="116"/>
      <c r="Q449" s="116"/>
      <c r="R449" s="116"/>
      <c r="S449" s="116"/>
      <c r="T449" s="116"/>
      <c r="U449" s="116"/>
      <c r="V449" s="116"/>
      <c r="W449" s="116"/>
      <c r="X449" s="116"/>
      <c r="Y449" s="116"/>
      <c r="Z449" s="117"/>
      <c r="AA449" s="117"/>
      <c r="AB449" s="117"/>
      <c r="AC449" s="117"/>
    </row>
    <row r="450" ht="15.75" customHeight="1">
      <c r="A450" s="118"/>
      <c r="B450" s="118"/>
      <c r="C450" s="115"/>
      <c r="D450" s="97"/>
      <c r="E450" s="97"/>
      <c r="F450" s="116"/>
      <c r="G450" s="116"/>
      <c r="H450" s="116"/>
      <c r="I450" s="116"/>
      <c r="J450" s="116"/>
      <c r="K450" s="116"/>
      <c r="L450" s="116"/>
      <c r="M450" s="116"/>
      <c r="N450" s="116"/>
      <c r="O450" s="116"/>
      <c r="P450" s="116"/>
      <c r="Q450" s="116"/>
      <c r="R450" s="116"/>
      <c r="S450" s="116"/>
      <c r="T450" s="116"/>
      <c r="U450" s="116"/>
      <c r="V450" s="116"/>
      <c r="W450" s="116"/>
      <c r="X450" s="116"/>
      <c r="Y450" s="116"/>
      <c r="Z450" s="117"/>
      <c r="AA450" s="117"/>
      <c r="AB450" s="117"/>
      <c r="AC450" s="117"/>
    </row>
    <row r="451" ht="15.75" customHeight="1">
      <c r="A451" s="118"/>
      <c r="B451" s="118"/>
      <c r="C451" s="115"/>
      <c r="D451" s="97"/>
      <c r="E451" s="97"/>
      <c r="F451" s="116"/>
      <c r="G451" s="116"/>
      <c r="H451" s="116"/>
      <c r="I451" s="116"/>
      <c r="J451" s="116"/>
      <c r="K451" s="116"/>
      <c r="L451" s="116"/>
      <c r="M451" s="116"/>
      <c r="N451" s="116"/>
      <c r="O451" s="116"/>
      <c r="P451" s="116"/>
      <c r="Q451" s="116"/>
      <c r="R451" s="116"/>
      <c r="S451" s="116"/>
      <c r="T451" s="116"/>
      <c r="U451" s="116"/>
      <c r="V451" s="116"/>
      <c r="W451" s="116"/>
      <c r="X451" s="116"/>
      <c r="Y451" s="116"/>
      <c r="Z451" s="117"/>
      <c r="AA451" s="117"/>
      <c r="AB451" s="117"/>
      <c r="AC451" s="117"/>
    </row>
    <row r="452" ht="15.75" customHeight="1">
      <c r="A452" s="118"/>
      <c r="B452" s="118"/>
      <c r="C452" s="115"/>
      <c r="D452" s="97"/>
      <c r="E452" s="97"/>
      <c r="F452" s="116"/>
      <c r="G452" s="116"/>
      <c r="H452" s="116"/>
      <c r="I452" s="116"/>
      <c r="J452" s="116"/>
      <c r="K452" s="116"/>
      <c r="L452" s="116"/>
      <c r="M452" s="116"/>
      <c r="N452" s="116"/>
      <c r="O452" s="116"/>
      <c r="P452" s="116"/>
      <c r="Q452" s="116"/>
      <c r="R452" s="116"/>
      <c r="S452" s="116"/>
      <c r="T452" s="116"/>
      <c r="U452" s="116"/>
      <c r="V452" s="116"/>
      <c r="W452" s="116"/>
      <c r="X452" s="116"/>
      <c r="Y452" s="116"/>
      <c r="Z452" s="117"/>
      <c r="AA452" s="117"/>
      <c r="AB452" s="117"/>
      <c r="AC452" s="117"/>
    </row>
    <row r="453" ht="15.75" customHeight="1">
      <c r="A453" s="118"/>
      <c r="B453" s="118"/>
      <c r="C453" s="115"/>
      <c r="D453" s="97"/>
      <c r="E453" s="97"/>
      <c r="F453" s="116"/>
      <c r="G453" s="116"/>
      <c r="H453" s="116"/>
      <c r="I453" s="116"/>
      <c r="J453" s="116"/>
      <c r="K453" s="116"/>
      <c r="L453" s="116"/>
      <c r="M453" s="116"/>
      <c r="N453" s="116"/>
      <c r="O453" s="116"/>
      <c r="P453" s="116"/>
      <c r="Q453" s="116"/>
      <c r="R453" s="116"/>
      <c r="S453" s="116"/>
      <c r="T453" s="116"/>
      <c r="U453" s="116"/>
      <c r="V453" s="116"/>
      <c r="W453" s="116"/>
      <c r="X453" s="116"/>
      <c r="Y453" s="116"/>
      <c r="Z453" s="117"/>
      <c r="AA453" s="117"/>
      <c r="AB453" s="117"/>
      <c r="AC453" s="117"/>
    </row>
    <row r="454" ht="15.75" customHeight="1">
      <c r="A454" s="118"/>
      <c r="B454" s="118"/>
      <c r="C454" s="115"/>
      <c r="D454" s="97"/>
      <c r="E454" s="97"/>
      <c r="F454" s="116"/>
      <c r="G454" s="116"/>
      <c r="H454" s="116"/>
      <c r="I454" s="116"/>
      <c r="J454" s="116"/>
      <c r="K454" s="116"/>
      <c r="L454" s="116"/>
      <c r="M454" s="116"/>
      <c r="N454" s="116"/>
      <c r="O454" s="116"/>
      <c r="P454" s="116"/>
      <c r="Q454" s="116"/>
      <c r="R454" s="116"/>
      <c r="S454" s="116"/>
      <c r="T454" s="116"/>
      <c r="U454" s="116"/>
      <c r="V454" s="116"/>
      <c r="W454" s="116"/>
      <c r="X454" s="116"/>
      <c r="Y454" s="116"/>
      <c r="Z454" s="117"/>
      <c r="AA454" s="117"/>
      <c r="AB454" s="117"/>
      <c r="AC454" s="117"/>
    </row>
    <row r="455" ht="15.75" customHeight="1">
      <c r="A455" s="118"/>
      <c r="B455" s="118"/>
      <c r="C455" s="115"/>
      <c r="D455" s="97"/>
      <c r="E455" s="97"/>
      <c r="F455" s="116"/>
      <c r="G455" s="116"/>
      <c r="H455" s="116"/>
      <c r="I455" s="116"/>
      <c r="J455" s="116"/>
      <c r="K455" s="116"/>
      <c r="L455" s="116"/>
      <c r="M455" s="116"/>
      <c r="N455" s="116"/>
      <c r="O455" s="116"/>
      <c r="P455" s="116"/>
      <c r="Q455" s="116"/>
      <c r="R455" s="116"/>
      <c r="S455" s="116"/>
      <c r="T455" s="116"/>
      <c r="U455" s="116"/>
      <c r="V455" s="116"/>
      <c r="W455" s="116"/>
      <c r="X455" s="116"/>
      <c r="Y455" s="116"/>
      <c r="Z455" s="117"/>
      <c r="AA455" s="117"/>
      <c r="AB455" s="117"/>
      <c r="AC455" s="117"/>
    </row>
    <row r="456" ht="15.75" customHeight="1">
      <c r="A456" s="118"/>
      <c r="B456" s="118"/>
      <c r="C456" s="115"/>
      <c r="D456" s="97"/>
      <c r="E456" s="97"/>
      <c r="F456" s="116"/>
      <c r="G456" s="116"/>
      <c r="H456" s="116"/>
      <c r="I456" s="116"/>
      <c r="J456" s="116"/>
      <c r="K456" s="116"/>
      <c r="L456" s="116"/>
      <c r="M456" s="116"/>
      <c r="N456" s="116"/>
      <c r="O456" s="116"/>
      <c r="P456" s="116"/>
      <c r="Q456" s="116"/>
      <c r="R456" s="116"/>
      <c r="S456" s="116"/>
      <c r="T456" s="116"/>
      <c r="U456" s="116"/>
      <c r="V456" s="116"/>
      <c r="W456" s="116"/>
      <c r="X456" s="116"/>
      <c r="Y456" s="116"/>
      <c r="Z456" s="117"/>
      <c r="AA456" s="117"/>
      <c r="AB456" s="117"/>
      <c r="AC456" s="117"/>
    </row>
    <row r="457" ht="15.75" customHeight="1">
      <c r="A457" s="118"/>
      <c r="B457" s="118"/>
      <c r="C457" s="115"/>
      <c r="D457" s="97"/>
      <c r="E457" s="97"/>
      <c r="F457" s="116"/>
      <c r="G457" s="116"/>
      <c r="H457" s="116"/>
      <c r="I457" s="116"/>
      <c r="J457" s="116"/>
      <c r="K457" s="116"/>
      <c r="L457" s="116"/>
      <c r="M457" s="116"/>
      <c r="N457" s="116"/>
      <c r="O457" s="116"/>
      <c r="P457" s="116"/>
      <c r="Q457" s="116"/>
      <c r="R457" s="116"/>
      <c r="S457" s="116"/>
      <c r="T457" s="116"/>
      <c r="U457" s="116"/>
      <c r="V457" s="116"/>
      <c r="W457" s="116"/>
      <c r="X457" s="116"/>
      <c r="Y457" s="116"/>
      <c r="Z457" s="117"/>
      <c r="AA457" s="117"/>
      <c r="AB457" s="117"/>
      <c r="AC457" s="117"/>
    </row>
    <row r="458" ht="15.75" customHeight="1">
      <c r="A458" s="118"/>
      <c r="B458" s="118"/>
      <c r="C458" s="115"/>
      <c r="D458" s="97"/>
      <c r="E458" s="97"/>
      <c r="F458" s="116"/>
      <c r="G458" s="116"/>
      <c r="H458" s="116"/>
      <c r="I458" s="116"/>
      <c r="J458" s="116"/>
      <c r="K458" s="116"/>
      <c r="L458" s="116"/>
      <c r="M458" s="116"/>
      <c r="N458" s="116"/>
      <c r="O458" s="116"/>
      <c r="P458" s="116"/>
      <c r="Q458" s="116"/>
      <c r="R458" s="116"/>
      <c r="S458" s="116"/>
      <c r="T458" s="116"/>
      <c r="U458" s="116"/>
      <c r="V458" s="116"/>
      <c r="W458" s="116"/>
      <c r="X458" s="116"/>
      <c r="Y458" s="116"/>
      <c r="Z458" s="117"/>
      <c r="AA458" s="117"/>
      <c r="AB458" s="117"/>
      <c r="AC458" s="117"/>
    </row>
    <row r="459" ht="15.75" customHeight="1">
      <c r="A459" s="118"/>
      <c r="B459" s="118"/>
      <c r="C459" s="115"/>
      <c r="D459" s="97"/>
      <c r="E459" s="97"/>
      <c r="F459" s="116"/>
      <c r="G459" s="116"/>
      <c r="H459" s="116"/>
      <c r="I459" s="116"/>
      <c r="J459" s="116"/>
      <c r="K459" s="116"/>
      <c r="L459" s="116"/>
      <c r="M459" s="116"/>
      <c r="N459" s="116"/>
      <c r="O459" s="116"/>
      <c r="P459" s="116"/>
      <c r="Q459" s="116"/>
      <c r="R459" s="116"/>
      <c r="S459" s="116"/>
      <c r="T459" s="116"/>
      <c r="U459" s="116"/>
      <c r="V459" s="116"/>
      <c r="W459" s="116"/>
      <c r="X459" s="116"/>
      <c r="Y459" s="116"/>
      <c r="Z459" s="117"/>
      <c r="AA459" s="117"/>
      <c r="AB459" s="117"/>
      <c r="AC459" s="117"/>
    </row>
    <row r="460" ht="15.75" customHeight="1">
      <c r="A460" s="118"/>
      <c r="B460" s="118"/>
      <c r="C460" s="115"/>
      <c r="D460" s="97"/>
      <c r="E460" s="97"/>
      <c r="F460" s="116"/>
      <c r="G460" s="116"/>
      <c r="H460" s="116"/>
      <c r="I460" s="116"/>
      <c r="J460" s="116"/>
      <c r="K460" s="116"/>
      <c r="L460" s="116"/>
      <c r="M460" s="116"/>
      <c r="N460" s="116"/>
      <c r="O460" s="116"/>
      <c r="P460" s="116"/>
      <c r="Q460" s="116"/>
      <c r="R460" s="116"/>
      <c r="S460" s="116"/>
      <c r="T460" s="116"/>
      <c r="U460" s="116"/>
      <c r="V460" s="116"/>
      <c r="W460" s="116"/>
      <c r="X460" s="116"/>
      <c r="Y460" s="116"/>
      <c r="Z460" s="117"/>
      <c r="AA460" s="117"/>
      <c r="AB460" s="117"/>
      <c r="AC460" s="117"/>
    </row>
    <row r="461" ht="15.75" customHeight="1">
      <c r="A461" s="118"/>
      <c r="B461" s="118"/>
      <c r="C461" s="115"/>
      <c r="D461" s="97"/>
      <c r="E461" s="97"/>
      <c r="F461" s="116"/>
      <c r="G461" s="116"/>
      <c r="H461" s="116"/>
      <c r="I461" s="116"/>
      <c r="J461" s="116"/>
      <c r="K461" s="116"/>
      <c r="L461" s="116"/>
      <c r="M461" s="116"/>
      <c r="N461" s="116"/>
      <c r="O461" s="116"/>
      <c r="P461" s="116"/>
      <c r="Q461" s="116"/>
      <c r="R461" s="116"/>
      <c r="S461" s="116"/>
      <c r="T461" s="116"/>
      <c r="U461" s="116"/>
      <c r="V461" s="116"/>
      <c r="W461" s="116"/>
      <c r="X461" s="116"/>
      <c r="Y461" s="116"/>
      <c r="Z461" s="117"/>
      <c r="AA461" s="117"/>
      <c r="AB461" s="117"/>
      <c r="AC461" s="117"/>
    </row>
    <row r="462" ht="15.75" customHeight="1">
      <c r="A462" s="118"/>
      <c r="B462" s="118"/>
      <c r="C462" s="115"/>
      <c r="D462" s="97"/>
      <c r="E462" s="97"/>
      <c r="F462" s="116"/>
      <c r="G462" s="116"/>
      <c r="H462" s="116"/>
      <c r="I462" s="116"/>
      <c r="J462" s="116"/>
      <c r="K462" s="116"/>
      <c r="L462" s="116"/>
      <c r="M462" s="116"/>
      <c r="N462" s="116"/>
      <c r="O462" s="116"/>
      <c r="P462" s="116"/>
      <c r="Q462" s="116"/>
      <c r="R462" s="116"/>
      <c r="S462" s="116"/>
      <c r="T462" s="116"/>
      <c r="U462" s="116"/>
      <c r="V462" s="116"/>
      <c r="W462" s="116"/>
      <c r="X462" s="116"/>
      <c r="Y462" s="116"/>
      <c r="Z462" s="117"/>
      <c r="AA462" s="117"/>
      <c r="AB462" s="117"/>
      <c r="AC462" s="117"/>
    </row>
    <row r="463" ht="15.75" customHeight="1">
      <c r="A463" s="118"/>
      <c r="B463" s="118"/>
      <c r="C463" s="115"/>
      <c r="D463" s="97"/>
      <c r="E463" s="97"/>
      <c r="F463" s="116"/>
      <c r="G463" s="116"/>
      <c r="H463" s="116"/>
      <c r="I463" s="116"/>
      <c r="J463" s="116"/>
      <c r="K463" s="116"/>
      <c r="L463" s="116"/>
      <c r="M463" s="116"/>
      <c r="N463" s="116"/>
      <c r="O463" s="116"/>
      <c r="P463" s="116"/>
      <c r="Q463" s="116"/>
      <c r="R463" s="116"/>
      <c r="S463" s="116"/>
      <c r="T463" s="116"/>
      <c r="U463" s="116"/>
      <c r="V463" s="116"/>
      <c r="W463" s="116"/>
      <c r="X463" s="116"/>
      <c r="Y463" s="116"/>
      <c r="Z463" s="117"/>
      <c r="AA463" s="117"/>
      <c r="AB463" s="117"/>
      <c r="AC463" s="117"/>
    </row>
    <row r="464" ht="15.75" customHeight="1">
      <c r="A464" s="118"/>
      <c r="B464" s="118"/>
      <c r="C464" s="115"/>
      <c r="D464" s="97"/>
      <c r="E464" s="97"/>
      <c r="F464" s="116"/>
      <c r="G464" s="116"/>
      <c r="H464" s="116"/>
      <c r="I464" s="116"/>
      <c r="J464" s="116"/>
      <c r="K464" s="116"/>
      <c r="L464" s="116"/>
      <c r="M464" s="116"/>
      <c r="N464" s="116"/>
      <c r="O464" s="116"/>
      <c r="P464" s="116"/>
      <c r="Q464" s="116"/>
      <c r="R464" s="116"/>
      <c r="S464" s="116"/>
      <c r="T464" s="116"/>
      <c r="U464" s="116"/>
      <c r="V464" s="116"/>
      <c r="W464" s="116"/>
      <c r="X464" s="116"/>
      <c r="Y464" s="116"/>
      <c r="Z464" s="117"/>
      <c r="AA464" s="117"/>
      <c r="AB464" s="117"/>
      <c r="AC464" s="117"/>
    </row>
    <row r="465" ht="15.75" customHeight="1">
      <c r="A465" s="118"/>
      <c r="B465" s="118"/>
      <c r="C465" s="115"/>
      <c r="D465" s="97"/>
      <c r="E465" s="97"/>
      <c r="F465" s="116"/>
      <c r="G465" s="116"/>
      <c r="H465" s="116"/>
      <c r="I465" s="116"/>
      <c r="J465" s="116"/>
      <c r="K465" s="116"/>
      <c r="L465" s="116"/>
      <c r="M465" s="116"/>
      <c r="N465" s="116"/>
      <c r="O465" s="116"/>
      <c r="P465" s="116"/>
      <c r="Q465" s="116"/>
      <c r="R465" s="116"/>
      <c r="S465" s="116"/>
      <c r="T465" s="116"/>
      <c r="U465" s="116"/>
      <c r="V465" s="116"/>
      <c r="W465" s="116"/>
      <c r="X465" s="116"/>
      <c r="Y465" s="116"/>
      <c r="Z465" s="117"/>
      <c r="AA465" s="117"/>
      <c r="AB465" s="117"/>
      <c r="AC465" s="117"/>
    </row>
    <row r="466" ht="15.75" customHeight="1">
      <c r="A466" s="118"/>
      <c r="B466" s="118"/>
      <c r="C466" s="115"/>
      <c r="D466" s="97"/>
      <c r="E466" s="97"/>
      <c r="F466" s="116"/>
      <c r="G466" s="116"/>
      <c r="H466" s="116"/>
      <c r="I466" s="116"/>
      <c r="J466" s="116"/>
      <c r="K466" s="116"/>
      <c r="L466" s="116"/>
      <c r="M466" s="116"/>
      <c r="N466" s="116"/>
      <c r="O466" s="116"/>
      <c r="P466" s="116"/>
      <c r="Q466" s="116"/>
      <c r="R466" s="116"/>
      <c r="S466" s="116"/>
      <c r="T466" s="116"/>
      <c r="U466" s="116"/>
      <c r="V466" s="116"/>
      <c r="W466" s="116"/>
      <c r="X466" s="116"/>
      <c r="Y466" s="116"/>
      <c r="Z466" s="117"/>
      <c r="AA466" s="117"/>
      <c r="AB466" s="117"/>
      <c r="AC466" s="117"/>
    </row>
    <row r="467" ht="15.75" customHeight="1">
      <c r="A467" s="118"/>
      <c r="B467" s="118"/>
      <c r="C467" s="115"/>
      <c r="D467" s="97"/>
      <c r="E467" s="97"/>
      <c r="F467" s="116"/>
      <c r="G467" s="116"/>
      <c r="H467" s="116"/>
      <c r="I467" s="116"/>
      <c r="J467" s="116"/>
      <c r="K467" s="116"/>
      <c r="L467" s="116"/>
      <c r="M467" s="116"/>
      <c r="N467" s="116"/>
      <c r="O467" s="116"/>
      <c r="P467" s="116"/>
      <c r="Q467" s="116"/>
      <c r="R467" s="116"/>
      <c r="S467" s="116"/>
      <c r="T467" s="116"/>
      <c r="U467" s="116"/>
      <c r="V467" s="116"/>
      <c r="W467" s="116"/>
      <c r="X467" s="116"/>
      <c r="Y467" s="116"/>
      <c r="Z467" s="117"/>
      <c r="AA467" s="117"/>
      <c r="AB467" s="117"/>
      <c r="AC467" s="117"/>
    </row>
    <row r="468" ht="15.75" customHeight="1">
      <c r="A468" s="118"/>
      <c r="B468" s="118"/>
      <c r="C468" s="115"/>
      <c r="D468" s="97"/>
      <c r="E468" s="97"/>
      <c r="F468" s="116"/>
      <c r="G468" s="116"/>
      <c r="H468" s="116"/>
      <c r="I468" s="116"/>
      <c r="J468" s="116"/>
      <c r="K468" s="116"/>
      <c r="L468" s="116"/>
      <c r="M468" s="116"/>
      <c r="N468" s="116"/>
      <c r="O468" s="116"/>
      <c r="P468" s="116"/>
      <c r="Q468" s="116"/>
      <c r="R468" s="116"/>
      <c r="S468" s="116"/>
      <c r="T468" s="116"/>
      <c r="U468" s="116"/>
      <c r="V468" s="116"/>
      <c r="W468" s="116"/>
      <c r="X468" s="116"/>
      <c r="Y468" s="116"/>
      <c r="Z468" s="117"/>
      <c r="AA468" s="117"/>
      <c r="AB468" s="117"/>
      <c r="AC468" s="117"/>
    </row>
    <row r="469" ht="15.75" customHeight="1">
      <c r="A469" s="118"/>
      <c r="B469" s="118"/>
      <c r="C469" s="115"/>
      <c r="D469" s="97"/>
      <c r="E469" s="97"/>
      <c r="F469" s="116"/>
      <c r="G469" s="116"/>
      <c r="H469" s="116"/>
      <c r="I469" s="116"/>
      <c r="J469" s="116"/>
      <c r="K469" s="116"/>
      <c r="L469" s="116"/>
      <c r="M469" s="116"/>
      <c r="N469" s="116"/>
      <c r="O469" s="116"/>
      <c r="P469" s="116"/>
      <c r="Q469" s="116"/>
      <c r="R469" s="116"/>
      <c r="S469" s="116"/>
      <c r="T469" s="116"/>
      <c r="U469" s="116"/>
      <c r="V469" s="116"/>
      <c r="W469" s="116"/>
      <c r="X469" s="116"/>
      <c r="Y469" s="116"/>
      <c r="Z469" s="117"/>
      <c r="AA469" s="117"/>
      <c r="AB469" s="117"/>
      <c r="AC469" s="117"/>
    </row>
    <row r="470" ht="15.75" customHeight="1">
      <c r="A470" s="118"/>
      <c r="B470" s="118"/>
      <c r="C470" s="115"/>
      <c r="D470" s="97"/>
      <c r="E470" s="97"/>
      <c r="F470" s="116"/>
      <c r="G470" s="116"/>
      <c r="H470" s="116"/>
      <c r="I470" s="116"/>
      <c r="J470" s="116"/>
      <c r="K470" s="116"/>
      <c r="L470" s="116"/>
      <c r="M470" s="116"/>
      <c r="N470" s="116"/>
      <c r="O470" s="116"/>
      <c r="P470" s="116"/>
      <c r="Q470" s="116"/>
      <c r="R470" s="116"/>
      <c r="S470" s="116"/>
      <c r="T470" s="116"/>
      <c r="U470" s="116"/>
      <c r="V470" s="116"/>
      <c r="W470" s="116"/>
      <c r="X470" s="116"/>
      <c r="Y470" s="116"/>
      <c r="Z470" s="117"/>
      <c r="AA470" s="117"/>
      <c r="AB470" s="117"/>
      <c r="AC470" s="117"/>
    </row>
    <row r="471" ht="15.75" customHeight="1">
      <c r="A471" s="118"/>
      <c r="B471" s="118"/>
      <c r="C471" s="115"/>
      <c r="D471" s="97"/>
      <c r="E471" s="97"/>
      <c r="F471" s="116"/>
      <c r="G471" s="116"/>
      <c r="H471" s="116"/>
      <c r="I471" s="116"/>
      <c r="J471" s="116"/>
      <c r="K471" s="116"/>
      <c r="L471" s="116"/>
      <c r="M471" s="116"/>
      <c r="N471" s="116"/>
      <c r="O471" s="116"/>
      <c r="P471" s="116"/>
      <c r="Q471" s="116"/>
      <c r="R471" s="116"/>
      <c r="S471" s="116"/>
      <c r="T471" s="116"/>
      <c r="U471" s="116"/>
      <c r="V471" s="116"/>
      <c r="W471" s="116"/>
      <c r="X471" s="116"/>
      <c r="Y471" s="116"/>
      <c r="Z471" s="117"/>
      <c r="AA471" s="117"/>
      <c r="AB471" s="117"/>
      <c r="AC471" s="117"/>
    </row>
    <row r="472" ht="15.75" customHeight="1">
      <c r="A472" s="118"/>
      <c r="B472" s="118"/>
      <c r="C472" s="115"/>
      <c r="D472" s="97"/>
      <c r="E472" s="97"/>
      <c r="F472" s="116"/>
      <c r="G472" s="116"/>
      <c r="H472" s="116"/>
      <c r="I472" s="116"/>
      <c r="J472" s="116"/>
      <c r="K472" s="116"/>
      <c r="L472" s="116"/>
      <c r="M472" s="116"/>
      <c r="N472" s="116"/>
      <c r="O472" s="116"/>
      <c r="P472" s="116"/>
      <c r="Q472" s="116"/>
      <c r="R472" s="116"/>
      <c r="S472" s="116"/>
      <c r="T472" s="116"/>
      <c r="U472" s="116"/>
      <c r="V472" s="116"/>
      <c r="W472" s="116"/>
      <c r="X472" s="116"/>
      <c r="Y472" s="116"/>
      <c r="Z472" s="117"/>
      <c r="AA472" s="117"/>
      <c r="AB472" s="117"/>
      <c r="AC472" s="117"/>
    </row>
    <row r="473" ht="15.75" customHeight="1">
      <c r="A473" s="118"/>
      <c r="B473" s="118"/>
      <c r="C473" s="115"/>
      <c r="D473" s="97"/>
      <c r="E473" s="97"/>
      <c r="F473" s="116"/>
      <c r="G473" s="116"/>
      <c r="H473" s="116"/>
      <c r="I473" s="116"/>
      <c r="J473" s="116"/>
      <c r="K473" s="116"/>
      <c r="L473" s="116"/>
      <c r="M473" s="116"/>
      <c r="N473" s="116"/>
      <c r="O473" s="116"/>
      <c r="P473" s="116"/>
      <c r="Q473" s="116"/>
      <c r="R473" s="116"/>
      <c r="S473" s="116"/>
      <c r="T473" s="116"/>
      <c r="U473" s="116"/>
      <c r="V473" s="116"/>
      <c r="W473" s="116"/>
      <c r="X473" s="116"/>
      <c r="Y473" s="116"/>
      <c r="Z473" s="117"/>
      <c r="AA473" s="117"/>
      <c r="AB473" s="117"/>
      <c r="AC473" s="117"/>
    </row>
    <row r="474" ht="15.75" customHeight="1">
      <c r="A474" s="118"/>
      <c r="B474" s="118"/>
      <c r="C474" s="115"/>
      <c r="D474" s="97"/>
      <c r="E474" s="97"/>
      <c r="F474" s="116"/>
      <c r="G474" s="116"/>
      <c r="H474" s="116"/>
      <c r="I474" s="116"/>
      <c r="J474" s="116"/>
      <c r="K474" s="116"/>
      <c r="L474" s="116"/>
      <c r="M474" s="116"/>
      <c r="N474" s="116"/>
      <c r="O474" s="116"/>
      <c r="P474" s="116"/>
      <c r="Q474" s="116"/>
      <c r="R474" s="116"/>
      <c r="S474" s="116"/>
      <c r="T474" s="116"/>
      <c r="U474" s="116"/>
      <c r="V474" s="116"/>
      <c r="W474" s="116"/>
      <c r="X474" s="116"/>
      <c r="Y474" s="116"/>
      <c r="Z474" s="117"/>
      <c r="AA474" s="117"/>
      <c r="AB474" s="117"/>
      <c r="AC474" s="117"/>
    </row>
    <row r="475" ht="15.75" customHeight="1">
      <c r="A475" s="118"/>
      <c r="B475" s="118"/>
      <c r="C475" s="115"/>
      <c r="D475" s="97"/>
      <c r="E475" s="97"/>
      <c r="F475" s="116"/>
      <c r="G475" s="116"/>
      <c r="H475" s="116"/>
      <c r="I475" s="116"/>
      <c r="J475" s="116"/>
      <c r="K475" s="116"/>
      <c r="L475" s="116"/>
      <c r="M475" s="116"/>
      <c r="N475" s="116"/>
      <c r="O475" s="116"/>
      <c r="P475" s="116"/>
      <c r="Q475" s="116"/>
      <c r="R475" s="116"/>
      <c r="S475" s="116"/>
      <c r="T475" s="116"/>
      <c r="U475" s="116"/>
      <c r="V475" s="116"/>
      <c r="W475" s="116"/>
      <c r="X475" s="116"/>
      <c r="Y475" s="116"/>
      <c r="Z475" s="117"/>
      <c r="AA475" s="117"/>
      <c r="AB475" s="117"/>
      <c r="AC475" s="117"/>
    </row>
    <row r="476" ht="15.75" customHeight="1">
      <c r="A476" s="118"/>
      <c r="B476" s="118"/>
      <c r="C476" s="115"/>
      <c r="D476" s="97"/>
      <c r="E476" s="97"/>
      <c r="F476" s="116"/>
      <c r="G476" s="116"/>
      <c r="H476" s="116"/>
      <c r="I476" s="116"/>
      <c r="J476" s="116"/>
      <c r="K476" s="116"/>
      <c r="L476" s="116"/>
      <c r="M476" s="116"/>
      <c r="N476" s="116"/>
      <c r="O476" s="116"/>
      <c r="P476" s="116"/>
      <c r="Q476" s="116"/>
      <c r="R476" s="116"/>
      <c r="S476" s="116"/>
      <c r="T476" s="116"/>
      <c r="U476" s="116"/>
      <c r="V476" s="116"/>
      <c r="W476" s="116"/>
      <c r="X476" s="116"/>
      <c r="Y476" s="116"/>
      <c r="Z476" s="117"/>
      <c r="AA476" s="117"/>
      <c r="AB476" s="117"/>
      <c r="AC476" s="117"/>
    </row>
    <row r="477" ht="15.75" customHeight="1">
      <c r="A477" s="118"/>
      <c r="B477" s="118"/>
      <c r="C477" s="115"/>
      <c r="D477" s="97"/>
      <c r="E477" s="97"/>
      <c r="F477" s="116"/>
      <c r="G477" s="116"/>
      <c r="H477" s="116"/>
      <c r="I477" s="116"/>
      <c r="J477" s="116"/>
      <c r="K477" s="116"/>
      <c r="L477" s="116"/>
      <c r="M477" s="116"/>
      <c r="N477" s="116"/>
      <c r="O477" s="116"/>
      <c r="P477" s="116"/>
      <c r="Q477" s="116"/>
      <c r="R477" s="116"/>
      <c r="S477" s="116"/>
      <c r="T477" s="116"/>
      <c r="U477" s="116"/>
      <c r="V477" s="116"/>
      <c r="W477" s="116"/>
      <c r="X477" s="116"/>
      <c r="Y477" s="116"/>
      <c r="Z477" s="117"/>
      <c r="AA477" s="117"/>
      <c r="AB477" s="117"/>
      <c r="AC477" s="117"/>
    </row>
    <row r="478" ht="15.75" customHeight="1">
      <c r="A478" s="118"/>
      <c r="B478" s="118"/>
      <c r="C478" s="115"/>
      <c r="D478" s="97"/>
      <c r="E478" s="97"/>
      <c r="F478" s="116"/>
      <c r="G478" s="116"/>
      <c r="H478" s="116"/>
      <c r="I478" s="116"/>
      <c r="J478" s="116"/>
      <c r="K478" s="116"/>
      <c r="L478" s="116"/>
      <c r="M478" s="116"/>
      <c r="N478" s="116"/>
      <c r="O478" s="116"/>
      <c r="P478" s="116"/>
      <c r="Q478" s="116"/>
      <c r="R478" s="116"/>
      <c r="S478" s="116"/>
      <c r="T478" s="116"/>
      <c r="U478" s="116"/>
      <c r="V478" s="116"/>
      <c r="W478" s="116"/>
      <c r="X478" s="116"/>
      <c r="Y478" s="116"/>
      <c r="Z478" s="117"/>
      <c r="AA478" s="117"/>
      <c r="AB478" s="117"/>
      <c r="AC478" s="117"/>
    </row>
    <row r="479" ht="15.75" customHeight="1">
      <c r="A479" s="118"/>
      <c r="B479" s="118"/>
      <c r="C479" s="115"/>
      <c r="D479" s="97"/>
      <c r="E479" s="97"/>
      <c r="F479" s="116"/>
      <c r="G479" s="116"/>
      <c r="H479" s="116"/>
      <c r="I479" s="116"/>
      <c r="J479" s="116"/>
      <c r="K479" s="116"/>
      <c r="L479" s="116"/>
      <c r="M479" s="116"/>
      <c r="N479" s="116"/>
      <c r="O479" s="116"/>
      <c r="P479" s="116"/>
      <c r="Q479" s="116"/>
      <c r="R479" s="116"/>
      <c r="S479" s="116"/>
      <c r="T479" s="116"/>
      <c r="U479" s="116"/>
      <c r="V479" s="116"/>
      <c r="W479" s="116"/>
      <c r="X479" s="116"/>
      <c r="Y479" s="116"/>
      <c r="Z479" s="117"/>
      <c r="AA479" s="117"/>
      <c r="AB479" s="117"/>
      <c r="AC479" s="117"/>
    </row>
    <row r="480" ht="15.75" customHeight="1">
      <c r="A480" s="118"/>
      <c r="B480" s="118"/>
      <c r="C480" s="115"/>
      <c r="D480" s="97"/>
      <c r="E480" s="97"/>
      <c r="F480" s="116"/>
      <c r="G480" s="116"/>
      <c r="H480" s="116"/>
      <c r="I480" s="116"/>
      <c r="J480" s="116"/>
      <c r="K480" s="116"/>
      <c r="L480" s="116"/>
      <c r="M480" s="116"/>
      <c r="N480" s="116"/>
      <c r="O480" s="116"/>
      <c r="P480" s="116"/>
      <c r="Q480" s="116"/>
      <c r="R480" s="116"/>
      <c r="S480" s="116"/>
      <c r="T480" s="116"/>
      <c r="U480" s="116"/>
      <c r="V480" s="116"/>
      <c r="W480" s="116"/>
      <c r="X480" s="116"/>
      <c r="Y480" s="116"/>
      <c r="Z480" s="117"/>
      <c r="AA480" s="117"/>
      <c r="AB480" s="117"/>
      <c r="AC480" s="117"/>
    </row>
    <row r="481" ht="15.75" customHeight="1">
      <c r="A481" s="118"/>
      <c r="B481" s="118"/>
      <c r="C481" s="115"/>
      <c r="D481" s="97"/>
      <c r="E481" s="97"/>
      <c r="F481" s="116"/>
      <c r="G481" s="116"/>
      <c r="H481" s="116"/>
      <c r="I481" s="116"/>
      <c r="J481" s="116"/>
      <c r="K481" s="116"/>
      <c r="L481" s="116"/>
      <c r="M481" s="116"/>
      <c r="N481" s="116"/>
      <c r="O481" s="116"/>
      <c r="P481" s="116"/>
      <c r="Q481" s="116"/>
      <c r="R481" s="116"/>
      <c r="S481" s="116"/>
      <c r="T481" s="116"/>
      <c r="U481" s="116"/>
      <c r="V481" s="116"/>
      <c r="W481" s="116"/>
      <c r="X481" s="116"/>
      <c r="Y481" s="116"/>
      <c r="Z481" s="117"/>
      <c r="AA481" s="117"/>
      <c r="AB481" s="117"/>
      <c r="AC481" s="117"/>
    </row>
    <row r="482" ht="15.75" customHeight="1">
      <c r="A482" s="118"/>
      <c r="B482" s="118"/>
      <c r="C482" s="115"/>
      <c r="D482" s="97"/>
      <c r="E482" s="97"/>
      <c r="F482" s="116"/>
      <c r="G482" s="116"/>
      <c r="H482" s="116"/>
      <c r="I482" s="116"/>
      <c r="J482" s="116"/>
      <c r="K482" s="116"/>
      <c r="L482" s="116"/>
      <c r="M482" s="116"/>
      <c r="N482" s="116"/>
      <c r="O482" s="116"/>
      <c r="P482" s="116"/>
      <c r="Q482" s="116"/>
      <c r="R482" s="116"/>
      <c r="S482" s="116"/>
      <c r="T482" s="116"/>
      <c r="U482" s="116"/>
      <c r="V482" s="116"/>
      <c r="W482" s="116"/>
      <c r="X482" s="116"/>
      <c r="Y482" s="116"/>
      <c r="Z482" s="117"/>
      <c r="AA482" s="117"/>
      <c r="AB482" s="117"/>
      <c r="AC482" s="117"/>
    </row>
    <row r="483" ht="15.75" customHeight="1">
      <c r="A483" s="118"/>
      <c r="B483" s="118"/>
      <c r="C483" s="115"/>
      <c r="D483" s="97"/>
      <c r="E483" s="97"/>
      <c r="F483" s="116"/>
      <c r="G483" s="116"/>
      <c r="H483" s="116"/>
      <c r="I483" s="116"/>
      <c r="J483" s="116"/>
      <c r="K483" s="116"/>
      <c r="L483" s="116"/>
      <c r="M483" s="116"/>
      <c r="N483" s="116"/>
      <c r="O483" s="116"/>
      <c r="P483" s="116"/>
      <c r="Q483" s="116"/>
      <c r="R483" s="116"/>
      <c r="S483" s="116"/>
      <c r="T483" s="116"/>
      <c r="U483" s="116"/>
      <c r="V483" s="116"/>
      <c r="W483" s="116"/>
      <c r="X483" s="116"/>
      <c r="Y483" s="116"/>
      <c r="Z483" s="117"/>
      <c r="AA483" s="117"/>
      <c r="AB483" s="117"/>
      <c r="AC483" s="117"/>
    </row>
    <row r="484" ht="15.75" customHeight="1">
      <c r="A484" s="118"/>
      <c r="B484" s="118"/>
      <c r="C484" s="115"/>
      <c r="D484" s="97"/>
      <c r="E484" s="97"/>
      <c r="F484" s="116"/>
      <c r="G484" s="116"/>
      <c r="H484" s="116"/>
      <c r="I484" s="116"/>
      <c r="J484" s="116"/>
      <c r="K484" s="116"/>
      <c r="L484" s="116"/>
      <c r="M484" s="116"/>
      <c r="N484" s="116"/>
      <c r="O484" s="116"/>
      <c r="P484" s="116"/>
      <c r="Q484" s="116"/>
      <c r="R484" s="116"/>
      <c r="S484" s="116"/>
      <c r="T484" s="116"/>
      <c r="U484" s="116"/>
      <c r="V484" s="116"/>
      <c r="W484" s="116"/>
      <c r="X484" s="116"/>
      <c r="Y484" s="116"/>
      <c r="Z484" s="117"/>
      <c r="AA484" s="117"/>
      <c r="AB484" s="117"/>
      <c r="AC484" s="117"/>
    </row>
    <row r="485" ht="15.75" customHeight="1">
      <c r="A485" s="118"/>
      <c r="B485" s="118"/>
      <c r="C485" s="115"/>
      <c r="D485" s="97"/>
      <c r="E485" s="97"/>
      <c r="F485" s="116"/>
      <c r="G485" s="116"/>
      <c r="H485" s="116"/>
      <c r="I485" s="116"/>
      <c r="J485" s="116"/>
      <c r="K485" s="116"/>
      <c r="L485" s="116"/>
      <c r="M485" s="116"/>
      <c r="N485" s="116"/>
      <c r="O485" s="116"/>
      <c r="P485" s="116"/>
      <c r="Q485" s="116"/>
      <c r="R485" s="116"/>
      <c r="S485" s="116"/>
      <c r="T485" s="116"/>
      <c r="U485" s="116"/>
      <c r="V485" s="116"/>
      <c r="W485" s="116"/>
      <c r="X485" s="116"/>
      <c r="Y485" s="116"/>
      <c r="Z485" s="117"/>
      <c r="AA485" s="117"/>
      <c r="AB485" s="117"/>
      <c r="AC485" s="117"/>
    </row>
    <row r="486" ht="15.75" customHeight="1">
      <c r="A486" s="118"/>
      <c r="B486" s="118"/>
      <c r="C486" s="115"/>
      <c r="D486" s="97"/>
      <c r="E486" s="97"/>
      <c r="F486" s="116"/>
      <c r="G486" s="116"/>
      <c r="H486" s="116"/>
      <c r="I486" s="116"/>
      <c r="J486" s="116"/>
      <c r="K486" s="116"/>
      <c r="L486" s="116"/>
      <c r="M486" s="116"/>
      <c r="N486" s="116"/>
      <c r="O486" s="116"/>
      <c r="P486" s="116"/>
      <c r="Q486" s="116"/>
      <c r="R486" s="116"/>
      <c r="S486" s="116"/>
      <c r="T486" s="116"/>
      <c r="U486" s="116"/>
      <c r="V486" s="116"/>
      <c r="W486" s="116"/>
      <c r="X486" s="116"/>
      <c r="Y486" s="116"/>
      <c r="Z486" s="117"/>
      <c r="AA486" s="117"/>
      <c r="AB486" s="117"/>
      <c r="AC486" s="117"/>
    </row>
    <row r="487" ht="15.75" customHeight="1">
      <c r="A487" s="118"/>
      <c r="B487" s="118"/>
      <c r="C487" s="115"/>
      <c r="D487" s="97"/>
      <c r="E487" s="97"/>
      <c r="F487" s="116"/>
      <c r="G487" s="116"/>
      <c r="H487" s="116"/>
      <c r="I487" s="116"/>
      <c r="J487" s="116"/>
      <c r="K487" s="116"/>
      <c r="L487" s="116"/>
      <c r="M487" s="116"/>
      <c r="N487" s="116"/>
      <c r="O487" s="116"/>
      <c r="P487" s="116"/>
      <c r="Q487" s="116"/>
      <c r="R487" s="116"/>
      <c r="S487" s="116"/>
      <c r="T487" s="116"/>
      <c r="U487" s="116"/>
      <c r="V487" s="116"/>
      <c r="W487" s="116"/>
      <c r="X487" s="116"/>
      <c r="Y487" s="116"/>
      <c r="Z487" s="117"/>
      <c r="AA487" s="117"/>
      <c r="AB487" s="117"/>
      <c r="AC487" s="117"/>
    </row>
    <row r="488" ht="15.75" customHeight="1">
      <c r="A488" s="118"/>
      <c r="B488" s="118"/>
      <c r="C488" s="115"/>
      <c r="D488" s="97"/>
      <c r="E488" s="97"/>
      <c r="F488" s="116"/>
      <c r="G488" s="116"/>
      <c r="H488" s="116"/>
      <c r="I488" s="116"/>
      <c r="J488" s="116"/>
      <c r="K488" s="116"/>
      <c r="L488" s="116"/>
      <c r="M488" s="116"/>
      <c r="N488" s="116"/>
      <c r="O488" s="116"/>
      <c r="P488" s="116"/>
      <c r="Q488" s="116"/>
      <c r="R488" s="116"/>
      <c r="S488" s="116"/>
      <c r="T488" s="116"/>
      <c r="U488" s="116"/>
      <c r="V488" s="116"/>
      <c r="W488" s="116"/>
      <c r="X488" s="116"/>
      <c r="Y488" s="116"/>
      <c r="Z488" s="117"/>
      <c r="AA488" s="117"/>
      <c r="AB488" s="117"/>
      <c r="AC488" s="117"/>
    </row>
    <row r="489" ht="15.75" customHeight="1">
      <c r="A489" s="118"/>
      <c r="B489" s="118"/>
      <c r="C489" s="115"/>
      <c r="D489" s="97"/>
      <c r="E489" s="97"/>
      <c r="F489" s="116"/>
      <c r="G489" s="116"/>
      <c r="H489" s="116"/>
      <c r="I489" s="116"/>
      <c r="J489" s="116"/>
      <c r="K489" s="116"/>
      <c r="L489" s="116"/>
      <c r="M489" s="116"/>
      <c r="N489" s="116"/>
      <c r="O489" s="116"/>
      <c r="P489" s="116"/>
      <c r="Q489" s="116"/>
      <c r="R489" s="116"/>
      <c r="S489" s="116"/>
      <c r="T489" s="116"/>
      <c r="U489" s="116"/>
      <c r="V489" s="116"/>
      <c r="W489" s="116"/>
      <c r="X489" s="116"/>
      <c r="Y489" s="116"/>
      <c r="Z489" s="117"/>
      <c r="AA489" s="117"/>
      <c r="AB489" s="117"/>
      <c r="AC489" s="117"/>
    </row>
    <row r="490" ht="15.75" customHeight="1">
      <c r="A490" s="118"/>
      <c r="B490" s="118"/>
      <c r="C490" s="115"/>
      <c r="D490" s="97"/>
      <c r="E490" s="97"/>
      <c r="F490" s="116"/>
      <c r="G490" s="116"/>
      <c r="H490" s="116"/>
      <c r="I490" s="116"/>
      <c r="J490" s="116"/>
      <c r="K490" s="116"/>
      <c r="L490" s="116"/>
      <c r="M490" s="116"/>
      <c r="N490" s="116"/>
      <c r="O490" s="116"/>
      <c r="P490" s="116"/>
      <c r="Q490" s="116"/>
      <c r="R490" s="116"/>
      <c r="S490" s="116"/>
      <c r="T490" s="116"/>
      <c r="U490" s="116"/>
      <c r="V490" s="116"/>
      <c r="W490" s="116"/>
      <c r="X490" s="116"/>
      <c r="Y490" s="116"/>
      <c r="Z490" s="117"/>
      <c r="AA490" s="117"/>
      <c r="AB490" s="117"/>
      <c r="AC490" s="117"/>
    </row>
    <row r="491" ht="15.75" customHeight="1">
      <c r="A491" s="118"/>
      <c r="B491" s="118"/>
      <c r="C491" s="115"/>
      <c r="D491" s="97"/>
      <c r="E491" s="97"/>
      <c r="F491" s="116"/>
      <c r="G491" s="116"/>
      <c r="H491" s="116"/>
      <c r="I491" s="116"/>
      <c r="J491" s="116"/>
      <c r="K491" s="116"/>
      <c r="L491" s="116"/>
      <c r="M491" s="116"/>
      <c r="N491" s="116"/>
      <c r="O491" s="116"/>
      <c r="P491" s="116"/>
      <c r="Q491" s="116"/>
      <c r="R491" s="116"/>
      <c r="S491" s="116"/>
      <c r="T491" s="116"/>
      <c r="U491" s="116"/>
      <c r="V491" s="116"/>
      <c r="W491" s="116"/>
      <c r="X491" s="116"/>
      <c r="Y491" s="116"/>
      <c r="Z491" s="117"/>
      <c r="AA491" s="117"/>
      <c r="AB491" s="117"/>
      <c r="AC491" s="117"/>
    </row>
    <row r="492" ht="15.75" customHeight="1">
      <c r="A492" s="118"/>
      <c r="B492" s="118"/>
      <c r="C492" s="115"/>
      <c r="D492" s="97"/>
      <c r="E492" s="97"/>
      <c r="F492" s="116"/>
      <c r="G492" s="116"/>
      <c r="H492" s="116"/>
      <c r="I492" s="116"/>
      <c r="J492" s="116"/>
      <c r="K492" s="116"/>
      <c r="L492" s="116"/>
      <c r="M492" s="116"/>
      <c r="N492" s="116"/>
      <c r="O492" s="116"/>
      <c r="P492" s="116"/>
      <c r="Q492" s="116"/>
      <c r="R492" s="116"/>
      <c r="S492" s="116"/>
      <c r="T492" s="116"/>
      <c r="U492" s="116"/>
      <c r="V492" s="116"/>
      <c r="W492" s="116"/>
      <c r="X492" s="116"/>
      <c r="Y492" s="116"/>
      <c r="Z492" s="117"/>
      <c r="AA492" s="117"/>
      <c r="AB492" s="117"/>
      <c r="AC492" s="117"/>
    </row>
    <row r="493" ht="15.75" customHeight="1">
      <c r="A493" s="118"/>
      <c r="B493" s="118"/>
      <c r="C493" s="115"/>
      <c r="D493" s="97"/>
      <c r="E493" s="97"/>
      <c r="F493" s="116"/>
      <c r="G493" s="116"/>
      <c r="H493" s="116"/>
      <c r="I493" s="116"/>
      <c r="J493" s="116"/>
      <c r="K493" s="116"/>
      <c r="L493" s="116"/>
      <c r="M493" s="116"/>
      <c r="N493" s="116"/>
      <c r="O493" s="116"/>
      <c r="P493" s="116"/>
      <c r="Q493" s="116"/>
      <c r="R493" s="116"/>
      <c r="S493" s="116"/>
      <c r="T493" s="116"/>
      <c r="U493" s="116"/>
      <c r="V493" s="116"/>
      <c r="W493" s="116"/>
      <c r="X493" s="116"/>
      <c r="Y493" s="116"/>
      <c r="Z493" s="117"/>
      <c r="AA493" s="117"/>
      <c r="AB493" s="117"/>
      <c r="AC493" s="117"/>
    </row>
    <row r="494" ht="15.75" customHeight="1">
      <c r="A494" s="118"/>
      <c r="B494" s="118"/>
      <c r="C494" s="115"/>
      <c r="D494" s="97"/>
      <c r="E494" s="97"/>
      <c r="F494" s="116"/>
      <c r="G494" s="116"/>
      <c r="H494" s="116"/>
      <c r="I494" s="116"/>
      <c r="J494" s="116"/>
      <c r="K494" s="116"/>
      <c r="L494" s="116"/>
      <c r="M494" s="116"/>
      <c r="N494" s="116"/>
      <c r="O494" s="116"/>
      <c r="P494" s="116"/>
      <c r="Q494" s="116"/>
      <c r="R494" s="116"/>
      <c r="S494" s="116"/>
      <c r="T494" s="116"/>
      <c r="U494" s="116"/>
      <c r="V494" s="116"/>
      <c r="W494" s="116"/>
      <c r="X494" s="116"/>
      <c r="Y494" s="116"/>
      <c r="Z494" s="117"/>
      <c r="AA494" s="117"/>
      <c r="AB494" s="117"/>
      <c r="AC494" s="117"/>
    </row>
    <row r="495" ht="15.75" customHeight="1">
      <c r="A495" s="118"/>
      <c r="B495" s="118"/>
      <c r="C495" s="115"/>
      <c r="D495" s="97"/>
      <c r="E495" s="97"/>
      <c r="F495" s="116"/>
      <c r="G495" s="116"/>
      <c r="H495" s="116"/>
      <c r="I495" s="116"/>
      <c r="J495" s="116"/>
      <c r="K495" s="116"/>
      <c r="L495" s="116"/>
      <c r="M495" s="116"/>
      <c r="N495" s="116"/>
      <c r="O495" s="116"/>
      <c r="P495" s="116"/>
      <c r="Q495" s="116"/>
      <c r="R495" s="116"/>
      <c r="S495" s="116"/>
      <c r="T495" s="116"/>
      <c r="U495" s="116"/>
      <c r="V495" s="116"/>
      <c r="W495" s="116"/>
      <c r="X495" s="116"/>
      <c r="Y495" s="116"/>
      <c r="Z495" s="117"/>
      <c r="AA495" s="117"/>
      <c r="AB495" s="117"/>
      <c r="AC495" s="117"/>
    </row>
    <row r="496" ht="15.75" customHeight="1">
      <c r="A496" s="118"/>
      <c r="B496" s="118"/>
      <c r="C496" s="115"/>
      <c r="D496" s="97"/>
      <c r="E496" s="97"/>
      <c r="F496" s="116"/>
      <c r="G496" s="116"/>
      <c r="H496" s="116"/>
      <c r="I496" s="116"/>
      <c r="J496" s="116"/>
      <c r="K496" s="116"/>
      <c r="L496" s="116"/>
      <c r="M496" s="116"/>
      <c r="N496" s="116"/>
      <c r="O496" s="116"/>
      <c r="P496" s="116"/>
      <c r="Q496" s="116"/>
      <c r="R496" s="116"/>
      <c r="S496" s="116"/>
      <c r="T496" s="116"/>
      <c r="U496" s="116"/>
      <c r="V496" s="116"/>
      <c r="W496" s="116"/>
      <c r="X496" s="116"/>
      <c r="Y496" s="116"/>
      <c r="Z496" s="117"/>
      <c r="AA496" s="117"/>
      <c r="AB496" s="117"/>
      <c r="AC496" s="117"/>
    </row>
    <row r="497" ht="15.75" customHeight="1">
      <c r="A497" s="118"/>
      <c r="B497" s="118"/>
      <c r="C497" s="115"/>
      <c r="D497" s="97"/>
      <c r="E497" s="97"/>
      <c r="F497" s="116"/>
      <c r="G497" s="116"/>
      <c r="H497" s="116"/>
      <c r="I497" s="116"/>
      <c r="J497" s="116"/>
      <c r="K497" s="116"/>
      <c r="L497" s="116"/>
      <c r="M497" s="116"/>
      <c r="N497" s="116"/>
      <c r="O497" s="116"/>
      <c r="P497" s="116"/>
      <c r="Q497" s="116"/>
      <c r="R497" s="116"/>
      <c r="S497" s="116"/>
      <c r="T497" s="116"/>
      <c r="U497" s="116"/>
      <c r="V497" s="116"/>
      <c r="W497" s="116"/>
      <c r="X497" s="116"/>
      <c r="Y497" s="116"/>
      <c r="Z497" s="117"/>
      <c r="AA497" s="117"/>
      <c r="AB497" s="117"/>
      <c r="AC497" s="117"/>
    </row>
    <row r="498" ht="15.75" customHeight="1">
      <c r="A498" s="118"/>
      <c r="B498" s="118"/>
      <c r="C498" s="115"/>
      <c r="D498" s="97"/>
      <c r="E498" s="97"/>
      <c r="F498" s="116"/>
      <c r="G498" s="116"/>
      <c r="H498" s="116"/>
      <c r="I498" s="116"/>
      <c r="J498" s="116"/>
      <c r="K498" s="116"/>
      <c r="L498" s="116"/>
      <c r="M498" s="116"/>
      <c r="N498" s="116"/>
      <c r="O498" s="116"/>
      <c r="P498" s="116"/>
      <c r="Q498" s="116"/>
      <c r="R498" s="116"/>
      <c r="S498" s="116"/>
      <c r="T498" s="116"/>
      <c r="U498" s="116"/>
      <c r="V498" s="116"/>
      <c r="W498" s="116"/>
      <c r="X498" s="116"/>
      <c r="Y498" s="116"/>
      <c r="Z498" s="117"/>
      <c r="AA498" s="117"/>
      <c r="AB498" s="117"/>
      <c r="AC498" s="117"/>
    </row>
    <row r="499" ht="15.75" customHeight="1">
      <c r="A499" s="118"/>
      <c r="B499" s="118"/>
      <c r="C499" s="115"/>
      <c r="D499" s="97"/>
      <c r="E499" s="97"/>
      <c r="F499" s="116"/>
      <c r="G499" s="116"/>
      <c r="H499" s="116"/>
      <c r="I499" s="116"/>
      <c r="J499" s="116"/>
      <c r="K499" s="116"/>
      <c r="L499" s="116"/>
      <c r="M499" s="116"/>
      <c r="N499" s="116"/>
      <c r="O499" s="116"/>
      <c r="P499" s="116"/>
      <c r="Q499" s="116"/>
      <c r="R499" s="116"/>
      <c r="S499" s="116"/>
      <c r="T499" s="116"/>
      <c r="U499" s="116"/>
      <c r="V499" s="116"/>
      <c r="W499" s="116"/>
      <c r="X499" s="116"/>
      <c r="Y499" s="116"/>
      <c r="Z499" s="117"/>
      <c r="AA499" s="117"/>
      <c r="AB499" s="117"/>
      <c r="AC499" s="117"/>
    </row>
    <row r="500" ht="15.75" customHeight="1">
      <c r="A500" s="118"/>
      <c r="B500" s="118"/>
      <c r="C500" s="115"/>
      <c r="D500" s="97"/>
      <c r="E500" s="97"/>
      <c r="F500" s="116"/>
      <c r="G500" s="116"/>
      <c r="H500" s="116"/>
      <c r="I500" s="116"/>
      <c r="J500" s="116"/>
      <c r="K500" s="116"/>
      <c r="L500" s="116"/>
      <c r="M500" s="116"/>
      <c r="N500" s="116"/>
      <c r="O500" s="116"/>
      <c r="P500" s="116"/>
      <c r="Q500" s="116"/>
      <c r="R500" s="116"/>
      <c r="S500" s="116"/>
      <c r="T500" s="116"/>
      <c r="U500" s="116"/>
      <c r="V500" s="116"/>
      <c r="W500" s="116"/>
      <c r="X500" s="116"/>
      <c r="Y500" s="116"/>
      <c r="Z500" s="117"/>
      <c r="AA500" s="117"/>
      <c r="AB500" s="117"/>
      <c r="AC500" s="117"/>
    </row>
    <row r="501" ht="15.75" customHeight="1">
      <c r="A501" s="118"/>
      <c r="B501" s="118"/>
      <c r="C501" s="115"/>
      <c r="D501" s="97"/>
      <c r="E501" s="97"/>
      <c r="F501" s="116"/>
      <c r="G501" s="116"/>
      <c r="H501" s="116"/>
      <c r="I501" s="116"/>
      <c r="J501" s="116"/>
      <c r="K501" s="116"/>
      <c r="L501" s="116"/>
      <c r="M501" s="116"/>
      <c r="N501" s="116"/>
      <c r="O501" s="116"/>
      <c r="P501" s="116"/>
      <c r="Q501" s="116"/>
      <c r="R501" s="116"/>
      <c r="S501" s="116"/>
      <c r="T501" s="116"/>
      <c r="U501" s="116"/>
      <c r="V501" s="116"/>
      <c r="W501" s="116"/>
      <c r="X501" s="116"/>
      <c r="Y501" s="116"/>
      <c r="Z501" s="117"/>
      <c r="AA501" s="117"/>
      <c r="AB501" s="117"/>
      <c r="AC501" s="117"/>
    </row>
    <row r="502" ht="15.75" customHeight="1">
      <c r="A502" s="118"/>
      <c r="B502" s="118"/>
      <c r="C502" s="115"/>
      <c r="D502" s="97"/>
      <c r="E502" s="97"/>
      <c r="F502" s="116"/>
      <c r="G502" s="116"/>
      <c r="H502" s="116"/>
      <c r="I502" s="116"/>
      <c r="J502" s="116"/>
      <c r="K502" s="116"/>
      <c r="L502" s="116"/>
      <c r="M502" s="116"/>
      <c r="N502" s="116"/>
      <c r="O502" s="116"/>
      <c r="P502" s="116"/>
      <c r="Q502" s="116"/>
      <c r="R502" s="116"/>
      <c r="S502" s="116"/>
      <c r="T502" s="116"/>
      <c r="U502" s="116"/>
      <c r="V502" s="116"/>
      <c r="W502" s="116"/>
      <c r="X502" s="116"/>
      <c r="Y502" s="116"/>
      <c r="Z502" s="117"/>
      <c r="AA502" s="117"/>
      <c r="AB502" s="117"/>
      <c r="AC502" s="117"/>
    </row>
    <row r="503" ht="15.75" customHeight="1">
      <c r="A503" s="118"/>
      <c r="B503" s="118"/>
      <c r="C503" s="115"/>
      <c r="D503" s="97"/>
      <c r="E503" s="97"/>
      <c r="F503" s="116"/>
      <c r="G503" s="116"/>
      <c r="H503" s="116"/>
      <c r="I503" s="116"/>
      <c r="J503" s="116"/>
      <c r="K503" s="116"/>
      <c r="L503" s="116"/>
      <c r="M503" s="116"/>
      <c r="N503" s="116"/>
      <c r="O503" s="116"/>
      <c r="P503" s="116"/>
      <c r="Q503" s="116"/>
      <c r="R503" s="116"/>
      <c r="S503" s="116"/>
      <c r="T503" s="116"/>
      <c r="U503" s="116"/>
      <c r="V503" s="116"/>
      <c r="W503" s="116"/>
      <c r="X503" s="116"/>
      <c r="Y503" s="116"/>
      <c r="Z503" s="117"/>
      <c r="AA503" s="117"/>
      <c r="AB503" s="117"/>
      <c r="AC503" s="117"/>
    </row>
    <row r="504" ht="15.75" customHeight="1">
      <c r="A504" s="118"/>
      <c r="B504" s="118"/>
      <c r="C504" s="115"/>
      <c r="D504" s="97"/>
      <c r="E504" s="97"/>
      <c r="F504" s="116"/>
      <c r="G504" s="116"/>
      <c r="H504" s="116"/>
      <c r="I504" s="116"/>
      <c r="J504" s="116"/>
      <c r="K504" s="116"/>
      <c r="L504" s="116"/>
      <c r="M504" s="116"/>
      <c r="N504" s="116"/>
      <c r="O504" s="116"/>
      <c r="P504" s="116"/>
      <c r="Q504" s="116"/>
      <c r="R504" s="116"/>
      <c r="S504" s="116"/>
      <c r="T504" s="116"/>
      <c r="U504" s="116"/>
      <c r="V504" s="116"/>
      <c r="W504" s="116"/>
      <c r="X504" s="116"/>
      <c r="Y504" s="116"/>
      <c r="Z504" s="117"/>
      <c r="AA504" s="117"/>
      <c r="AB504" s="117"/>
      <c r="AC504" s="117"/>
    </row>
    <row r="505" ht="15.75" customHeight="1">
      <c r="A505" s="118"/>
      <c r="B505" s="118"/>
      <c r="C505" s="115"/>
      <c r="D505" s="97"/>
      <c r="E505" s="97"/>
      <c r="F505" s="116"/>
      <c r="G505" s="116"/>
      <c r="H505" s="116"/>
      <c r="I505" s="116"/>
      <c r="J505" s="116"/>
      <c r="K505" s="116"/>
      <c r="L505" s="116"/>
      <c r="M505" s="116"/>
      <c r="N505" s="116"/>
      <c r="O505" s="116"/>
      <c r="P505" s="116"/>
      <c r="Q505" s="116"/>
      <c r="R505" s="116"/>
      <c r="S505" s="116"/>
      <c r="T505" s="116"/>
      <c r="U505" s="116"/>
      <c r="V505" s="116"/>
      <c r="W505" s="116"/>
      <c r="X505" s="116"/>
      <c r="Y505" s="116"/>
      <c r="Z505" s="117"/>
      <c r="AA505" s="117"/>
      <c r="AB505" s="117"/>
      <c r="AC505" s="117"/>
    </row>
    <row r="506" ht="15.75" customHeight="1">
      <c r="A506" s="118"/>
      <c r="B506" s="118"/>
      <c r="C506" s="115"/>
      <c r="D506" s="97"/>
      <c r="E506" s="97"/>
      <c r="F506" s="116"/>
      <c r="G506" s="116"/>
      <c r="H506" s="116"/>
      <c r="I506" s="116"/>
      <c r="J506" s="116"/>
      <c r="K506" s="116"/>
      <c r="L506" s="116"/>
      <c r="M506" s="116"/>
      <c r="N506" s="116"/>
      <c r="O506" s="116"/>
      <c r="P506" s="116"/>
      <c r="Q506" s="116"/>
      <c r="R506" s="116"/>
      <c r="S506" s="116"/>
      <c r="T506" s="116"/>
      <c r="U506" s="116"/>
      <c r="V506" s="116"/>
      <c r="W506" s="116"/>
      <c r="X506" s="116"/>
      <c r="Y506" s="116"/>
      <c r="Z506" s="117"/>
      <c r="AA506" s="117"/>
      <c r="AB506" s="117"/>
      <c r="AC506" s="117"/>
    </row>
    <row r="507" ht="15.75" customHeight="1">
      <c r="A507" s="118"/>
      <c r="B507" s="118"/>
      <c r="C507" s="115"/>
      <c r="D507" s="97"/>
      <c r="E507" s="97"/>
      <c r="F507" s="116"/>
      <c r="G507" s="116"/>
      <c r="H507" s="116"/>
      <c r="I507" s="116"/>
      <c r="J507" s="116"/>
      <c r="K507" s="116"/>
      <c r="L507" s="116"/>
      <c r="M507" s="116"/>
      <c r="N507" s="116"/>
      <c r="O507" s="116"/>
      <c r="P507" s="116"/>
      <c r="Q507" s="116"/>
      <c r="R507" s="116"/>
      <c r="S507" s="116"/>
      <c r="T507" s="116"/>
      <c r="U507" s="116"/>
      <c r="V507" s="116"/>
      <c r="W507" s="116"/>
      <c r="X507" s="116"/>
      <c r="Y507" s="116"/>
      <c r="Z507" s="117"/>
      <c r="AA507" s="117"/>
      <c r="AB507" s="117"/>
      <c r="AC507" s="117"/>
    </row>
    <row r="508" ht="15.75" customHeight="1">
      <c r="A508" s="118"/>
      <c r="B508" s="118"/>
      <c r="C508" s="115"/>
      <c r="D508" s="97"/>
      <c r="E508" s="97"/>
      <c r="F508" s="116"/>
      <c r="G508" s="116"/>
      <c r="H508" s="116"/>
      <c r="I508" s="116"/>
      <c r="J508" s="116"/>
      <c r="K508" s="116"/>
      <c r="L508" s="116"/>
      <c r="M508" s="116"/>
      <c r="N508" s="116"/>
      <c r="O508" s="116"/>
      <c r="P508" s="116"/>
      <c r="Q508" s="116"/>
      <c r="R508" s="116"/>
      <c r="S508" s="116"/>
      <c r="T508" s="116"/>
      <c r="U508" s="116"/>
      <c r="V508" s="116"/>
      <c r="W508" s="116"/>
      <c r="X508" s="116"/>
      <c r="Y508" s="116"/>
      <c r="Z508" s="117"/>
      <c r="AA508" s="117"/>
      <c r="AB508" s="117"/>
      <c r="AC508" s="117"/>
    </row>
    <row r="509" ht="15.75" customHeight="1">
      <c r="A509" s="118"/>
      <c r="B509" s="118"/>
      <c r="C509" s="115"/>
      <c r="D509" s="97"/>
      <c r="E509" s="97"/>
      <c r="F509" s="116"/>
      <c r="G509" s="116"/>
      <c r="H509" s="116"/>
      <c r="I509" s="116"/>
      <c r="J509" s="116"/>
      <c r="K509" s="116"/>
      <c r="L509" s="116"/>
      <c r="M509" s="116"/>
      <c r="N509" s="116"/>
      <c r="O509" s="116"/>
      <c r="P509" s="116"/>
      <c r="Q509" s="116"/>
      <c r="R509" s="116"/>
      <c r="S509" s="116"/>
      <c r="T509" s="116"/>
      <c r="U509" s="116"/>
      <c r="V509" s="116"/>
      <c r="W509" s="116"/>
      <c r="X509" s="116"/>
      <c r="Y509" s="116"/>
      <c r="Z509" s="117"/>
      <c r="AA509" s="117"/>
      <c r="AB509" s="117"/>
      <c r="AC509" s="117"/>
    </row>
    <row r="510" ht="15.75" customHeight="1">
      <c r="A510" s="118"/>
      <c r="B510" s="118"/>
      <c r="C510" s="115"/>
      <c r="D510" s="97"/>
      <c r="E510" s="97"/>
      <c r="F510" s="116"/>
      <c r="G510" s="116"/>
      <c r="H510" s="116"/>
      <c r="I510" s="116"/>
      <c r="J510" s="116"/>
      <c r="K510" s="116"/>
      <c r="L510" s="116"/>
      <c r="M510" s="116"/>
      <c r="N510" s="116"/>
      <c r="O510" s="116"/>
      <c r="P510" s="116"/>
      <c r="Q510" s="116"/>
      <c r="R510" s="116"/>
      <c r="S510" s="116"/>
      <c r="T510" s="116"/>
      <c r="U510" s="116"/>
      <c r="V510" s="116"/>
      <c r="W510" s="116"/>
      <c r="X510" s="116"/>
      <c r="Y510" s="116"/>
      <c r="Z510" s="117"/>
      <c r="AA510" s="117"/>
      <c r="AB510" s="117"/>
      <c r="AC510" s="117"/>
    </row>
    <row r="511" ht="15.75" customHeight="1">
      <c r="A511" s="118"/>
      <c r="B511" s="118"/>
      <c r="C511" s="115"/>
      <c r="D511" s="97"/>
      <c r="E511" s="97"/>
      <c r="F511" s="116"/>
      <c r="G511" s="116"/>
      <c r="H511" s="116"/>
      <c r="I511" s="116"/>
      <c r="J511" s="116"/>
      <c r="K511" s="116"/>
      <c r="L511" s="116"/>
      <c r="M511" s="116"/>
      <c r="N511" s="116"/>
      <c r="O511" s="116"/>
      <c r="P511" s="116"/>
      <c r="Q511" s="116"/>
      <c r="R511" s="116"/>
      <c r="S511" s="116"/>
      <c r="T511" s="116"/>
      <c r="U511" s="116"/>
      <c r="V511" s="116"/>
      <c r="W511" s="116"/>
      <c r="X511" s="116"/>
      <c r="Y511" s="116"/>
      <c r="Z511" s="117"/>
      <c r="AA511" s="117"/>
      <c r="AB511" s="117"/>
      <c r="AC511" s="117"/>
    </row>
    <row r="512" ht="15.75" customHeight="1">
      <c r="A512" s="118"/>
      <c r="B512" s="118"/>
      <c r="C512" s="115"/>
      <c r="D512" s="97"/>
      <c r="E512" s="97"/>
      <c r="F512" s="116"/>
      <c r="G512" s="116"/>
      <c r="H512" s="116"/>
      <c r="I512" s="116"/>
      <c r="J512" s="116"/>
      <c r="K512" s="116"/>
      <c r="L512" s="116"/>
      <c r="M512" s="116"/>
      <c r="N512" s="116"/>
      <c r="O512" s="116"/>
      <c r="P512" s="116"/>
      <c r="Q512" s="116"/>
      <c r="R512" s="116"/>
      <c r="S512" s="116"/>
      <c r="T512" s="116"/>
      <c r="U512" s="116"/>
      <c r="V512" s="116"/>
      <c r="W512" s="116"/>
      <c r="X512" s="116"/>
      <c r="Y512" s="116"/>
      <c r="Z512" s="117"/>
      <c r="AA512" s="117"/>
      <c r="AB512" s="117"/>
      <c r="AC512" s="117"/>
    </row>
    <row r="513" ht="15.75" customHeight="1">
      <c r="A513" s="118"/>
      <c r="B513" s="118"/>
      <c r="C513" s="115"/>
      <c r="D513" s="97"/>
      <c r="E513" s="97"/>
      <c r="F513" s="116"/>
      <c r="G513" s="116"/>
      <c r="H513" s="116"/>
      <c r="I513" s="116"/>
      <c r="J513" s="116"/>
      <c r="K513" s="116"/>
      <c r="L513" s="116"/>
      <c r="M513" s="116"/>
      <c r="N513" s="116"/>
      <c r="O513" s="116"/>
      <c r="P513" s="116"/>
      <c r="Q513" s="116"/>
      <c r="R513" s="116"/>
      <c r="S513" s="116"/>
      <c r="T513" s="116"/>
      <c r="U513" s="116"/>
      <c r="V513" s="116"/>
      <c r="W513" s="116"/>
      <c r="X513" s="116"/>
      <c r="Y513" s="116"/>
      <c r="Z513" s="117"/>
      <c r="AA513" s="117"/>
      <c r="AB513" s="117"/>
      <c r="AC513" s="117"/>
    </row>
    <row r="514" ht="15.75" customHeight="1">
      <c r="A514" s="118"/>
      <c r="B514" s="118"/>
      <c r="C514" s="115"/>
      <c r="D514" s="97"/>
      <c r="E514" s="97"/>
      <c r="F514" s="116"/>
      <c r="G514" s="116"/>
      <c r="H514" s="116"/>
      <c r="I514" s="116"/>
      <c r="J514" s="116"/>
      <c r="K514" s="116"/>
      <c r="L514" s="116"/>
      <c r="M514" s="116"/>
      <c r="N514" s="116"/>
      <c r="O514" s="116"/>
      <c r="P514" s="116"/>
      <c r="Q514" s="116"/>
      <c r="R514" s="116"/>
      <c r="S514" s="116"/>
      <c r="T514" s="116"/>
      <c r="U514" s="116"/>
      <c r="V514" s="116"/>
      <c r="W514" s="116"/>
      <c r="X514" s="116"/>
      <c r="Y514" s="116"/>
      <c r="Z514" s="117"/>
      <c r="AA514" s="117"/>
      <c r="AB514" s="117"/>
      <c r="AC514" s="117"/>
    </row>
    <row r="515" ht="15.75" customHeight="1">
      <c r="A515" s="118"/>
      <c r="B515" s="118"/>
      <c r="C515" s="115"/>
      <c r="D515" s="97"/>
      <c r="E515" s="97"/>
      <c r="F515" s="116"/>
      <c r="G515" s="116"/>
      <c r="H515" s="116"/>
      <c r="I515" s="116"/>
      <c r="J515" s="116"/>
      <c r="K515" s="116"/>
      <c r="L515" s="116"/>
      <c r="M515" s="116"/>
      <c r="N515" s="116"/>
      <c r="O515" s="116"/>
      <c r="P515" s="116"/>
      <c r="Q515" s="116"/>
      <c r="R515" s="116"/>
      <c r="S515" s="116"/>
      <c r="T515" s="116"/>
      <c r="U515" s="116"/>
      <c r="V515" s="116"/>
      <c r="W515" s="116"/>
      <c r="X515" s="116"/>
      <c r="Y515" s="116"/>
      <c r="Z515" s="117"/>
      <c r="AA515" s="117"/>
      <c r="AB515" s="117"/>
      <c r="AC515" s="117"/>
    </row>
    <row r="516" ht="15.75" customHeight="1">
      <c r="A516" s="118"/>
      <c r="B516" s="118"/>
      <c r="C516" s="115"/>
      <c r="D516" s="97"/>
      <c r="E516" s="97"/>
      <c r="F516" s="116"/>
      <c r="G516" s="116"/>
      <c r="H516" s="116"/>
      <c r="I516" s="116"/>
      <c r="J516" s="116"/>
      <c r="K516" s="116"/>
      <c r="L516" s="116"/>
      <c r="M516" s="116"/>
      <c r="N516" s="116"/>
      <c r="O516" s="116"/>
      <c r="P516" s="116"/>
      <c r="Q516" s="116"/>
      <c r="R516" s="116"/>
      <c r="S516" s="116"/>
      <c r="T516" s="116"/>
      <c r="U516" s="116"/>
      <c r="V516" s="116"/>
      <c r="W516" s="116"/>
      <c r="X516" s="116"/>
      <c r="Y516" s="116"/>
      <c r="Z516" s="117"/>
      <c r="AA516" s="117"/>
      <c r="AB516" s="117"/>
      <c r="AC516" s="117"/>
    </row>
    <row r="517" ht="15.75" customHeight="1">
      <c r="A517" s="118"/>
      <c r="B517" s="118"/>
      <c r="C517" s="115"/>
      <c r="D517" s="97"/>
      <c r="E517" s="97"/>
      <c r="F517" s="116"/>
      <c r="G517" s="116"/>
      <c r="H517" s="116"/>
      <c r="I517" s="116"/>
      <c r="J517" s="116"/>
      <c r="K517" s="116"/>
      <c r="L517" s="116"/>
      <c r="M517" s="116"/>
      <c r="N517" s="116"/>
      <c r="O517" s="116"/>
      <c r="P517" s="116"/>
      <c r="Q517" s="116"/>
      <c r="R517" s="116"/>
      <c r="S517" s="116"/>
      <c r="T517" s="116"/>
      <c r="U517" s="116"/>
      <c r="V517" s="116"/>
      <c r="W517" s="116"/>
      <c r="X517" s="116"/>
      <c r="Y517" s="116"/>
      <c r="Z517" s="117"/>
      <c r="AA517" s="117"/>
      <c r="AB517" s="117"/>
      <c r="AC517" s="117"/>
    </row>
    <row r="518" ht="15.75" customHeight="1">
      <c r="A518" s="118"/>
      <c r="B518" s="118"/>
      <c r="C518" s="115"/>
      <c r="D518" s="97"/>
      <c r="E518" s="97"/>
      <c r="F518" s="116"/>
      <c r="G518" s="116"/>
      <c r="H518" s="116"/>
      <c r="I518" s="116"/>
      <c r="J518" s="116"/>
      <c r="K518" s="116"/>
      <c r="L518" s="116"/>
      <c r="M518" s="116"/>
      <c r="N518" s="116"/>
      <c r="O518" s="116"/>
      <c r="P518" s="116"/>
      <c r="Q518" s="116"/>
      <c r="R518" s="116"/>
      <c r="S518" s="116"/>
      <c r="T518" s="116"/>
      <c r="U518" s="116"/>
      <c r="V518" s="116"/>
      <c r="W518" s="116"/>
      <c r="X518" s="116"/>
      <c r="Y518" s="116"/>
      <c r="Z518" s="117"/>
      <c r="AA518" s="117"/>
      <c r="AB518" s="117"/>
      <c r="AC518" s="117"/>
    </row>
    <row r="519" ht="15.75" customHeight="1">
      <c r="A519" s="118"/>
      <c r="B519" s="118"/>
      <c r="C519" s="115"/>
      <c r="D519" s="97"/>
      <c r="E519" s="97"/>
      <c r="F519" s="116"/>
      <c r="G519" s="116"/>
      <c r="H519" s="116"/>
      <c r="I519" s="116"/>
      <c r="J519" s="116"/>
      <c r="K519" s="116"/>
      <c r="L519" s="116"/>
      <c r="M519" s="116"/>
      <c r="N519" s="116"/>
      <c r="O519" s="116"/>
      <c r="P519" s="116"/>
      <c r="Q519" s="116"/>
      <c r="R519" s="116"/>
      <c r="S519" s="116"/>
      <c r="T519" s="116"/>
      <c r="U519" s="116"/>
      <c r="V519" s="116"/>
      <c r="W519" s="116"/>
      <c r="X519" s="116"/>
      <c r="Y519" s="116"/>
      <c r="Z519" s="117"/>
      <c r="AA519" s="117"/>
      <c r="AB519" s="117"/>
      <c r="AC519" s="117"/>
    </row>
    <row r="520" ht="15.75" customHeight="1">
      <c r="A520" s="118"/>
      <c r="B520" s="118"/>
      <c r="C520" s="115"/>
      <c r="D520" s="97"/>
      <c r="E520" s="97"/>
      <c r="F520" s="116"/>
      <c r="G520" s="116"/>
      <c r="H520" s="116"/>
      <c r="I520" s="116"/>
      <c r="J520" s="116"/>
      <c r="K520" s="116"/>
      <c r="L520" s="116"/>
      <c r="M520" s="116"/>
      <c r="N520" s="116"/>
      <c r="O520" s="116"/>
      <c r="P520" s="116"/>
      <c r="Q520" s="116"/>
      <c r="R520" s="116"/>
      <c r="S520" s="116"/>
      <c r="T520" s="116"/>
      <c r="U520" s="116"/>
      <c r="V520" s="116"/>
      <c r="W520" s="116"/>
      <c r="X520" s="116"/>
      <c r="Y520" s="116"/>
      <c r="Z520" s="117"/>
      <c r="AA520" s="117"/>
      <c r="AB520" s="117"/>
      <c r="AC520" s="117"/>
    </row>
    <row r="521" ht="15.75" customHeight="1">
      <c r="A521" s="118"/>
      <c r="B521" s="118"/>
      <c r="C521" s="115"/>
      <c r="D521" s="97"/>
      <c r="E521" s="97"/>
      <c r="F521" s="116"/>
      <c r="G521" s="116"/>
      <c r="H521" s="116"/>
      <c r="I521" s="116"/>
      <c r="J521" s="116"/>
      <c r="K521" s="116"/>
      <c r="L521" s="116"/>
      <c r="M521" s="116"/>
      <c r="N521" s="116"/>
      <c r="O521" s="116"/>
      <c r="P521" s="116"/>
      <c r="Q521" s="116"/>
      <c r="R521" s="116"/>
      <c r="S521" s="116"/>
      <c r="T521" s="116"/>
      <c r="U521" s="116"/>
      <c r="V521" s="116"/>
      <c r="W521" s="116"/>
      <c r="X521" s="116"/>
      <c r="Y521" s="116"/>
      <c r="Z521" s="117"/>
      <c r="AA521" s="117"/>
      <c r="AB521" s="117"/>
      <c r="AC521" s="117"/>
    </row>
    <row r="522" ht="15.75" customHeight="1">
      <c r="A522" s="118"/>
      <c r="B522" s="118"/>
      <c r="C522" s="115"/>
      <c r="D522" s="97"/>
      <c r="E522" s="97"/>
      <c r="F522" s="116"/>
      <c r="G522" s="116"/>
      <c r="H522" s="116"/>
      <c r="I522" s="116"/>
      <c r="J522" s="116"/>
      <c r="K522" s="116"/>
      <c r="L522" s="116"/>
      <c r="M522" s="116"/>
      <c r="N522" s="116"/>
      <c r="O522" s="116"/>
      <c r="P522" s="116"/>
      <c r="Q522" s="116"/>
      <c r="R522" s="116"/>
      <c r="S522" s="116"/>
      <c r="T522" s="116"/>
      <c r="U522" s="116"/>
      <c r="V522" s="116"/>
      <c r="W522" s="116"/>
      <c r="X522" s="116"/>
      <c r="Y522" s="116"/>
      <c r="Z522" s="117"/>
      <c r="AA522" s="117"/>
      <c r="AB522" s="117"/>
      <c r="AC522" s="117"/>
    </row>
    <row r="523" ht="15.75" customHeight="1">
      <c r="A523" s="118"/>
      <c r="B523" s="118"/>
      <c r="C523" s="115"/>
      <c r="D523" s="97"/>
      <c r="E523" s="97"/>
      <c r="F523" s="116"/>
      <c r="G523" s="116"/>
      <c r="H523" s="116"/>
      <c r="I523" s="116"/>
      <c r="J523" s="116"/>
      <c r="K523" s="116"/>
      <c r="L523" s="116"/>
      <c r="M523" s="116"/>
      <c r="N523" s="116"/>
      <c r="O523" s="116"/>
      <c r="P523" s="116"/>
      <c r="Q523" s="116"/>
      <c r="R523" s="116"/>
      <c r="S523" s="116"/>
      <c r="T523" s="116"/>
      <c r="U523" s="116"/>
      <c r="V523" s="116"/>
      <c r="W523" s="116"/>
      <c r="X523" s="116"/>
      <c r="Y523" s="116"/>
      <c r="Z523" s="117"/>
      <c r="AA523" s="117"/>
      <c r="AB523" s="117"/>
      <c r="AC523" s="117"/>
    </row>
    <row r="524" ht="15.75" customHeight="1">
      <c r="A524" s="118"/>
      <c r="B524" s="118"/>
      <c r="C524" s="115"/>
      <c r="D524" s="97"/>
      <c r="E524" s="97"/>
      <c r="F524" s="116"/>
      <c r="G524" s="116"/>
      <c r="H524" s="116"/>
      <c r="I524" s="116"/>
      <c r="J524" s="116"/>
      <c r="K524" s="116"/>
      <c r="L524" s="116"/>
      <c r="M524" s="116"/>
      <c r="N524" s="116"/>
      <c r="O524" s="116"/>
      <c r="P524" s="116"/>
      <c r="Q524" s="116"/>
      <c r="R524" s="116"/>
      <c r="S524" s="116"/>
      <c r="T524" s="116"/>
      <c r="U524" s="116"/>
      <c r="V524" s="116"/>
      <c r="W524" s="116"/>
      <c r="X524" s="116"/>
      <c r="Y524" s="116"/>
      <c r="Z524" s="117"/>
      <c r="AA524" s="117"/>
      <c r="AB524" s="117"/>
      <c r="AC524" s="117"/>
    </row>
    <row r="525" ht="15.75" customHeight="1">
      <c r="A525" s="118"/>
      <c r="B525" s="118"/>
      <c r="C525" s="115"/>
      <c r="D525" s="97"/>
      <c r="E525" s="97"/>
      <c r="F525" s="116"/>
      <c r="G525" s="116"/>
      <c r="H525" s="116"/>
      <c r="I525" s="116"/>
      <c r="J525" s="116"/>
      <c r="K525" s="116"/>
      <c r="L525" s="116"/>
      <c r="M525" s="116"/>
      <c r="N525" s="116"/>
      <c r="O525" s="116"/>
      <c r="P525" s="116"/>
      <c r="Q525" s="116"/>
      <c r="R525" s="116"/>
      <c r="S525" s="116"/>
      <c r="T525" s="116"/>
      <c r="U525" s="116"/>
      <c r="V525" s="116"/>
      <c r="W525" s="116"/>
      <c r="X525" s="116"/>
      <c r="Y525" s="116"/>
      <c r="Z525" s="117"/>
      <c r="AA525" s="117"/>
      <c r="AB525" s="117"/>
      <c r="AC525" s="117"/>
    </row>
    <row r="526" ht="15.75" customHeight="1">
      <c r="A526" s="118"/>
      <c r="B526" s="118"/>
      <c r="C526" s="115"/>
      <c r="D526" s="97"/>
      <c r="E526" s="97"/>
      <c r="F526" s="116"/>
      <c r="G526" s="116"/>
      <c r="H526" s="116"/>
      <c r="I526" s="116"/>
      <c r="J526" s="116"/>
      <c r="K526" s="116"/>
      <c r="L526" s="116"/>
      <c r="M526" s="116"/>
      <c r="N526" s="116"/>
      <c r="O526" s="116"/>
      <c r="P526" s="116"/>
      <c r="Q526" s="116"/>
      <c r="R526" s="116"/>
      <c r="S526" s="116"/>
      <c r="T526" s="116"/>
      <c r="U526" s="116"/>
      <c r="V526" s="116"/>
      <c r="W526" s="116"/>
      <c r="X526" s="116"/>
      <c r="Y526" s="116"/>
      <c r="Z526" s="117"/>
      <c r="AA526" s="117"/>
      <c r="AB526" s="117"/>
      <c r="AC526" s="117"/>
    </row>
    <row r="527" ht="15.75" customHeight="1">
      <c r="A527" s="118"/>
      <c r="B527" s="118"/>
      <c r="C527" s="115"/>
      <c r="D527" s="97"/>
      <c r="E527" s="97"/>
      <c r="F527" s="116"/>
      <c r="G527" s="116"/>
      <c r="H527" s="116"/>
      <c r="I527" s="116"/>
      <c r="J527" s="116"/>
      <c r="K527" s="116"/>
      <c r="L527" s="116"/>
      <c r="M527" s="116"/>
      <c r="N527" s="116"/>
      <c r="O527" s="116"/>
      <c r="P527" s="116"/>
      <c r="Q527" s="116"/>
      <c r="R527" s="116"/>
      <c r="S527" s="116"/>
      <c r="T527" s="116"/>
      <c r="U527" s="116"/>
      <c r="V527" s="116"/>
      <c r="W527" s="116"/>
      <c r="X527" s="116"/>
      <c r="Y527" s="116"/>
      <c r="Z527" s="117"/>
      <c r="AA527" s="117"/>
      <c r="AB527" s="117"/>
      <c r="AC527" s="117"/>
    </row>
    <row r="528" ht="15.75" customHeight="1">
      <c r="A528" s="118"/>
      <c r="B528" s="118"/>
      <c r="C528" s="115"/>
      <c r="D528" s="97"/>
      <c r="E528" s="97"/>
      <c r="F528" s="116"/>
      <c r="G528" s="116"/>
      <c r="H528" s="116"/>
      <c r="I528" s="116"/>
      <c r="J528" s="116"/>
      <c r="K528" s="116"/>
      <c r="L528" s="116"/>
      <c r="M528" s="116"/>
      <c r="N528" s="116"/>
      <c r="O528" s="116"/>
      <c r="P528" s="116"/>
      <c r="Q528" s="116"/>
      <c r="R528" s="116"/>
      <c r="S528" s="116"/>
      <c r="T528" s="116"/>
      <c r="U528" s="116"/>
      <c r="V528" s="116"/>
      <c r="W528" s="116"/>
      <c r="X528" s="116"/>
      <c r="Y528" s="116"/>
      <c r="Z528" s="117"/>
      <c r="AA528" s="117"/>
      <c r="AB528" s="117"/>
      <c r="AC528" s="117"/>
    </row>
    <row r="529" ht="15.75" customHeight="1">
      <c r="A529" s="118"/>
      <c r="B529" s="118"/>
      <c r="C529" s="115"/>
      <c r="D529" s="97"/>
      <c r="E529" s="97"/>
      <c r="F529" s="116"/>
      <c r="G529" s="116"/>
      <c r="H529" s="116"/>
      <c r="I529" s="116"/>
      <c r="J529" s="116"/>
      <c r="K529" s="116"/>
      <c r="L529" s="116"/>
      <c r="M529" s="116"/>
      <c r="N529" s="116"/>
      <c r="O529" s="116"/>
      <c r="P529" s="116"/>
      <c r="Q529" s="116"/>
      <c r="R529" s="116"/>
      <c r="S529" s="116"/>
      <c r="T529" s="116"/>
      <c r="U529" s="116"/>
      <c r="V529" s="116"/>
      <c r="W529" s="116"/>
      <c r="X529" s="116"/>
      <c r="Y529" s="116"/>
      <c r="Z529" s="117"/>
      <c r="AA529" s="117"/>
      <c r="AB529" s="117"/>
      <c r="AC529" s="117"/>
    </row>
    <row r="530" ht="15.75" customHeight="1">
      <c r="A530" s="118"/>
      <c r="B530" s="118"/>
      <c r="C530" s="115"/>
      <c r="D530" s="97"/>
      <c r="E530" s="97"/>
      <c r="F530" s="116"/>
      <c r="G530" s="116"/>
      <c r="H530" s="116"/>
      <c r="I530" s="116"/>
      <c r="J530" s="116"/>
      <c r="K530" s="116"/>
      <c r="L530" s="116"/>
      <c r="M530" s="116"/>
      <c r="N530" s="116"/>
      <c r="O530" s="116"/>
      <c r="P530" s="116"/>
      <c r="Q530" s="116"/>
      <c r="R530" s="116"/>
      <c r="S530" s="116"/>
      <c r="T530" s="116"/>
      <c r="U530" s="116"/>
      <c r="V530" s="116"/>
      <c r="W530" s="116"/>
      <c r="X530" s="116"/>
      <c r="Y530" s="116"/>
      <c r="Z530" s="117"/>
      <c r="AA530" s="117"/>
      <c r="AB530" s="117"/>
      <c r="AC530" s="117"/>
    </row>
    <row r="531" ht="15.75" customHeight="1">
      <c r="A531" s="118"/>
      <c r="B531" s="118"/>
      <c r="C531" s="115"/>
      <c r="D531" s="97"/>
      <c r="E531" s="97"/>
      <c r="F531" s="116"/>
      <c r="G531" s="116"/>
      <c r="H531" s="116"/>
      <c r="I531" s="116"/>
      <c r="J531" s="116"/>
      <c r="K531" s="116"/>
      <c r="L531" s="116"/>
      <c r="M531" s="116"/>
      <c r="N531" s="116"/>
      <c r="O531" s="116"/>
      <c r="P531" s="116"/>
      <c r="Q531" s="116"/>
      <c r="R531" s="116"/>
      <c r="S531" s="116"/>
      <c r="T531" s="116"/>
      <c r="U531" s="116"/>
      <c r="V531" s="116"/>
      <c r="W531" s="116"/>
      <c r="X531" s="116"/>
      <c r="Y531" s="116"/>
      <c r="Z531" s="117"/>
      <c r="AA531" s="117"/>
      <c r="AB531" s="117"/>
      <c r="AC531" s="117"/>
    </row>
    <row r="532" ht="15.75" customHeight="1">
      <c r="A532" s="118"/>
      <c r="B532" s="118"/>
      <c r="C532" s="115"/>
      <c r="D532" s="97"/>
      <c r="E532" s="97"/>
      <c r="F532" s="116"/>
      <c r="G532" s="116"/>
      <c r="H532" s="116"/>
      <c r="I532" s="116"/>
      <c r="J532" s="116"/>
      <c r="K532" s="116"/>
      <c r="L532" s="116"/>
      <c r="M532" s="116"/>
      <c r="N532" s="116"/>
      <c r="O532" s="116"/>
      <c r="P532" s="116"/>
      <c r="Q532" s="116"/>
      <c r="R532" s="116"/>
      <c r="S532" s="116"/>
      <c r="T532" s="116"/>
      <c r="U532" s="116"/>
      <c r="V532" s="116"/>
      <c r="W532" s="116"/>
      <c r="X532" s="116"/>
      <c r="Y532" s="116"/>
      <c r="Z532" s="117"/>
      <c r="AA532" s="117"/>
      <c r="AB532" s="117"/>
      <c r="AC532" s="117"/>
    </row>
    <row r="533" ht="15.75" customHeight="1">
      <c r="A533" s="118"/>
      <c r="B533" s="118"/>
      <c r="C533" s="115"/>
      <c r="D533" s="97"/>
      <c r="E533" s="97"/>
      <c r="F533" s="116"/>
      <c r="G533" s="116"/>
      <c r="H533" s="116"/>
      <c r="I533" s="116"/>
      <c r="J533" s="116"/>
      <c r="K533" s="116"/>
      <c r="L533" s="116"/>
      <c r="M533" s="116"/>
      <c r="N533" s="116"/>
      <c r="O533" s="116"/>
      <c r="P533" s="116"/>
      <c r="Q533" s="116"/>
      <c r="R533" s="116"/>
      <c r="S533" s="116"/>
      <c r="T533" s="116"/>
      <c r="U533" s="116"/>
      <c r="V533" s="116"/>
      <c r="W533" s="116"/>
      <c r="X533" s="116"/>
      <c r="Y533" s="116"/>
      <c r="Z533" s="117"/>
      <c r="AA533" s="117"/>
      <c r="AB533" s="117"/>
      <c r="AC533" s="117"/>
    </row>
    <row r="534" ht="15.75" customHeight="1">
      <c r="A534" s="118"/>
      <c r="B534" s="118"/>
      <c r="C534" s="115"/>
      <c r="D534" s="97"/>
      <c r="E534" s="97"/>
      <c r="F534" s="116"/>
      <c r="G534" s="116"/>
      <c r="H534" s="116"/>
      <c r="I534" s="116"/>
      <c r="J534" s="116"/>
      <c r="K534" s="116"/>
      <c r="L534" s="116"/>
      <c r="M534" s="116"/>
      <c r="N534" s="116"/>
      <c r="O534" s="116"/>
      <c r="P534" s="116"/>
      <c r="Q534" s="116"/>
      <c r="R534" s="116"/>
      <c r="S534" s="116"/>
      <c r="T534" s="116"/>
      <c r="U534" s="116"/>
      <c r="V534" s="116"/>
      <c r="W534" s="116"/>
      <c r="X534" s="116"/>
      <c r="Y534" s="116"/>
      <c r="Z534" s="117"/>
      <c r="AA534" s="117"/>
      <c r="AB534" s="117"/>
      <c r="AC534" s="117"/>
    </row>
    <row r="535" ht="15.75" customHeight="1">
      <c r="A535" s="118"/>
      <c r="B535" s="118"/>
      <c r="C535" s="115"/>
      <c r="D535" s="97"/>
      <c r="E535" s="97"/>
      <c r="F535" s="116"/>
      <c r="G535" s="116"/>
      <c r="H535" s="116"/>
      <c r="I535" s="116"/>
      <c r="J535" s="116"/>
      <c r="K535" s="116"/>
      <c r="L535" s="116"/>
      <c r="M535" s="116"/>
      <c r="N535" s="116"/>
      <c r="O535" s="116"/>
      <c r="P535" s="116"/>
      <c r="Q535" s="116"/>
      <c r="R535" s="116"/>
      <c r="S535" s="116"/>
      <c r="T535" s="116"/>
      <c r="U535" s="116"/>
      <c r="V535" s="116"/>
      <c r="W535" s="116"/>
      <c r="X535" s="116"/>
      <c r="Y535" s="116"/>
      <c r="Z535" s="117"/>
      <c r="AA535" s="117"/>
      <c r="AB535" s="117"/>
      <c r="AC535" s="117"/>
    </row>
    <row r="536" ht="15.75" customHeight="1">
      <c r="A536" s="118"/>
      <c r="B536" s="118"/>
      <c r="C536" s="115"/>
      <c r="D536" s="97"/>
      <c r="E536" s="97"/>
      <c r="F536" s="116"/>
      <c r="G536" s="116"/>
      <c r="H536" s="116"/>
      <c r="I536" s="116"/>
      <c r="J536" s="116"/>
      <c r="K536" s="116"/>
      <c r="L536" s="116"/>
      <c r="M536" s="116"/>
      <c r="N536" s="116"/>
      <c r="O536" s="116"/>
      <c r="P536" s="116"/>
      <c r="Q536" s="116"/>
      <c r="R536" s="116"/>
      <c r="S536" s="116"/>
      <c r="T536" s="116"/>
      <c r="U536" s="116"/>
      <c r="V536" s="116"/>
      <c r="W536" s="116"/>
      <c r="X536" s="116"/>
      <c r="Y536" s="116"/>
      <c r="Z536" s="117"/>
      <c r="AA536" s="117"/>
      <c r="AB536" s="117"/>
      <c r="AC536" s="117"/>
    </row>
    <row r="537" ht="15.75" customHeight="1">
      <c r="A537" s="118"/>
      <c r="B537" s="118"/>
      <c r="C537" s="115"/>
      <c r="D537" s="97"/>
      <c r="E537" s="97"/>
      <c r="F537" s="116"/>
      <c r="G537" s="116"/>
      <c r="H537" s="116"/>
      <c r="I537" s="116"/>
      <c r="J537" s="116"/>
      <c r="K537" s="116"/>
      <c r="L537" s="116"/>
      <c r="M537" s="116"/>
      <c r="N537" s="116"/>
      <c r="O537" s="116"/>
      <c r="P537" s="116"/>
      <c r="Q537" s="116"/>
      <c r="R537" s="116"/>
      <c r="S537" s="116"/>
      <c r="T537" s="116"/>
      <c r="U537" s="116"/>
      <c r="V537" s="116"/>
      <c r="W537" s="116"/>
      <c r="X537" s="116"/>
      <c r="Y537" s="116"/>
      <c r="Z537" s="117"/>
      <c r="AA537" s="117"/>
      <c r="AB537" s="117"/>
      <c r="AC537" s="117"/>
    </row>
    <row r="538" ht="15.75" customHeight="1">
      <c r="A538" s="118"/>
      <c r="B538" s="118"/>
      <c r="C538" s="115"/>
      <c r="D538" s="97"/>
      <c r="E538" s="97"/>
      <c r="F538" s="116"/>
      <c r="G538" s="116"/>
      <c r="H538" s="116"/>
      <c r="I538" s="116"/>
      <c r="J538" s="116"/>
      <c r="K538" s="116"/>
      <c r="L538" s="116"/>
      <c r="M538" s="116"/>
      <c r="N538" s="116"/>
      <c r="O538" s="116"/>
      <c r="P538" s="116"/>
      <c r="Q538" s="116"/>
      <c r="R538" s="116"/>
      <c r="S538" s="116"/>
      <c r="T538" s="116"/>
      <c r="U538" s="116"/>
      <c r="V538" s="116"/>
      <c r="W538" s="116"/>
      <c r="X538" s="116"/>
      <c r="Y538" s="116"/>
      <c r="Z538" s="117"/>
      <c r="AA538" s="117"/>
      <c r="AB538" s="117"/>
      <c r="AC538" s="117"/>
    </row>
    <row r="539" ht="15.75" customHeight="1">
      <c r="A539" s="118"/>
      <c r="B539" s="118"/>
      <c r="C539" s="115"/>
      <c r="D539" s="97"/>
      <c r="E539" s="97"/>
      <c r="F539" s="116"/>
      <c r="G539" s="116"/>
      <c r="H539" s="116"/>
      <c r="I539" s="116"/>
      <c r="J539" s="116"/>
      <c r="K539" s="116"/>
      <c r="L539" s="116"/>
      <c r="M539" s="116"/>
      <c r="N539" s="116"/>
      <c r="O539" s="116"/>
      <c r="P539" s="116"/>
      <c r="Q539" s="116"/>
      <c r="R539" s="116"/>
      <c r="S539" s="116"/>
      <c r="T539" s="116"/>
      <c r="U539" s="116"/>
      <c r="V539" s="116"/>
      <c r="W539" s="116"/>
      <c r="X539" s="116"/>
      <c r="Y539" s="116"/>
      <c r="Z539" s="117"/>
      <c r="AA539" s="117"/>
      <c r="AB539" s="117"/>
      <c r="AC539" s="117"/>
    </row>
    <row r="540" ht="15.75" customHeight="1">
      <c r="A540" s="118"/>
      <c r="B540" s="118"/>
      <c r="C540" s="115"/>
      <c r="D540" s="97"/>
      <c r="E540" s="97"/>
      <c r="F540" s="116"/>
      <c r="G540" s="116"/>
      <c r="H540" s="116"/>
      <c r="I540" s="116"/>
      <c r="J540" s="116"/>
      <c r="K540" s="116"/>
      <c r="L540" s="116"/>
      <c r="M540" s="116"/>
      <c r="N540" s="116"/>
      <c r="O540" s="116"/>
      <c r="P540" s="116"/>
      <c r="Q540" s="116"/>
      <c r="R540" s="116"/>
      <c r="S540" s="116"/>
      <c r="T540" s="116"/>
      <c r="U540" s="116"/>
      <c r="V540" s="116"/>
      <c r="W540" s="116"/>
      <c r="X540" s="116"/>
      <c r="Y540" s="116"/>
      <c r="Z540" s="117"/>
      <c r="AA540" s="117"/>
      <c r="AB540" s="117"/>
      <c r="AC540" s="117"/>
    </row>
    <row r="541" ht="15.75" customHeight="1">
      <c r="A541" s="118"/>
      <c r="B541" s="118"/>
      <c r="C541" s="115"/>
      <c r="D541" s="97"/>
      <c r="E541" s="97"/>
      <c r="F541" s="116"/>
      <c r="G541" s="116"/>
      <c r="H541" s="116"/>
      <c r="I541" s="116"/>
      <c r="J541" s="116"/>
      <c r="K541" s="116"/>
      <c r="L541" s="116"/>
      <c r="M541" s="116"/>
      <c r="N541" s="116"/>
      <c r="O541" s="116"/>
      <c r="P541" s="116"/>
      <c r="Q541" s="116"/>
      <c r="R541" s="116"/>
      <c r="S541" s="116"/>
      <c r="T541" s="116"/>
      <c r="U541" s="116"/>
      <c r="V541" s="116"/>
      <c r="W541" s="116"/>
      <c r="X541" s="116"/>
      <c r="Y541" s="116"/>
      <c r="Z541" s="117"/>
      <c r="AA541" s="117"/>
      <c r="AB541" s="117"/>
      <c r="AC541" s="117"/>
    </row>
    <row r="542" ht="15.75" customHeight="1">
      <c r="A542" s="118"/>
      <c r="B542" s="118"/>
      <c r="C542" s="115"/>
      <c r="D542" s="97"/>
      <c r="E542" s="97"/>
      <c r="F542" s="116"/>
      <c r="G542" s="116"/>
      <c r="H542" s="116"/>
      <c r="I542" s="116"/>
      <c r="J542" s="116"/>
      <c r="K542" s="116"/>
      <c r="L542" s="116"/>
      <c r="M542" s="116"/>
      <c r="N542" s="116"/>
      <c r="O542" s="116"/>
      <c r="P542" s="116"/>
      <c r="Q542" s="116"/>
      <c r="R542" s="116"/>
      <c r="S542" s="116"/>
      <c r="T542" s="116"/>
      <c r="U542" s="116"/>
      <c r="V542" s="116"/>
      <c r="W542" s="116"/>
      <c r="X542" s="116"/>
      <c r="Y542" s="116"/>
      <c r="Z542" s="117"/>
      <c r="AA542" s="117"/>
      <c r="AB542" s="117"/>
      <c r="AC542" s="117"/>
    </row>
    <row r="543" ht="15.75" customHeight="1">
      <c r="A543" s="118"/>
      <c r="B543" s="118"/>
      <c r="C543" s="115"/>
      <c r="D543" s="97"/>
      <c r="E543" s="97"/>
      <c r="F543" s="116"/>
      <c r="G543" s="116"/>
      <c r="H543" s="116"/>
      <c r="I543" s="116"/>
      <c r="J543" s="116"/>
      <c r="K543" s="116"/>
      <c r="L543" s="116"/>
      <c r="M543" s="116"/>
      <c r="N543" s="116"/>
      <c r="O543" s="116"/>
      <c r="P543" s="116"/>
      <c r="Q543" s="116"/>
      <c r="R543" s="116"/>
      <c r="S543" s="116"/>
      <c r="T543" s="116"/>
      <c r="U543" s="116"/>
      <c r="V543" s="116"/>
      <c r="W543" s="116"/>
      <c r="X543" s="116"/>
      <c r="Y543" s="116"/>
      <c r="Z543" s="117"/>
      <c r="AA543" s="117"/>
      <c r="AB543" s="117"/>
      <c r="AC543" s="117"/>
    </row>
    <row r="544" ht="15.75" customHeight="1">
      <c r="A544" s="118"/>
      <c r="B544" s="118"/>
      <c r="C544" s="115"/>
      <c r="D544" s="97"/>
      <c r="E544" s="97"/>
      <c r="F544" s="116"/>
      <c r="G544" s="116"/>
      <c r="H544" s="116"/>
      <c r="I544" s="116"/>
      <c r="J544" s="116"/>
      <c r="K544" s="116"/>
      <c r="L544" s="116"/>
      <c r="M544" s="116"/>
      <c r="N544" s="116"/>
      <c r="O544" s="116"/>
      <c r="P544" s="116"/>
      <c r="Q544" s="116"/>
      <c r="R544" s="116"/>
      <c r="S544" s="116"/>
      <c r="T544" s="116"/>
      <c r="U544" s="116"/>
      <c r="V544" s="116"/>
      <c r="W544" s="116"/>
      <c r="X544" s="116"/>
      <c r="Y544" s="116"/>
      <c r="Z544" s="117"/>
      <c r="AA544" s="117"/>
      <c r="AB544" s="117"/>
      <c r="AC544" s="117"/>
    </row>
    <row r="545" ht="15.75" customHeight="1">
      <c r="A545" s="118"/>
      <c r="B545" s="118"/>
      <c r="C545" s="115"/>
      <c r="D545" s="97"/>
      <c r="E545" s="97"/>
      <c r="F545" s="116"/>
      <c r="G545" s="116"/>
      <c r="H545" s="116"/>
      <c r="I545" s="116"/>
      <c r="J545" s="116"/>
      <c r="K545" s="116"/>
      <c r="L545" s="116"/>
      <c r="M545" s="116"/>
      <c r="N545" s="116"/>
      <c r="O545" s="116"/>
      <c r="P545" s="116"/>
      <c r="Q545" s="116"/>
      <c r="R545" s="116"/>
      <c r="S545" s="116"/>
      <c r="T545" s="116"/>
      <c r="U545" s="116"/>
      <c r="V545" s="116"/>
      <c r="W545" s="116"/>
      <c r="X545" s="116"/>
      <c r="Y545" s="116"/>
      <c r="Z545" s="117"/>
      <c r="AA545" s="117"/>
      <c r="AB545" s="117"/>
      <c r="AC545" s="117"/>
    </row>
    <row r="546" ht="15.75" customHeight="1">
      <c r="A546" s="118"/>
      <c r="B546" s="118"/>
      <c r="C546" s="115"/>
      <c r="D546" s="97"/>
      <c r="E546" s="97"/>
      <c r="F546" s="116"/>
      <c r="G546" s="116"/>
      <c r="H546" s="116"/>
      <c r="I546" s="116"/>
      <c r="J546" s="116"/>
      <c r="K546" s="116"/>
      <c r="L546" s="116"/>
      <c r="M546" s="116"/>
      <c r="N546" s="116"/>
      <c r="O546" s="116"/>
      <c r="P546" s="116"/>
      <c r="Q546" s="116"/>
      <c r="R546" s="116"/>
      <c r="S546" s="116"/>
      <c r="T546" s="116"/>
      <c r="U546" s="116"/>
      <c r="V546" s="116"/>
      <c r="W546" s="116"/>
      <c r="X546" s="116"/>
      <c r="Y546" s="116"/>
      <c r="Z546" s="117"/>
      <c r="AA546" s="117"/>
      <c r="AB546" s="117"/>
      <c r="AC546" s="117"/>
    </row>
    <row r="547" ht="15.75" customHeight="1">
      <c r="A547" s="118"/>
      <c r="B547" s="118"/>
      <c r="C547" s="115"/>
      <c r="D547" s="97"/>
      <c r="E547" s="97"/>
      <c r="F547" s="116"/>
      <c r="G547" s="116"/>
      <c r="H547" s="116"/>
      <c r="I547" s="116"/>
      <c r="J547" s="116"/>
      <c r="K547" s="116"/>
      <c r="L547" s="116"/>
      <c r="M547" s="116"/>
      <c r="N547" s="116"/>
      <c r="O547" s="116"/>
      <c r="P547" s="116"/>
      <c r="Q547" s="116"/>
      <c r="R547" s="116"/>
      <c r="S547" s="116"/>
      <c r="T547" s="116"/>
      <c r="U547" s="116"/>
      <c r="V547" s="116"/>
      <c r="W547" s="116"/>
      <c r="X547" s="116"/>
      <c r="Y547" s="116"/>
      <c r="Z547" s="117"/>
      <c r="AA547" s="117"/>
      <c r="AB547" s="117"/>
      <c r="AC547" s="117"/>
    </row>
    <row r="548" ht="15.75" customHeight="1">
      <c r="A548" s="118"/>
      <c r="B548" s="118"/>
      <c r="C548" s="115"/>
      <c r="D548" s="97"/>
      <c r="E548" s="97"/>
      <c r="F548" s="116"/>
      <c r="G548" s="116"/>
      <c r="H548" s="116"/>
      <c r="I548" s="116"/>
      <c r="J548" s="116"/>
      <c r="K548" s="116"/>
      <c r="L548" s="116"/>
      <c r="M548" s="116"/>
      <c r="N548" s="116"/>
      <c r="O548" s="116"/>
      <c r="P548" s="116"/>
      <c r="Q548" s="116"/>
      <c r="R548" s="116"/>
      <c r="S548" s="116"/>
      <c r="T548" s="116"/>
      <c r="U548" s="116"/>
      <c r="V548" s="116"/>
      <c r="W548" s="116"/>
      <c r="X548" s="116"/>
      <c r="Y548" s="116"/>
      <c r="Z548" s="117"/>
      <c r="AA548" s="117"/>
      <c r="AB548" s="117"/>
      <c r="AC548" s="117"/>
    </row>
    <row r="549" ht="15.75" customHeight="1">
      <c r="A549" s="118"/>
      <c r="B549" s="118"/>
      <c r="C549" s="115"/>
      <c r="D549" s="97"/>
      <c r="E549" s="97"/>
      <c r="F549" s="116"/>
      <c r="G549" s="116"/>
      <c r="H549" s="116"/>
      <c r="I549" s="116"/>
      <c r="J549" s="116"/>
      <c r="K549" s="116"/>
      <c r="L549" s="116"/>
      <c r="M549" s="116"/>
      <c r="N549" s="116"/>
      <c r="O549" s="116"/>
      <c r="P549" s="116"/>
      <c r="Q549" s="116"/>
      <c r="R549" s="116"/>
      <c r="S549" s="116"/>
      <c r="T549" s="116"/>
      <c r="U549" s="116"/>
      <c r="V549" s="116"/>
      <c r="W549" s="116"/>
      <c r="X549" s="116"/>
      <c r="Y549" s="116"/>
      <c r="Z549" s="117"/>
      <c r="AA549" s="117"/>
      <c r="AB549" s="117"/>
      <c r="AC549" s="117"/>
    </row>
    <row r="550" ht="15.75" customHeight="1">
      <c r="A550" s="118"/>
      <c r="B550" s="118"/>
      <c r="C550" s="115"/>
      <c r="D550" s="97"/>
      <c r="E550" s="97"/>
      <c r="F550" s="116"/>
      <c r="G550" s="116"/>
      <c r="H550" s="116"/>
      <c r="I550" s="116"/>
      <c r="J550" s="116"/>
      <c r="K550" s="116"/>
      <c r="L550" s="116"/>
      <c r="M550" s="116"/>
      <c r="N550" s="116"/>
      <c r="O550" s="116"/>
      <c r="P550" s="116"/>
      <c r="Q550" s="116"/>
      <c r="R550" s="116"/>
      <c r="S550" s="116"/>
      <c r="T550" s="116"/>
      <c r="U550" s="116"/>
      <c r="V550" s="116"/>
      <c r="W550" s="116"/>
      <c r="X550" s="116"/>
      <c r="Y550" s="116"/>
      <c r="Z550" s="117"/>
      <c r="AA550" s="117"/>
      <c r="AB550" s="117"/>
      <c r="AC550" s="117"/>
    </row>
    <row r="551" ht="15.75" customHeight="1">
      <c r="A551" s="118"/>
      <c r="B551" s="118"/>
      <c r="C551" s="115"/>
      <c r="D551" s="97"/>
      <c r="E551" s="97"/>
      <c r="F551" s="116"/>
      <c r="G551" s="116"/>
      <c r="H551" s="116"/>
      <c r="I551" s="116"/>
      <c r="J551" s="116"/>
      <c r="K551" s="116"/>
      <c r="L551" s="116"/>
      <c r="M551" s="116"/>
      <c r="N551" s="116"/>
      <c r="O551" s="116"/>
      <c r="P551" s="116"/>
      <c r="Q551" s="116"/>
      <c r="R551" s="116"/>
      <c r="S551" s="116"/>
      <c r="T551" s="116"/>
      <c r="U551" s="116"/>
      <c r="V551" s="116"/>
      <c r="W551" s="116"/>
      <c r="X551" s="116"/>
      <c r="Y551" s="116"/>
      <c r="Z551" s="117"/>
      <c r="AA551" s="117"/>
      <c r="AB551" s="117"/>
      <c r="AC551" s="117"/>
    </row>
    <row r="552" ht="15.75" customHeight="1">
      <c r="A552" s="118"/>
      <c r="B552" s="118"/>
      <c r="C552" s="115"/>
      <c r="D552" s="97"/>
      <c r="E552" s="97"/>
      <c r="F552" s="116"/>
      <c r="G552" s="116"/>
      <c r="H552" s="116"/>
      <c r="I552" s="116"/>
      <c r="J552" s="116"/>
      <c r="K552" s="116"/>
      <c r="L552" s="116"/>
      <c r="M552" s="116"/>
      <c r="N552" s="116"/>
      <c r="O552" s="116"/>
      <c r="P552" s="116"/>
      <c r="Q552" s="116"/>
      <c r="R552" s="116"/>
      <c r="S552" s="116"/>
      <c r="T552" s="116"/>
      <c r="U552" s="116"/>
      <c r="V552" s="116"/>
      <c r="W552" s="116"/>
      <c r="X552" s="116"/>
      <c r="Y552" s="116"/>
      <c r="Z552" s="117"/>
      <c r="AA552" s="117"/>
      <c r="AB552" s="117"/>
      <c r="AC552" s="117"/>
    </row>
    <row r="553" ht="15.75" customHeight="1">
      <c r="A553" s="118"/>
      <c r="B553" s="118"/>
      <c r="C553" s="115"/>
      <c r="D553" s="97"/>
      <c r="E553" s="97"/>
      <c r="F553" s="116"/>
      <c r="G553" s="116"/>
      <c r="H553" s="116"/>
      <c r="I553" s="116"/>
      <c r="J553" s="116"/>
      <c r="K553" s="116"/>
      <c r="L553" s="116"/>
      <c r="M553" s="116"/>
      <c r="N553" s="116"/>
      <c r="O553" s="116"/>
      <c r="P553" s="116"/>
      <c r="Q553" s="116"/>
      <c r="R553" s="116"/>
      <c r="S553" s="116"/>
      <c r="T553" s="116"/>
      <c r="U553" s="116"/>
      <c r="V553" s="116"/>
      <c r="W553" s="116"/>
      <c r="X553" s="116"/>
      <c r="Y553" s="116"/>
      <c r="Z553" s="117"/>
      <c r="AA553" s="117"/>
      <c r="AB553" s="117"/>
      <c r="AC553" s="117"/>
    </row>
    <row r="554" ht="15.75" customHeight="1">
      <c r="A554" s="118"/>
      <c r="B554" s="118"/>
      <c r="C554" s="115"/>
      <c r="D554" s="97"/>
      <c r="E554" s="97"/>
      <c r="F554" s="116"/>
      <c r="G554" s="116"/>
      <c r="H554" s="116"/>
      <c r="I554" s="116"/>
      <c r="J554" s="116"/>
      <c r="K554" s="116"/>
      <c r="L554" s="116"/>
      <c r="M554" s="116"/>
      <c r="N554" s="116"/>
      <c r="O554" s="116"/>
      <c r="P554" s="116"/>
      <c r="Q554" s="116"/>
      <c r="R554" s="116"/>
      <c r="S554" s="116"/>
      <c r="T554" s="116"/>
      <c r="U554" s="116"/>
      <c r="V554" s="116"/>
      <c r="W554" s="116"/>
      <c r="X554" s="116"/>
      <c r="Y554" s="116"/>
      <c r="Z554" s="117"/>
      <c r="AA554" s="117"/>
      <c r="AB554" s="117"/>
      <c r="AC554" s="117"/>
    </row>
    <row r="555" ht="15.75" customHeight="1">
      <c r="A555" s="118"/>
      <c r="B555" s="118"/>
      <c r="C555" s="115"/>
      <c r="D555" s="97"/>
      <c r="E555" s="97"/>
      <c r="F555" s="116"/>
      <c r="G555" s="116"/>
      <c r="H555" s="116"/>
      <c r="I555" s="116"/>
      <c r="J555" s="116"/>
      <c r="K555" s="116"/>
      <c r="L555" s="116"/>
      <c r="M555" s="116"/>
      <c r="N555" s="116"/>
      <c r="O555" s="116"/>
      <c r="P555" s="116"/>
      <c r="Q555" s="116"/>
      <c r="R555" s="116"/>
      <c r="S555" s="116"/>
      <c r="T555" s="116"/>
      <c r="U555" s="116"/>
      <c r="V555" s="116"/>
      <c r="W555" s="116"/>
      <c r="X555" s="116"/>
      <c r="Y555" s="116"/>
      <c r="Z555" s="117"/>
      <c r="AA555" s="117"/>
      <c r="AB555" s="117"/>
      <c r="AC555" s="117"/>
    </row>
    <row r="556" ht="15.75" customHeight="1">
      <c r="A556" s="118"/>
      <c r="B556" s="118"/>
      <c r="C556" s="115"/>
      <c r="D556" s="97"/>
      <c r="E556" s="97"/>
      <c r="F556" s="116"/>
      <c r="G556" s="116"/>
      <c r="H556" s="116"/>
      <c r="I556" s="116"/>
      <c r="J556" s="116"/>
      <c r="K556" s="116"/>
      <c r="L556" s="116"/>
      <c r="M556" s="116"/>
      <c r="N556" s="116"/>
      <c r="O556" s="116"/>
      <c r="P556" s="116"/>
      <c r="Q556" s="116"/>
      <c r="R556" s="116"/>
      <c r="S556" s="116"/>
      <c r="T556" s="116"/>
      <c r="U556" s="116"/>
      <c r="V556" s="116"/>
      <c r="W556" s="116"/>
      <c r="X556" s="116"/>
      <c r="Y556" s="116"/>
      <c r="Z556" s="117"/>
      <c r="AA556" s="117"/>
      <c r="AB556" s="117"/>
      <c r="AC556" s="117"/>
    </row>
    <row r="557" ht="15.75" customHeight="1">
      <c r="A557" s="118"/>
      <c r="B557" s="118"/>
      <c r="C557" s="115"/>
      <c r="D557" s="97"/>
      <c r="E557" s="97"/>
      <c r="F557" s="116"/>
      <c r="G557" s="116"/>
      <c r="H557" s="116"/>
      <c r="I557" s="116"/>
      <c r="J557" s="116"/>
      <c r="K557" s="116"/>
      <c r="L557" s="116"/>
      <c r="M557" s="116"/>
      <c r="N557" s="116"/>
      <c r="O557" s="116"/>
      <c r="P557" s="116"/>
      <c r="Q557" s="116"/>
      <c r="R557" s="116"/>
      <c r="S557" s="116"/>
      <c r="T557" s="116"/>
      <c r="U557" s="116"/>
      <c r="V557" s="116"/>
      <c r="W557" s="116"/>
      <c r="X557" s="116"/>
      <c r="Y557" s="116"/>
      <c r="Z557" s="117"/>
      <c r="AA557" s="117"/>
      <c r="AB557" s="117"/>
      <c r="AC557" s="117"/>
    </row>
    <row r="558" ht="15.75" customHeight="1">
      <c r="A558" s="118"/>
      <c r="B558" s="118"/>
      <c r="C558" s="115"/>
      <c r="D558" s="97"/>
      <c r="E558" s="97"/>
      <c r="F558" s="116"/>
      <c r="G558" s="116"/>
      <c r="H558" s="116"/>
      <c r="I558" s="116"/>
      <c r="J558" s="116"/>
      <c r="K558" s="116"/>
      <c r="L558" s="116"/>
      <c r="M558" s="116"/>
      <c r="N558" s="116"/>
      <c r="O558" s="116"/>
      <c r="P558" s="116"/>
      <c r="Q558" s="116"/>
      <c r="R558" s="116"/>
      <c r="S558" s="116"/>
      <c r="T558" s="116"/>
      <c r="U558" s="116"/>
      <c r="V558" s="116"/>
      <c r="W558" s="116"/>
      <c r="X558" s="116"/>
      <c r="Y558" s="116"/>
      <c r="Z558" s="117"/>
      <c r="AA558" s="117"/>
      <c r="AB558" s="117"/>
      <c r="AC558" s="117"/>
    </row>
    <row r="559" ht="15.75" customHeight="1">
      <c r="A559" s="118"/>
      <c r="B559" s="118"/>
      <c r="C559" s="115"/>
      <c r="D559" s="97"/>
      <c r="E559" s="97"/>
      <c r="F559" s="116"/>
      <c r="G559" s="116"/>
      <c r="H559" s="116"/>
      <c r="I559" s="116"/>
      <c r="J559" s="116"/>
      <c r="K559" s="116"/>
      <c r="L559" s="116"/>
      <c r="M559" s="116"/>
      <c r="N559" s="116"/>
      <c r="O559" s="116"/>
      <c r="P559" s="116"/>
      <c r="Q559" s="116"/>
      <c r="R559" s="116"/>
      <c r="S559" s="116"/>
      <c r="T559" s="116"/>
      <c r="U559" s="116"/>
      <c r="V559" s="116"/>
      <c r="W559" s="116"/>
      <c r="X559" s="116"/>
      <c r="Y559" s="116"/>
      <c r="Z559" s="117"/>
      <c r="AA559" s="117"/>
      <c r="AB559" s="117"/>
      <c r="AC559" s="117"/>
    </row>
    <row r="560" ht="15.75" customHeight="1">
      <c r="A560" s="118"/>
      <c r="B560" s="118"/>
      <c r="C560" s="115"/>
      <c r="D560" s="97"/>
      <c r="E560" s="97"/>
      <c r="F560" s="116"/>
      <c r="G560" s="116"/>
      <c r="H560" s="116"/>
      <c r="I560" s="116"/>
      <c r="J560" s="116"/>
      <c r="K560" s="116"/>
      <c r="L560" s="116"/>
      <c r="M560" s="116"/>
      <c r="N560" s="116"/>
      <c r="O560" s="116"/>
      <c r="P560" s="116"/>
      <c r="Q560" s="116"/>
      <c r="R560" s="116"/>
      <c r="S560" s="116"/>
      <c r="T560" s="116"/>
      <c r="U560" s="116"/>
      <c r="V560" s="116"/>
      <c r="W560" s="116"/>
      <c r="X560" s="116"/>
      <c r="Y560" s="116"/>
      <c r="Z560" s="117"/>
      <c r="AA560" s="117"/>
      <c r="AB560" s="117"/>
      <c r="AC560" s="117"/>
    </row>
    <row r="561" ht="15.75" customHeight="1">
      <c r="A561" s="118"/>
      <c r="B561" s="118"/>
      <c r="C561" s="115"/>
      <c r="D561" s="97"/>
      <c r="E561" s="97"/>
      <c r="F561" s="116"/>
      <c r="G561" s="116"/>
      <c r="H561" s="116"/>
      <c r="I561" s="116"/>
      <c r="J561" s="116"/>
      <c r="K561" s="116"/>
      <c r="L561" s="116"/>
      <c r="M561" s="116"/>
      <c r="N561" s="116"/>
      <c r="O561" s="116"/>
      <c r="P561" s="116"/>
      <c r="Q561" s="116"/>
      <c r="R561" s="116"/>
      <c r="S561" s="116"/>
      <c r="T561" s="116"/>
      <c r="U561" s="116"/>
      <c r="V561" s="116"/>
      <c r="W561" s="116"/>
      <c r="X561" s="116"/>
      <c r="Y561" s="116"/>
      <c r="Z561" s="117"/>
      <c r="AA561" s="117"/>
      <c r="AB561" s="117"/>
      <c r="AC561" s="117"/>
    </row>
    <row r="562" ht="15.75" customHeight="1">
      <c r="A562" s="118"/>
      <c r="B562" s="118"/>
      <c r="C562" s="115"/>
      <c r="D562" s="97"/>
      <c r="E562" s="97"/>
      <c r="F562" s="116"/>
      <c r="G562" s="116"/>
      <c r="H562" s="116"/>
      <c r="I562" s="116"/>
      <c r="J562" s="116"/>
      <c r="K562" s="116"/>
      <c r="L562" s="116"/>
      <c r="M562" s="116"/>
      <c r="N562" s="116"/>
      <c r="O562" s="116"/>
      <c r="P562" s="116"/>
      <c r="Q562" s="116"/>
      <c r="R562" s="116"/>
      <c r="S562" s="116"/>
      <c r="T562" s="116"/>
      <c r="U562" s="116"/>
      <c r="V562" s="116"/>
      <c r="W562" s="116"/>
      <c r="X562" s="116"/>
      <c r="Y562" s="116"/>
      <c r="Z562" s="117"/>
      <c r="AA562" s="117"/>
      <c r="AB562" s="117"/>
      <c r="AC562" s="117"/>
    </row>
    <row r="563" ht="15.75" customHeight="1">
      <c r="A563" s="118"/>
      <c r="B563" s="118"/>
      <c r="C563" s="115"/>
      <c r="D563" s="97"/>
      <c r="E563" s="97"/>
      <c r="F563" s="116"/>
      <c r="G563" s="116"/>
      <c r="H563" s="116"/>
      <c r="I563" s="116"/>
      <c r="J563" s="116"/>
      <c r="K563" s="116"/>
      <c r="L563" s="116"/>
      <c r="M563" s="116"/>
      <c r="N563" s="116"/>
      <c r="O563" s="116"/>
      <c r="P563" s="116"/>
      <c r="Q563" s="116"/>
      <c r="R563" s="116"/>
      <c r="S563" s="116"/>
      <c r="T563" s="116"/>
      <c r="U563" s="116"/>
      <c r="V563" s="116"/>
      <c r="W563" s="116"/>
      <c r="X563" s="116"/>
      <c r="Y563" s="116"/>
      <c r="Z563" s="117"/>
      <c r="AA563" s="117"/>
      <c r="AB563" s="117"/>
      <c r="AC563" s="117"/>
    </row>
    <row r="564" ht="15.75" customHeight="1">
      <c r="A564" s="118"/>
      <c r="B564" s="118"/>
      <c r="C564" s="115"/>
      <c r="D564" s="97"/>
      <c r="E564" s="97"/>
      <c r="F564" s="116"/>
      <c r="G564" s="116"/>
      <c r="H564" s="116"/>
      <c r="I564" s="116"/>
      <c r="J564" s="116"/>
      <c r="K564" s="116"/>
      <c r="L564" s="116"/>
      <c r="M564" s="116"/>
      <c r="N564" s="116"/>
      <c r="O564" s="116"/>
      <c r="P564" s="116"/>
      <c r="Q564" s="116"/>
      <c r="R564" s="116"/>
      <c r="S564" s="116"/>
      <c r="T564" s="116"/>
      <c r="U564" s="116"/>
      <c r="V564" s="116"/>
      <c r="W564" s="116"/>
      <c r="X564" s="116"/>
      <c r="Y564" s="116"/>
      <c r="Z564" s="117"/>
      <c r="AA564" s="117"/>
      <c r="AB564" s="117"/>
      <c r="AC564" s="117"/>
    </row>
    <row r="565" ht="15.75" customHeight="1">
      <c r="A565" s="118"/>
      <c r="B565" s="118"/>
      <c r="C565" s="115"/>
      <c r="D565" s="97"/>
      <c r="E565" s="97"/>
      <c r="F565" s="116"/>
      <c r="G565" s="116"/>
      <c r="H565" s="116"/>
      <c r="I565" s="116"/>
      <c r="J565" s="116"/>
      <c r="K565" s="116"/>
      <c r="L565" s="116"/>
      <c r="M565" s="116"/>
      <c r="N565" s="116"/>
      <c r="O565" s="116"/>
      <c r="P565" s="116"/>
      <c r="Q565" s="116"/>
      <c r="R565" s="116"/>
      <c r="S565" s="116"/>
      <c r="T565" s="116"/>
      <c r="U565" s="116"/>
      <c r="V565" s="116"/>
      <c r="W565" s="116"/>
      <c r="X565" s="116"/>
      <c r="Y565" s="116"/>
      <c r="Z565" s="117"/>
      <c r="AA565" s="117"/>
      <c r="AB565" s="117"/>
      <c r="AC565" s="117"/>
    </row>
    <row r="566" ht="15.75" customHeight="1">
      <c r="A566" s="118"/>
      <c r="B566" s="118"/>
      <c r="C566" s="115"/>
      <c r="D566" s="97"/>
      <c r="E566" s="97"/>
      <c r="F566" s="116"/>
      <c r="G566" s="116"/>
      <c r="H566" s="116"/>
      <c r="I566" s="116"/>
      <c r="J566" s="116"/>
      <c r="K566" s="116"/>
      <c r="L566" s="116"/>
      <c r="M566" s="116"/>
      <c r="N566" s="116"/>
      <c r="O566" s="116"/>
      <c r="P566" s="116"/>
      <c r="Q566" s="116"/>
      <c r="R566" s="116"/>
      <c r="S566" s="116"/>
      <c r="T566" s="116"/>
      <c r="U566" s="116"/>
      <c r="V566" s="116"/>
      <c r="W566" s="116"/>
      <c r="X566" s="116"/>
      <c r="Y566" s="116"/>
      <c r="Z566" s="117"/>
      <c r="AA566" s="117"/>
      <c r="AB566" s="117"/>
      <c r="AC566" s="117"/>
    </row>
    <row r="567" ht="15.75" customHeight="1">
      <c r="A567" s="118"/>
      <c r="B567" s="118"/>
      <c r="C567" s="115"/>
      <c r="D567" s="97"/>
      <c r="E567" s="97"/>
      <c r="F567" s="116"/>
      <c r="G567" s="116"/>
      <c r="H567" s="116"/>
      <c r="I567" s="116"/>
      <c r="J567" s="116"/>
      <c r="K567" s="116"/>
      <c r="L567" s="116"/>
      <c r="M567" s="116"/>
      <c r="N567" s="116"/>
      <c r="O567" s="116"/>
      <c r="P567" s="116"/>
      <c r="Q567" s="116"/>
      <c r="R567" s="116"/>
      <c r="S567" s="116"/>
      <c r="T567" s="116"/>
      <c r="U567" s="116"/>
      <c r="V567" s="116"/>
      <c r="W567" s="116"/>
      <c r="X567" s="116"/>
      <c r="Y567" s="116"/>
      <c r="Z567" s="117"/>
      <c r="AA567" s="117"/>
      <c r="AB567" s="117"/>
      <c r="AC567" s="117"/>
    </row>
    <row r="568" ht="15.75" customHeight="1">
      <c r="A568" s="118"/>
      <c r="B568" s="118"/>
      <c r="C568" s="115"/>
      <c r="D568" s="97"/>
      <c r="E568" s="97"/>
      <c r="F568" s="116"/>
      <c r="G568" s="116"/>
      <c r="H568" s="116"/>
      <c r="I568" s="116"/>
      <c r="J568" s="116"/>
      <c r="K568" s="116"/>
      <c r="L568" s="116"/>
      <c r="M568" s="116"/>
      <c r="N568" s="116"/>
      <c r="O568" s="116"/>
      <c r="P568" s="116"/>
      <c r="Q568" s="116"/>
      <c r="R568" s="116"/>
      <c r="S568" s="116"/>
      <c r="T568" s="116"/>
      <c r="U568" s="116"/>
      <c r="V568" s="116"/>
      <c r="W568" s="116"/>
      <c r="X568" s="116"/>
      <c r="Y568" s="116"/>
      <c r="Z568" s="117"/>
      <c r="AA568" s="117"/>
      <c r="AB568" s="117"/>
      <c r="AC568" s="117"/>
    </row>
    <row r="569" ht="15.75" customHeight="1">
      <c r="A569" s="118"/>
      <c r="B569" s="118"/>
      <c r="C569" s="115"/>
      <c r="D569" s="97"/>
      <c r="E569" s="97"/>
      <c r="F569" s="116"/>
      <c r="G569" s="116"/>
      <c r="H569" s="116"/>
      <c r="I569" s="116"/>
      <c r="J569" s="116"/>
      <c r="K569" s="116"/>
      <c r="L569" s="116"/>
      <c r="M569" s="116"/>
      <c r="N569" s="116"/>
      <c r="O569" s="116"/>
      <c r="P569" s="116"/>
      <c r="Q569" s="116"/>
      <c r="R569" s="116"/>
      <c r="S569" s="116"/>
      <c r="T569" s="116"/>
      <c r="U569" s="116"/>
      <c r="V569" s="116"/>
      <c r="W569" s="116"/>
      <c r="X569" s="116"/>
      <c r="Y569" s="116"/>
      <c r="Z569" s="117"/>
      <c r="AA569" s="117"/>
      <c r="AB569" s="117"/>
      <c r="AC569" s="117"/>
    </row>
    <row r="570" ht="15.75" customHeight="1">
      <c r="A570" s="118"/>
      <c r="B570" s="118"/>
      <c r="C570" s="115"/>
      <c r="D570" s="97"/>
      <c r="E570" s="97"/>
      <c r="F570" s="116"/>
      <c r="G570" s="116"/>
      <c r="H570" s="116"/>
      <c r="I570" s="116"/>
      <c r="J570" s="116"/>
      <c r="K570" s="116"/>
      <c r="L570" s="116"/>
      <c r="M570" s="116"/>
      <c r="N570" s="116"/>
      <c r="O570" s="116"/>
      <c r="P570" s="116"/>
      <c r="Q570" s="116"/>
      <c r="R570" s="116"/>
      <c r="S570" s="116"/>
      <c r="T570" s="116"/>
      <c r="U570" s="116"/>
      <c r="V570" s="116"/>
      <c r="W570" s="116"/>
      <c r="X570" s="116"/>
      <c r="Y570" s="116"/>
      <c r="Z570" s="117"/>
      <c r="AA570" s="117"/>
      <c r="AB570" s="117"/>
      <c r="AC570" s="117"/>
    </row>
    <row r="571" ht="15.75" customHeight="1">
      <c r="A571" s="118"/>
      <c r="B571" s="118"/>
      <c r="C571" s="115"/>
      <c r="D571" s="97"/>
      <c r="E571" s="97"/>
      <c r="F571" s="116"/>
      <c r="G571" s="116"/>
      <c r="H571" s="116"/>
      <c r="I571" s="116"/>
      <c r="J571" s="116"/>
      <c r="K571" s="116"/>
      <c r="L571" s="116"/>
      <c r="M571" s="116"/>
      <c r="N571" s="116"/>
      <c r="O571" s="116"/>
      <c r="P571" s="116"/>
      <c r="Q571" s="116"/>
      <c r="R571" s="116"/>
      <c r="S571" s="116"/>
      <c r="T571" s="116"/>
      <c r="U571" s="116"/>
      <c r="V571" s="116"/>
      <c r="W571" s="116"/>
      <c r="X571" s="116"/>
      <c r="Y571" s="116"/>
      <c r="Z571" s="117"/>
      <c r="AA571" s="117"/>
      <c r="AB571" s="117"/>
      <c r="AC571" s="117"/>
    </row>
    <row r="572" ht="15.75" customHeight="1">
      <c r="A572" s="118"/>
      <c r="B572" s="118"/>
      <c r="C572" s="115"/>
      <c r="D572" s="97"/>
      <c r="E572" s="97"/>
      <c r="F572" s="116"/>
      <c r="G572" s="116"/>
      <c r="H572" s="116"/>
      <c r="I572" s="116"/>
      <c r="J572" s="116"/>
      <c r="K572" s="116"/>
      <c r="L572" s="116"/>
      <c r="M572" s="116"/>
      <c r="N572" s="116"/>
      <c r="O572" s="116"/>
      <c r="P572" s="116"/>
      <c r="Q572" s="116"/>
      <c r="R572" s="116"/>
      <c r="S572" s="116"/>
      <c r="T572" s="116"/>
      <c r="U572" s="116"/>
      <c r="V572" s="116"/>
      <c r="W572" s="116"/>
      <c r="X572" s="116"/>
      <c r="Y572" s="116"/>
      <c r="Z572" s="117"/>
      <c r="AA572" s="117"/>
      <c r="AB572" s="117"/>
      <c r="AC572" s="117"/>
    </row>
    <row r="573" ht="15.75" customHeight="1">
      <c r="A573" s="118"/>
      <c r="B573" s="118"/>
      <c r="C573" s="115"/>
      <c r="D573" s="97"/>
      <c r="E573" s="97"/>
      <c r="F573" s="116"/>
      <c r="G573" s="116"/>
      <c r="H573" s="116"/>
      <c r="I573" s="116"/>
      <c r="J573" s="116"/>
      <c r="K573" s="116"/>
      <c r="L573" s="116"/>
      <c r="M573" s="116"/>
      <c r="N573" s="116"/>
      <c r="O573" s="116"/>
      <c r="P573" s="116"/>
      <c r="Q573" s="116"/>
      <c r="R573" s="116"/>
      <c r="S573" s="116"/>
      <c r="T573" s="116"/>
      <c r="U573" s="116"/>
      <c r="V573" s="116"/>
      <c r="W573" s="116"/>
      <c r="X573" s="116"/>
      <c r="Y573" s="116"/>
      <c r="Z573" s="117"/>
      <c r="AA573" s="117"/>
      <c r="AB573" s="117"/>
      <c r="AC573" s="117"/>
    </row>
    <row r="574" ht="15.75" customHeight="1">
      <c r="A574" s="118"/>
      <c r="B574" s="118"/>
      <c r="C574" s="115"/>
      <c r="D574" s="97"/>
      <c r="E574" s="97"/>
      <c r="F574" s="116"/>
      <c r="G574" s="116"/>
      <c r="H574" s="116"/>
      <c r="I574" s="116"/>
      <c r="J574" s="116"/>
      <c r="K574" s="116"/>
      <c r="L574" s="116"/>
      <c r="M574" s="116"/>
      <c r="N574" s="116"/>
      <c r="O574" s="116"/>
      <c r="P574" s="116"/>
      <c r="Q574" s="116"/>
      <c r="R574" s="116"/>
      <c r="S574" s="116"/>
      <c r="T574" s="116"/>
      <c r="U574" s="116"/>
      <c r="V574" s="116"/>
      <c r="W574" s="116"/>
      <c r="X574" s="116"/>
      <c r="Y574" s="116"/>
      <c r="Z574" s="117"/>
      <c r="AA574" s="117"/>
      <c r="AB574" s="117"/>
      <c r="AC574" s="117"/>
    </row>
    <row r="575" ht="15.75" customHeight="1">
      <c r="A575" s="118"/>
      <c r="B575" s="118"/>
      <c r="C575" s="115"/>
      <c r="D575" s="97"/>
      <c r="E575" s="97"/>
      <c r="F575" s="116"/>
      <c r="G575" s="116"/>
      <c r="H575" s="116"/>
      <c r="I575" s="116"/>
      <c r="J575" s="116"/>
      <c r="K575" s="116"/>
      <c r="L575" s="116"/>
      <c r="M575" s="116"/>
      <c r="N575" s="116"/>
      <c r="O575" s="116"/>
      <c r="P575" s="116"/>
      <c r="Q575" s="116"/>
      <c r="R575" s="116"/>
      <c r="S575" s="116"/>
      <c r="T575" s="116"/>
      <c r="U575" s="116"/>
      <c r="V575" s="116"/>
      <c r="W575" s="116"/>
      <c r="X575" s="116"/>
      <c r="Y575" s="116"/>
      <c r="Z575" s="117"/>
      <c r="AA575" s="117"/>
      <c r="AB575" s="117"/>
      <c r="AC575" s="117"/>
    </row>
    <row r="576" ht="15.75" customHeight="1">
      <c r="A576" s="118"/>
      <c r="B576" s="118"/>
      <c r="C576" s="115"/>
      <c r="D576" s="97"/>
      <c r="E576" s="97"/>
      <c r="F576" s="116"/>
      <c r="G576" s="116"/>
      <c r="H576" s="116"/>
      <c r="I576" s="116"/>
      <c r="J576" s="116"/>
      <c r="K576" s="116"/>
      <c r="L576" s="116"/>
      <c r="M576" s="116"/>
      <c r="N576" s="116"/>
      <c r="O576" s="116"/>
      <c r="P576" s="116"/>
      <c r="Q576" s="116"/>
      <c r="R576" s="116"/>
      <c r="S576" s="116"/>
      <c r="T576" s="116"/>
      <c r="U576" s="116"/>
      <c r="V576" s="116"/>
      <c r="W576" s="116"/>
      <c r="X576" s="116"/>
      <c r="Y576" s="116"/>
      <c r="Z576" s="117"/>
      <c r="AA576" s="117"/>
      <c r="AB576" s="117"/>
      <c r="AC576" s="117"/>
    </row>
    <row r="577" ht="15.75" customHeight="1">
      <c r="A577" s="118"/>
      <c r="B577" s="118"/>
      <c r="C577" s="115"/>
      <c r="D577" s="97"/>
      <c r="E577" s="97"/>
      <c r="F577" s="116"/>
      <c r="G577" s="116"/>
      <c r="H577" s="116"/>
      <c r="I577" s="116"/>
      <c r="J577" s="116"/>
      <c r="K577" s="116"/>
      <c r="L577" s="116"/>
      <c r="M577" s="116"/>
      <c r="N577" s="116"/>
      <c r="O577" s="116"/>
      <c r="P577" s="116"/>
      <c r="Q577" s="116"/>
      <c r="R577" s="116"/>
      <c r="S577" s="116"/>
      <c r="T577" s="116"/>
      <c r="U577" s="116"/>
      <c r="V577" s="116"/>
      <c r="W577" s="116"/>
      <c r="X577" s="116"/>
      <c r="Y577" s="116"/>
      <c r="Z577" s="117"/>
      <c r="AA577" s="117"/>
      <c r="AB577" s="117"/>
      <c r="AC577" s="117"/>
    </row>
    <row r="578" ht="15.75" customHeight="1">
      <c r="A578" s="118"/>
      <c r="B578" s="118"/>
      <c r="C578" s="115"/>
      <c r="D578" s="97"/>
      <c r="E578" s="97"/>
      <c r="F578" s="116"/>
      <c r="G578" s="116"/>
      <c r="H578" s="116"/>
      <c r="I578" s="116"/>
      <c r="J578" s="116"/>
      <c r="K578" s="116"/>
      <c r="L578" s="116"/>
      <c r="M578" s="116"/>
      <c r="N578" s="116"/>
      <c r="O578" s="116"/>
      <c r="P578" s="116"/>
      <c r="Q578" s="116"/>
      <c r="R578" s="116"/>
      <c r="S578" s="116"/>
      <c r="T578" s="116"/>
      <c r="U578" s="116"/>
      <c r="V578" s="116"/>
      <c r="W578" s="116"/>
      <c r="X578" s="116"/>
      <c r="Y578" s="116"/>
      <c r="Z578" s="117"/>
      <c r="AA578" s="117"/>
      <c r="AB578" s="117"/>
      <c r="AC578" s="117"/>
    </row>
    <row r="579" ht="15.75" customHeight="1">
      <c r="A579" s="118"/>
      <c r="B579" s="118"/>
      <c r="C579" s="115"/>
      <c r="D579" s="97"/>
      <c r="E579" s="97"/>
      <c r="F579" s="116"/>
      <c r="G579" s="116"/>
      <c r="H579" s="116"/>
      <c r="I579" s="116"/>
      <c r="J579" s="116"/>
      <c r="K579" s="116"/>
      <c r="L579" s="116"/>
      <c r="M579" s="116"/>
      <c r="N579" s="116"/>
      <c r="O579" s="116"/>
      <c r="P579" s="116"/>
      <c r="Q579" s="116"/>
      <c r="R579" s="116"/>
      <c r="S579" s="116"/>
      <c r="T579" s="116"/>
      <c r="U579" s="116"/>
      <c r="V579" s="116"/>
      <c r="W579" s="116"/>
      <c r="X579" s="116"/>
      <c r="Y579" s="116"/>
      <c r="Z579" s="117"/>
      <c r="AA579" s="117"/>
      <c r="AB579" s="117"/>
      <c r="AC579" s="117"/>
    </row>
    <row r="580" ht="15.75" customHeight="1">
      <c r="A580" s="118"/>
      <c r="B580" s="118"/>
      <c r="C580" s="115"/>
      <c r="D580" s="97"/>
      <c r="E580" s="97"/>
      <c r="F580" s="116"/>
      <c r="G580" s="116"/>
      <c r="H580" s="116"/>
      <c r="I580" s="116"/>
      <c r="J580" s="116"/>
      <c r="K580" s="116"/>
      <c r="L580" s="116"/>
      <c r="M580" s="116"/>
      <c r="N580" s="116"/>
      <c r="O580" s="116"/>
      <c r="P580" s="116"/>
      <c r="Q580" s="116"/>
      <c r="R580" s="116"/>
      <c r="S580" s="116"/>
      <c r="T580" s="116"/>
      <c r="U580" s="116"/>
      <c r="V580" s="116"/>
      <c r="W580" s="116"/>
      <c r="X580" s="116"/>
      <c r="Y580" s="116"/>
      <c r="Z580" s="117"/>
      <c r="AA580" s="117"/>
      <c r="AB580" s="117"/>
      <c r="AC580" s="117"/>
    </row>
    <row r="581" ht="15.75" customHeight="1">
      <c r="A581" s="118"/>
      <c r="B581" s="118"/>
      <c r="C581" s="115"/>
      <c r="D581" s="97"/>
      <c r="E581" s="97"/>
      <c r="F581" s="116"/>
      <c r="G581" s="116"/>
      <c r="H581" s="116"/>
      <c r="I581" s="116"/>
      <c r="J581" s="116"/>
      <c r="K581" s="116"/>
      <c r="L581" s="116"/>
      <c r="M581" s="116"/>
      <c r="N581" s="116"/>
      <c r="O581" s="116"/>
      <c r="P581" s="116"/>
      <c r="Q581" s="116"/>
      <c r="R581" s="116"/>
      <c r="S581" s="116"/>
      <c r="T581" s="116"/>
      <c r="U581" s="116"/>
      <c r="V581" s="116"/>
      <c r="W581" s="116"/>
      <c r="X581" s="116"/>
      <c r="Y581" s="116"/>
      <c r="Z581" s="117"/>
      <c r="AA581" s="117"/>
      <c r="AB581" s="117"/>
      <c r="AC581" s="117"/>
    </row>
    <row r="582" ht="15.75" customHeight="1">
      <c r="A582" s="118"/>
      <c r="B582" s="118"/>
      <c r="C582" s="115"/>
      <c r="D582" s="97"/>
      <c r="E582" s="97"/>
      <c r="F582" s="116"/>
      <c r="G582" s="116"/>
      <c r="H582" s="116"/>
      <c r="I582" s="116"/>
      <c r="J582" s="116"/>
      <c r="K582" s="116"/>
      <c r="L582" s="116"/>
      <c r="M582" s="116"/>
      <c r="N582" s="116"/>
      <c r="O582" s="116"/>
      <c r="P582" s="116"/>
      <c r="Q582" s="116"/>
      <c r="R582" s="116"/>
      <c r="S582" s="116"/>
      <c r="T582" s="116"/>
      <c r="U582" s="116"/>
      <c r="V582" s="116"/>
      <c r="W582" s="116"/>
      <c r="X582" s="116"/>
      <c r="Y582" s="116"/>
      <c r="Z582" s="117"/>
      <c r="AA582" s="117"/>
      <c r="AB582" s="117"/>
      <c r="AC582" s="117"/>
    </row>
    <row r="583" ht="15.75" customHeight="1">
      <c r="A583" s="118"/>
      <c r="B583" s="118"/>
      <c r="C583" s="115"/>
      <c r="D583" s="97"/>
      <c r="E583" s="97"/>
      <c r="F583" s="116"/>
      <c r="G583" s="116"/>
      <c r="H583" s="116"/>
      <c r="I583" s="116"/>
      <c r="J583" s="116"/>
      <c r="K583" s="116"/>
      <c r="L583" s="116"/>
      <c r="M583" s="116"/>
      <c r="N583" s="116"/>
      <c r="O583" s="116"/>
      <c r="P583" s="116"/>
      <c r="Q583" s="116"/>
      <c r="R583" s="116"/>
      <c r="S583" s="116"/>
      <c r="T583" s="116"/>
      <c r="U583" s="116"/>
      <c r="V583" s="116"/>
      <c r="W583" s="116"/>
      <c r="X583" s="116"/>
      <c r="Y583" s="116"/>
      <c r="Z583" s="117"/>
      <c r="AA583" s="117"/>
      <c r="AB583" s="117"/>
      <c r="AC583" s="117"/>
    </row>
    <row r="584" ht="15.75" customHeight="1">
      <c r="A584" s="118"/>
      <c r="B584" s="118"/>
      <c r="C584" s="115"/>
      <c r="D584" s="97"/>
      <c r="E584" s="97"/>
      <c r="F584" s="116"/>
      <c r="G584" s="116"/>
      <c r="H584" s="116"/>
      <c r="I584" s="116"/>
      <c r="J584" s="116"/>
      <c r="K584" s="116"/>
      <c r="L584" s="116"/>
      <c r="M584" s="116"/>
      <c r="N584" s="116"/>
      <c r="O584" s="116"/>
      <c r="P584" s="116"/>
      <c r="Q584" s="116"/>
      <c r="R584" s="116"/>
      <c r="S584" s="116"/>
      <c r="T584" s="116"/>
      <c r="U584" s="116"/>
      <c r="V584" s="116"/>
      <c r="W584" s="116"/>
      <c r="X584" s="116"/>
      <c r="Y584" s="116"/>
      <c r="Z584" s="117"/>
      <c r="AA584" s="117"/>
      <c r="AB584" s="117"/>
      <c r="AC584" s="117"/>
    </row>
    <row r="585" ht="15.75" customHeight="1">
      <c r="A585" s="118"/>
      <c r="B585" s="118"/>
      <c r="C585" s="115"/>
      <c r="D585" s="97"/>
      <c r="E585" s="97"/>
      <c r="F585" s="116"/>
      <c r="G585" s="116"/>
      <c r="H585" s="116"/>
      <c r="I585" s="116"/>
      <c r="J585" s="116"/>
      <c r="K585" s="116"/>
      <c r="L585" s="116"/>
      <c r="M585" s="116"/>
      <c r="N585" s="116"/>
      <c r="O585" s="116"/>
      <c r="P585" s="116"/>
      <c r="Q585" s="116"/>
      <c r="R585" s="116"/>
      <c r="S585" s="116"/>
      <c r="T585" s="116"/>
      <c r="U585" s="116"/>
      <c r="V585" s="116"/>
      <c r="W585" s="116"/>
      <c r="X585" s="116"/>
      <c r="Y585" s="116"/>
      <c r="Z585" s="117"/>
      <c r="AA585" s="117"/>
      <c r="AB585" s="117"/>
      <c r="AC585" s="117"/>
    </row>
    <row r="586" ht="15.75" customHeight="1">
      <c r="A586" s="118"/>
      <c r="B586" s="118"/>
      <c r="C586" s="115"/>
      <c r="D586" s="97"/>
      <c r="E586" s="97"/>
      <c r="F586" s="116"/>
      <c r="G586" s="116"/>
      <c r="H586" s="116"/>
      <c r="I586" s="116"/>
      <c r="J586" s="116"/>
      <c r="K586" s="116"/>
      <c r="L586" s="116"/>
      <c r="M586" s="116"/>
      <c r="N586" s="116"/>
      <c r="O586" s="116"/>
      <c r="P586" s="116"/>
      <c r="Q586" s="116"/>
      <c r="R586" s="116"/>
      <c r="S586" s="116"/>
      <c r="T586" s="116"/>
      <c r="U586" s="116"/>
      <c r="V586" s="116"/>
      <c r="W586" s="116"/>
      <c r="X586" s="116"/>
      <c r="Y586" s="116"/>
      <c r="Z586" s="117"/>
      <c r="AA586" s="117"/>
      <c r="AB586" s="117"/>
      <c r="AC586" s="117"/>
    </row>
    <row r="587" ht="15.75" customHeight="1">
      <c r="A587" s="118"/>
      <c r="B587" s="118"/>
      <c r="C587" s="115"/>
      <c r="D587" s="97"/>
      <c r="E587" s="97"/>
      <c r="F587" s="116"/>
      <c r="G587" s="116"/>
      <c r="H587" s="116"/>
      <c r="I587" s="116"/>
      <c r="J587" s="116"/>
      <c r="K587" s="116"/>
      <c r="L587" s="116"/>
      <c r="M587" s="116"/>
      <c r="N587" s="116"/>
      <c r="O587" s="116"/>
      <c r="P587" s="116"/>
      <c r="Q587" s="116"/>
      <c r="R587" s="116"/>
      <c r="S587" s="116"/>
      <c r="T587" s="116"/>
      <c r="U587" s="116"/>
      <c r="V587" s="116"/>
      <c r="W587" s="116"/>
      <c r="X587" s="116"/>
      <c r="Y587" s="116"/>
      <c r="Z587" s="117"/>
      <c r="AA587" s="117"/>
      <c r="AB587" s="117"/>
      <c r="AC587" s="117"/>
    </row>
    <row r="588" ht="15.75" customHeight="1">
      <c r="A588" s="118"/>
      <c r="B588" s="118"/>
      <c r="C588" s="115"/>
      <c r="D588" s="97"/>
      <c r="E588" s="97"/>
      <c r="F588" s="116"/>
      <c r="G588" s="116"/>
      <c r="H588" s="116"/>
      <c r="I588" s="116"/>
      <c r="J588" s="116"/>
      <c r="K588" s="116"/>
      <c r="L588" s="116"/>
      <c r="M588" s="116"/>
      <c r="N588" s="116"/>
      <c r="O588" s="116"/>
      <c r="P588" s="116"/>
      <c r="Q588" s="116"/>
      <c r="R588" s="116"/>
      <c r="S588" s="116"/>
      <c r="T588" s="116"/>
      <c r="U588" s="116"/>
      <c r="V588" s="116"/>
      <c r="W588" s="116"/>
      <c r="X588" s="116"/>
      <c r="Y588" s="116"/>
      <c r="Z588" s="117"/>
      <c r="AA588" s="117"/>
      <c r="AB588" s="117"/>
      <c r="AC588" s="117"/>
    </row>
    <row r="589" ht="15.75" customHeight="1">
      <c r="A589" s="118"/>
      <c r="B589" s="118"/>
      <c r="C589" s="115"/>
      <c r="D589" s="97"/>
      <c r="E589" s="97"/>
      <c r="F589" s="116"/>
      <c r="G589" s="116"/>
      <c r="H589" s="116"/>
      <c r="I589" s="116"/>
      <c r="J589" s="116"/>
      <c r="K589" s="116"/>
      <c r="L589" s="116"/>
      <c r="M589" s="116"/>
      <c r="N589" s="116"/>
      <c r="O589" s="116"/>
      <c r="P589" s="116"/>
      <c r="Q589" s="116"/>
      <c r="R589" s="116"/>
      <c r="S589" s="116"/>
      <c r="T589" s="116"/>
      <c r="U589" s="116"/>
      <c r="V589" s="116"/>
      <c r="W589" s="116"/>
      <c r="X589" s="116"/>
      <c r="Y589" s="116"/>
      <c r="Z589" s="117"/>
      <c r="AA589" s="117"/>
      <c r="AB589" s="117"/>
      <c r="AC589" s="117"/>
    </row>
    <row r="590" ht="15.75" customHeight="1">
      <c r="A590" s="118"/>
      <c r="B590" s="118"/>
      <c r="C590" s="115"/>
      <c r="D590" s="97"/>
      <c r="E590" s="97"/>
      <c r="F590" s="116"/>
      <c r="G590" s="116"/>
      <c r="H590" s="116"/>
      <c r="I590" s="116"/>
      <c r="J590" s="116"/>
      <c r="K590" s="116"/>
      <c r="L590" s="116"/>
      <c r="M590" s="116"/>
      <c r="N590" s="116"/>
      <c r="O590" s="116"/>
      <c r="P590" s="116"/>
      <c r="Q590" s="116"/>
      <c r="R590" s="116"/>
      <c r="S590" s="116"/>
      <c r="T590" s="116"/>
      <c r="U590" s="116"/>
      <c r="V590" s="116"/>
      <c r="W590" s="116"/>
      <c r="X590" s="116"/>
      <c r="Y590" s="116"/>
      <c r="Z590" s="117"/>
      <c r="AA590" s="117"/>
      <c r="AB590" s="117"/>
      <c r="AC590" s="117"/>
    </row>
    <row r="591" ht="15.75" customHeight="1">
      <c r="A591" s="118"/>
      <c r="B591" s="118"/>
      <c r="C591" s="115"/>
      <c r="D591" s="97"/>
      <c r="E591" s="97"/>
      <c r="F591" s="116"/>
      <c r="G591" s="116"/>
      <c r="H591" s="116"/>
      <c r="I591" s="116"/>
      <c r="J591" s="116"/>
      <c r="K591" s="116"/>
      <c r="L591" s="116"/>
      <c r="M591" s="116"/>
      <c r="N591" s="116"/>
      <c r="O591" s="116"/>
      <c r="P591" s="116"/>
      <c r="Q591" s="116"/>
      <c r="R591" s="116"/>
      <c r="S591" s="116"/>
      <c r="T591" s="116"/>
      <c r="U591" s="116"/>
      <c r="V591" s="116"/>
      <c r="W591" s="116"/>
      <c r="X591" s="116"/>
      <c r="Y591" s="116"/>
      <c r="Z591" s="117"/>
      <c r="AA591" s="117"/>
      <c r="AB591" s="117"/>
      <c r="AC591" s="117"/>
    </row>
    <row r="592" ht="15.75" customHeight="1">
      <c r="A592" s="118"/>
      <c r="B592" s="118"/>
      <c r="C592" s="115"/>
      <c r="D592" s="97"/>
      <c r="E592" s="97"/>
      <c r="F592" s="116"/>
      <c r="G592" s="116"/>
      <c r="H592" s="116"/>
      <c r="I592" s="116"/>
      <c r="J592" s="116"/>
      <c r="K592" s="116"/>
      <c r="L592" s="116"/>
      <c r="M592" s="116"/>
      <c r="N592" s="116"/>
      <c r="O592" s="116"/>
      <c r="P592" s="116"/>
      <c r="Q592" s="116"/>
      <c r="R592" s="116"/>
      <c r="S592" s="116"/>
      <c r="T592" s="116"/>
      <c r="U592" s="116"/>
      <c r="V592" s="116"/>
      <c r="W592" s="116"/>
      <c r="X592" s="116"/>
      <c r="Y592" s="116"/>
      <c r="Z592" s="117"/>
      <c r="AA592" s="117"/>
      <c r="AB592" s="117"/>
      <c r="AC592" s="117"/>
    </row>
    <row r="593" ht="15.75" customHeight="1">
      <c r="A593" s="118"/>
      <c r="B593" s="118"/>
      <c r="C593" s="115"/>
      <c r="D593" s="97"/>
      <c r="E593" s="97"/>
      <c r="F593" s="116"/>
      <c r="G593" s="116"/>
      <c r="H593" s="116"/>
      <c r="I593" s="116"/>
      <c r="J593" s="116"/>
      <c r="K593" s="116"/>
      <c r="L593" s="116"/>
      <c r="M593" s="116"/>
      <c r="N593" s="116"/>
      <c r="O593" s="116"/>
      <c r="P593" s="116"/>
      <c r="Q593" s="116"/>
      <c r="R593" s="116"/>
      <c r="S593" s="116"/>
      <c r="T593" s="116"/>
      <c r="U593" s="116"/>
      <c r="V593" s="116"/>
      <c r="W593" s="116"/>
      <c r="X593" s="116"/>
      <c r="Y593" s="116"/>
      <c r="Z593" s="117"/>
      <c r="AA593" s="117"/>
      <c r="AB593" s="117"/>
      <c r="AC593" s="117"/>
    </row>
    <row r="594" ht="15.75" customHeight="1">
      <c r="A594" s="118"/>
      <c r="B594" s="118"/>
      <c r="C594" s="115"/>
      <c r="D594" s="97"/>
      <c r="E594" s="97"/>
      <c r="F594" s="116"/>
      <c r="G594" s="116"/>
      <c r="H594" s="116"/>
      <c r="I594" s="116"/>
      <c r="J594" s="116"/>
      <c r="K594" s="116"/>
      <c r="L594" s="116"/>
      <c r="M594" s="116"/>
      <c r="N594" s="116"/>
      <c r="O594" s="116"/>
      <c r="P594" s="116"/>
      <c r="Q594" s="116"/>
      <c r="R594" s="116"/>
      <c r="S594" s="116"/>
      <c r="T594" s="116"/>
      <c r="U594" s="116"/>
      <c r="V594" s="116"/>
      <c r="W594" s="116"/>
      <c r="X594" s="116"/>
      <c r="Y594" s="116"/>
      <c r="Z594" s="117"/>
      <c r="AA594" s="117"/>
      <c r="AB594" s="117"/>
      <c r="AC594" s="117"/>
    </row>
    <row r="595" ht="15.75" customHeight="1">
      <c r="A595" s="118"/>
      <c r="B595" s="118"/>
      <c r="C595" s="115"/>
      <c r="D595" s="97"/>
      <c r="E595" s="97"/>
      <c r="F595" s="116"/>
      <c r="G595" s="116"/>
      <c r="H595" s="116"/>
      <c r="I595" s="116"/>
      <c r="J595" s="116"/>
      <c r="K595" s="116"/>
      <c r="L595" s="116"/>
      <c r="M595" s="116"/>
      <c r="N595" s="116"/>
      <c r="O595" s="116"/>
      <c r="P595" s="116"/>
      <c r="Q595" s="116"/>
      <c r="R595" s="116"/>
      <c r="S595" s="116"/>
      <c r="T595" s="116"/>
      <c r="U595" s="116"/>
      <c r="V595" s="116"/>
      <c r="W595" s="116"/>
      <c r="X595" s="116"/>
      <c r="Y595" s="116"/>
      <c r="Z595" s="117"/>
      <c r="AA595" s="117"/>
      <c r="AB595" s="117"/>
      <c r="AC595" s="117"/>
    </row>
    <row r="596" ht="15.75" customHeight="1">
      <c r="A596" s="118"/>
      <c r="B596" s="118"/>
      <c r="C596" s="115"/>
      <c r="D596" s="97"/>
      <c r="E596" s="97"/>
      <c r="F596" s="116"/>
      <c r="G596" s="116"/>
      <c r="H596" s="116"/>
      <c r="I596" s="116"/>
      <c r="J596" s="116"/>
      <c r="K596" s="116"/>
      <c r="L596" s="116"/>
      <c r="M596" s="116"/>
      <c r="N596" s="116"/>
      <c r="O596" s="116"/>
      <c r="P596" s="116"/>
      <c r="Q596" s="116"/>
      <c r="R596" s="116"/>
      <c r="S596" s="116"/>
      <c r="T596" s="116"/>
      <c r="U596" s="116"/>
      <c r="V596" s="116"/>
      <c r="W596" s="116"/>
      <c r="X596" s="116"/>
      <c r="Y596" s="116"/>
      <c r="Z596" s="117"/>
      <c r="AA596" s="117"/>
      <c r="AB596" s="117"/>
      <c r="AC596" s="117"/>
    </row>
    <row r="597" ht="15.75" customHeight="1">
      <c r="A597" s="118"/>
      <c r="B597" s="118"/>
      <c r="C597" s="115"/>
      <c r="D597" s="97"/>
      <c r="E597" s="97"/>
      <c r="F597" s="116"/>
      <c r="G597" s="116"/>
      <c r="H597" s="116"/>
      <c r="I597" s="116"/>
      <c r="J597" s="116"/>
      <c r="K597" s="116"/>
      <c r="L597" s="116"/>
      <c r="M597" s="116"/>
      <c r="N597" s="116"/>
      <c r="O597" s="116"/>
      <c r="P597" s="116"/>
      <c r="Q597" s="116"/>
      <c r="R597" s="116"/>
      <c r="S597" s="116"/>
      <c r="T597" s="116"/>
      <c r="U597" s="116"/>
      <c r="V597" s="116"/>
      <c r="W597" s="116"/>
      <c r="X597" s="116"/>
      <c r="Y597" s="116"/>
      <c r="Z597" s="117"/>
      <c r="AA597" s="117"/>
      <c r="AB597" s="117"/>
      <c r="AC597" s="117"/>
    </row>
    <row r="598" ht="15.75" customHeight="1">
      <c r="A598" s="118"/>
      <c r="B598" s="118"/>
      <c r="C598" s="115"/>
      <c r="D598" s="97"/>
      <c r="E598" s="97"/>
      <c r="F598" s="116"/>
      <c r="G598" s="116"/>
      <c r="H598" s="116"/>
      <c r="I598" s="116"/>
      <c r="J598" s="116"/>
      <c r="K598" s="116"/>
      <c r="L598" s="116"/>
      <c r="M598" s="116"/>
      <c r="N598" s="116"/>
      <c r="O598" s="116"/>
      <c r="P598" s="116"/>
      <c r="Q598" s="116"/>
      <c r="R598" s="116"/>
      <c r="S598" s="116"/>
      <c r="T598" s="116"/>
      <c r="U598" s="116"/>
      <c r="V598" s="116"/>
      <c r="W598" s="116"/>
      <c r="X598" s="116"/>
      <c r="Y598" s="116"/>
      <c r="Z598" s="117"/>
      <c r="AA598" s="117"/>
      <c r="AB598" s="117"/>
      <c r="AC598" s="117"/>
    </row>
    <row r="599" ht="15.75" customHeight="1">
      <c r="A599" s="118"/>
      <c r="B599" s="118"/>
      <c r="C599" s="115"/>
      <c r="D599" s="97"/>
      <c r="E599" s="97"/>
      <c r="F599" s="116"/>
      <c r="G599" s="116"/>
      <c r="H599" s="116"/>
      <c r="I599" s="116"/>
      <c r="J599" s="116"/>
      <c r="K599" s="116"/>
      <c r="L599" s="116"/>
      <c r="M599" s="116"/>
      <c r="N599" s="116"/>
      <c r="O599" s="116"/>
      <c r="P599" s="116"/>
      <c r="Q599" s="116"/>
      <c r="R599" s="116"/>
      <c r="S599" s="116"/>
      <c r="T599" s="116"/>
      <c r="U599" s="116"/>
      <c r="V599" s="116"/>
      <c r="W599" s="116"/>
      <c r="X599" s="116"/>
      <c r="Y599" s="116"/>
      <c r="Z599" s="117"/>
      <c r="AA599" s="117"/>
      <c r="AB599" s="117"/>
      <c r="AC599" s="117"/>
    </row>
    <row r="600" ht="15.75" customHeight="1">
      <c r="A600" s="118"/>
      <c r="B600" s="118"/>
      <c r="C600" s="115"/>
      <c r="D600" s="97"/>
      <c r="E600" s="97"/>
      <c r="F600" s="116"/>
      <c r="G600" s="116"/>
      <c r="H600" s="116"/>
      <c r="I600" s="116"/>
      <c r="J600" s="116"/>
      <c r="K600" s="116"/>
      <c r="L600" s="116"/>
      <c r="M600" s="116"/>
      <c r="N600" s="116"/>
      <c r="O600" s="116"/>
      <c r="P600" s="116"/>
      <c r="Q600" s="116"/>
      <c r="R600" s="116"/>
      <c r="S600" s="116"/>
      <c r="T600" s="116"/>
      <c r="U600" s="116"/>
      <c r="V600" s="116"/>
      <c r="W600" s="116"/>
      <c r="X600" s="116"/>
      <c r="Y600" s="116"/>
      <c r="Z600" s="117"/>
      <c r="AA600" s="117"/>
      <c r="AB600" s="117"/>
      <c r="AC600" s="117"/>
    </row>
    <row r="601" ht="15.75" customHeight="1">
      <c r="A601" s="118"/>
      <c r="B601" s="118"/>
      <c r="C601" s="115"/>
      <c r="D601" s="97"/>
      <c r="E601" s="97"/>
      <c r="F601" s="116"/>
      <c r="G601" s="116"/>
      <c r="H601" s="116"/>
      <c r="I601" s="116"/>
      <c r="J601" s="116"/>
      <c r="K601" s="116"/>
      <c r="L601" s="116"/>
      <c r="M601" s="116"/>
      <c r="N601" s="116"/>
      <c r="O601" s="116"/>
      <c r="P601" s="116"/>
      <c r="Q601" s="116"/>
      <c r="R601" s="116"/>
      <c r="S601" s="116"/>
      <c r="T601" s="116"/>
      <c r="U601" s="116"/>
      <c r="V601" s="116"/>
      <c r="W601" s="116"/>
      <c r="X601" s="116"/>
      <c r="Y601" s="116"/>
      <c r="Z601" s="117"/>
      <c r="AA601" s="117"/>
      <c r="AB601" s="117"/>
      <c r="AC601" s="117"/>
    </row>
    <row r="602" ht="15.75" customHeight="1">
      <c r="A602" s="118"/>
      <c r="B602" s="118"/>
      <c r="C602" s="115"/>
      <c r="D602" s="97"/>
      <c r="E602" s="97"/>
      <c r="F602" s="116"/>
      <c r="G602" s="116"/>
      <c r="H602" s="116"/>
      <c r="I602" s="116"/>
      <c r="J602" s="116"/>
      <c r="K602" s="116"/>
      <c r="L602" s="116"/>
      <c r="M602" s="116"/>
      <c r="N602" s="116"/>
      <c r="O602" s="116"/>
      <c r="P602" s="116"/>
      <c r="Q602" s="116"/>
      <c r="R602" s="116"/>
      <c r="S602" s="116"/>
      <c r="T602" s="116"/>
      <c r="U602" s="116"/>
      <c r="V602" s="116"/>
      <c r="W602" s="116"/>
      <c r="X602" s="116"/>
      <c r="Y602" s="116"/>
      <c r="Z602" s="117"/>
      <c r="AA602" s="117"/>
      <c r="AB602" s="117"/>
      <c r="AC602" s="117"/>
    </row>
    <row r="603" ht="15.75" customHeight="1">
      <c r="A603" s="118"/>
      <c r="B603" s="118"/>
      <c r="C603" s="115"/>
      <c r="D603" s="97"/>
      <c r="E603" s="97"/>
      <c r="F603" s="116"/>
      <c r="G603" s="116"/>
      <c r="H603" s="116"/>
      <c r="I603" s="116"/>
      <c r="J603" s="116"/>
      <c r="K603" s="116"/>
      <c r="L603" s="116"/>
      <c r="M603" s="116"/>
      <c r="N603" s="116"/>
      <c r="O603" s="116"/>
      <c r="P603" s="116"/>
      <c r="Q603" s="116"/>
      <c r="R603" s="116"/>
      <c r="S603" s="116"/>
      <c r="T603" s="116"/>
      <c r="U603" s="116"/>
      <c r="V603" s="116"/>
      <c r="W603" s="116"/>
      <c r="X603" s="116"/>
      <c r="Y603" s="116"/>
      <c r="Z603" s="117"/>
      <c r="AA603" s="117"/>
      <c r="AB603" s="117"/>
      <c r="AC603" s="117"/>
    </row>
    <row r="604" ht="15.75" customHeight="1">
      <c r="A604" s="118"/>
      <c r="B604" s="118"/>
      <c r="C604" s="115"/>
      <c r="D604" s="97"/>
      <c r="E604" s="97"/>
      <c r="F604" s="116"/>
      <c r="G604" s="116"/>
      <c r="H604" s="116"/>
      <c r="I604" s="116"/>
      <c r="J604" s="116"/>
      <c r="K604" s="116"/>
      <c r="L604" s="116"/>
      <c r="M604" s="116"/>
      <c r="N604" s="116"/>
      <c r="O604" s="116"/>
      <c r="P604" s="116"/>
      <c r="Q604" s="116"/>
      <c r="R604" s="116"/>
      <c r="S604" s="116"/>
      <c r="T604" s="116"/>
      <c r="U604" s="116"/>
      <c r="V604" s="116"/>
      <c r="W604" s="116"/>
      <c r="X604" s="116"/>
      <c r="Y604" s="116"/>
      <c r="Z604" s="117"/>
      <c r="AA604" s="117"/>
      <c r="AB604" s="117"/>
      <c r="AC604" s="117"/>
    </row>
    <row r="605" ht="15.75" customHeight="1">
      <c r="A605" s="118"/>
      <c r="B605" s="118"/>
      <c r="C605" s="115"/>
      <c r="D605" s="97"/>
      <c r="E605" s="97"/>
      <c r="F605" s="116"/>
      <c r="G605" s="116"/>
      <c r="H605" s="116"/>
      <c r="I605" s="116"/>
      <c r="J605" s="116"/>
      <c r="K605" s="116"/>
      <c r="L605" s="116"/>
      <c r="M605" s="116"/>
      <c r="N605" s="116"/>
      <c r="O605" s="116"/>
      <c r="P605" s="116"/>
      <c r="Q605" s="116"/>
      <c r="R605" s="116"/>
      <c r="S605" s="116"/>
      <c r="T605" s="116"/>
      <c r="U605" s="116"/>
      <c r="V605" s="116"/>
      <c r="W605" s="116"/>
      <c r="X605" s="116"/>
      <c r="Y605" s="116"/>
      <c r="Z605" s="117"/>
      <c r="AA605" s="117"/>
      <c r="AB605" s="117"/>
      <c r="AC605" s="117"/>
    </row>
    <row r="606" ht="15.75" customHeight="1">
      <c r="A606" s="118"/>
      <c r="B606" s="118"/>
      <c r="C606" s="115"/>
      <c r="D606" s="97"/>
      <c r="E606" s="97"/>
      <c r="F606" s="116"/>
      <c r="G606" s="116"/>
      <c r="H606" s="116"/>
      <c r="I606" s="116"/>
      <c r="J606" s="116"/>
      <c r="K606" s="116"/>
      <c r="L606" s="116"/>
      <c r="M606" s="116"/>
      <c r="N606" s="116"/>
      <c r="O606" s="116"/>
      <c r="P606" s="116"/>
      <c r="Q606" s="116"/>
      <c r="R606" s="116"/>
      <c r="S606" s="116"/>
      <c r="T606" s="116"/>
      <c r="U606" s="116"/>
      <c r="V606" s="116"/>
      <c r="W606" s="116"/>
      <c r="X606" s="116"/>
      <c r="Y606" s="116"/>
      <c r="Z606" s="117"/>
      <c r="AA606" s="117"/>
      <c r="AB606" s="117"/>
      <c r="AC606" s="117"/>
    </row>
    <row r="607" ht="15.75" customHeight="1">
      <c r="A607" s="118"/>
      <c r="B607" s="118"/>
      <c r="C607" s="115"/>
      <c r="D607" s="97"/>
      <c r="E607" s="97"/>
      <c r="F607" s="116"/>
      <c r="G607" s="116"/>
      <c r="H607" s="116"/>
      <c r="I607" s="116"/>
      <c r="J607" s="116"/>
      <c r="K607" s="116"/>
      <c r="L607" s="116"/>
      <c r="M607" s="116"/>
      <c r="N607" s="116"/>
      <c r="O607" s="116"/>
      <c r="P607" s="116"/>
      <c r="Q607" s="116"/>
      <c r="R607" s="116"/>
      <c r="S607" s="116"/>
      <c r="T607" s="116"/>
      <c r="U607" s="116"/>
      <c r="V607" s="116"/>
      <c r="W607" s="116"/>
      <c r="X607" s="116"/>
      <c r="Y607" s="116"/>
      <c r="Z607" s="117"/>
      <c r="AA607" s="117"/>
      <c r="AB607" s="117"/>
      <c r="AC607" s="117"/>
    </row>
    <row r="608" ht="15.75" customHeight="1">
      <c r="A608" s="118"/>
      <c r="B608" s="118"/>
      <c r="C608" s="115"/>
      <c r="D608" s="97"/>
      <c r="E608" s="97"/>
      <c r="F608" s="116"/>
      <c r="G608" s="116"/>
      <c r="H608" s="116"/>
      <c r="I608" s="116"/>
      <c r="J608" s="116"/>
      <c r="K608" s="116"/>
      <c r="L608" s="116"/>
      <c r="M608" s="116"/>
      <c r="N608" s="116"/>
      <c r="O608" s="116"/>
      <c r="P608" s="116"/>
      <c r="Q608" s="116"/>
      <c r="R608" s="116"/>
      <c r="S608" s="116"/>
      <c r="T608" s="116"/>
      <c r="U608" s="116"/>
      <c r="V608" s="116"/>
      <c r="W608" s="116"/>
      <c r="X608" s="116"/>
      <c r="Y608" s="116"/>
      <c r="Z608" s="117"/>
      <c r="AA608" s="117"/>
      <c r="AB608" s="117"/>
      <c r="AC608" s="117"/>
    </row>
    <row r="609" ht="15.75" customHeight="1">
      <c r="A609" s="118"/>
      <c r="B609" s="118"/>
      <c r="C609" s="115"/>
      <c r="D609" s="97"/>
      <c r="E609" s="97"/>
      <c r="F609" s="116"/>
      <c r="G609" s="116"/>
      <c r="H609" s="116"/>
      <c r="I609" s="116"/>
      <c r="J609" s="116"/>
      <c r="K609" s="116"/>
      <c r="L609" s="116"/>
      <c r="M609" s="116"/>
      <c r="N609" s="116"/>
      <c r="O609" s="116"/>
      <c r="P609" s="116"/>
      <c r="Q609" s="116"/>
      <c r="R609" s="116"/>
      <c r="S609" s="116"/>
      <c r="T609" s="116"/>
      <c r="U609" s="116"/>
      <c r="V609" s="116"/>
      <c r="W609" s="116"/>
      <c r="X609" s="116"/>
      <c r="Y609" s="116"/>
      <c r="Z609" s="117"/>
      <c r="AA609" s="117"/>
      <c r="AB609" s="117"/>
      <c r="AC609" s="117"/>
    </row>
    <row r="610" ht="15.75" customHeight="1">
      <c r="A610" s="118"/>
      <c r="B610" s="118"/>
      <c r="C610" s="115"/>
      <c r="D610" s="97"/>
      <c r="E610" s="97"/>
      <c r="F610" s="116"/>
      <c r="G610" s="116"/>
      <c r="H610" s="116"/>
      <c r="I610" s="116"/>
      <c r="J610" s="116"/>
      <c r="K610" s="116"/>
      <c r="L610" s="116"/>
      <c r="M610" s="116"/>
      <c r="N610" s="116"/>
      <c r="O610" s="116"/>
      <c r="P610" s="116"/>
      <c r="Q610" s="116"/>
      <c r="R610" s="116"/>
      <c r="S610" s="116"/>
      <c r="T610" s="116"/>
      <c r="U610" s="116"/>
      <c r="V610" s="116"/>
      <c r="W610" s="116"/>
      <c r="X610" s="116"/>
      <c r="Y610" s="116"/>
      <c r="Z610" s="117"/>
      <c r="AA610" s="117"/>
      <c r="AB610" s="117"/>
      <c r="AC610" s="117"/>
    </row>
    <row r="611" ht="15.75" customHeight="1">
      <c r="A611" s="118"/>
      <c r="B611" s="118"/>
      <c r="C611" s="115"/>
      <c r="D611" s="97"/>
      <c r="E611" s="97"/>
      <c r="F611" s="116"/>
      <c r="G611" s="116"/>
      <c r="H611" s="116"/>
      <c r="I611" s="116"/>
      <c r="J611" s="116"/>
      <c r="K611" s="116"/>
      <c r="L611" s="116"/>
      <c r="M611" s="116"/>
      <c r="N611" s="116"/>
      <c r="O611" s="116"/>
      <c r="P611" s="116"/>
      <c r="Q611" s="116"/>
      <c r="R611" s="116"/>
      <c r="S611" s="116"/>
      <c r="T611" s="116"/>
      <c r="U611" s="116"/>
      <c r="V611" s="116"/>
      <c r="W611" s="116"/>
      <c r="X611" s="116"/>
      <c r="Y611" s="116"/>
      <c r="Z611" s="117"/>
      <c r="AA611" s="117"/>
      <c r="AB611" s="117"/>
      <c r="AC611" s="117"/>
    </row>
    <row r="612" ht="15.75" customHeight="1">
      <c r="A612" s="118"/>
      <c r="B612" s="118"/>
      <c r="C612" s="115"/>
      <c r="D612" s="97"/>
      <c r="E612" s="97"/>
      <c r="F612" s="116"/>
      <c r="G612" s="116"/>
      <c r="H612" s="116"/>
      <c r="I612" s="116"/>
      <c r="J612" s="116"/>
      <c r="K612" s="116"/>
      <c r="L612" s="116"/>
      <c r="M612" s="116"/>
      <c r="N612" s="116"/>
      <c r="O612" s="116"/>
      <c r="P612" s="116"/>
      <c r="Q612" s="116"/>
      <c r="R612" s="116"/>
      <c r="S612" s="116"/>
      <c r="T612" s="116"/>
      <c r="U612" s="116"/>
      <c r="V612" s="116"/>
      <c r="W612" s="116"/>
      <c r="X612" s="116"/>
      <c r="Y612" s="116"/>
      <c r="Z612" s="117"/>
      <c r="AA612" s="117"/>
      <c r="AB612" s="117"/>
      <c r="AC612" s="117"/>
    </row>
    <row r="613" ht="15.75" customHeight="1">
      <c r="A613" s="118"/>
      <c r="B613" s="118"/>
      <c r="C613" s="115"/>
      <c r="D613" s="97"/>
      <c r="E613" s="97"/>
      <c r="F613" s="116"/>
      <c r="G613" s="116"/>
      <c r="H613" s="116"/>
      <c r="I613" s="116"/>
      <c r="J613" s="116"/>
      <c r="K613" s="116"/>
      <c r="L613" s="116"/>
      <c r="M613" s="116"/>
      <c r="N613" s="116"/>
      <c r="O613" s="116"/>
      <c r="P613" s="116"/>
      <c r="Q613" s="116"/>
      <c r="R613" s="116"/>
      <c r="S613" s="116"/>
      <c r="T613" s="116"/>
      <c r="U613" s="116"/>
      <c r="V613" s="116"/>
      <c r="W613" s="116"/>
      <c r="X613" s="116"/>
      <c r="Y613" s="116"/>
      <c r="Z613" s="117"/>
      <c r="AA613" s="117"/>
      <c r="AB613" s="117"/>
      <c r="AC613" s="117"/>
    </row>
    <row r="614" ht="15.75" customHeight="1">
      <c r="A614" s="118"/>
      <c r="B614" s="118"/>
      <c r="C614" s="115"/>
      <c r="D614" s="97"/>
      <c r="E614" s="97"/>
      <c r="F614" s="116"/>
      <c r="G614" s="116"/>
      <c r="H614" s="116"/>
      <c r="I614" s="116"/>
      <c r="J614" s="116"/>
      <c r="K614" s="116"/>
      <c r="L614" s="116"/>
      <c r="M614" s="116"/>
      <c r="N614" s="116"/>
      <c r="O614" s="116"/>
      <c r="P614" s="116"/>
      <c r="Q614" s="116"/>
      <c r="R614" s="116"/>
      <c r="S614" s="116"/>
      <c r="T614" s="116"/>
      <c r="U614" s="116"/>
      <c r="V614" s="116"/>
      <c r="W614" s="116"/>
      <c r="X614" s="116"/>
      <c r="Y614" s="116"/>
      <c r="Z614" s="117"/>
      <c r="AA614" s="117"/>
      <c r="AB614" s="117"/>
      <c r="AC614" s="117"/>
    </row>
    <row r="615" ht="15.75" customHeight="1">
      <c r="A615" s="118"/>
      <c r="B615" s="118"/>
      <c r="C615" s="115"/>
      <c r="D615" s="97"/>
      <c r="E615" s="97"/>
      <c r="F615" s="116"/>
      <c r="G615" s="116"/>
      <c r="H615" s="116"/>
      <c r="I615" s="116"/>
      <c r="J615" s="116"/>
      <c r="K615" s="116"/>
      <c r="L615" s="116"/>
      <c r="M615" s="116"/>
      <c r="N615" s="116"/>
      <c r="O615" s="116"/>
      <c r="P615" s="116"/>
      <c r="Q615" s="116"/>
      <c r="R615" s="116"/>
      <c r="S615" s="116"/>
      <c r="T615" s="116"/>
      <c r="U615" s="116"/>
      <c r="V615" s="116"/>
      <c r="W615" s="116"/>
      <c r="X615" s="116"/>
      <c r="Y615" s="116"/>
      <c r="Z615" s="117"/>
      <c r="AA615" s="117"/>
      <c r="AB615" s="117"/>
      <c r="AC615" s="117"/>
    </row>
    <row r="616" ht="15.75" customHeight="1">
      <c r="A616" s="118"/>
      <c r="B616" s="118"/>
      <c r="C616" s="115"/>
      <c r="D616" s="97"/>
      <c r="E616" s="97"/>
      <c r="F616" s="116"/>
      <c r="G616" s="116"/>
      <c r="H616" s="116"/>
      <c r="I616" s="116"/>
      <c r="J616" s="116"/>
      <c r="K616" s="116"/>
      <c r="L616" s="116"/>
      <c r="M616" s="116"/>
      <c r="N616" s="116"/>
      <c r="O616" s="116"/>
      <c r="P616" s="116"/>
      <c r="Q616" s="116"/>
      <c r="R616" s="116"/>
      <c r="S616" s="116"/>
      <c r="T616" s="116"/>
      <c r="U616" s="116"/>
      <c r="V616" s="116"/>
      <c r="W616" s="116"/>
      <c r="X616" s="116"/>
      <c r="Y616" s="116"/>
      <c r="Z616" s="117"/>
      <c r="AA616" s="117"/>
      <c r="AB616" s="117"/>
      <c r="AC616" s="117"/>
    </row>
    <row r="617" ht="15.75" customHeight="1">
      <c r="A617" s="118"/>
      <c r="B617" s="118"/>
      <c r="C617" s="115"/>
      <c r="D617" s="97"/>
      <c r="E617" s="97"/>
      <c r="F617" s="116"/>
      <c r="G617" s="116"/>
      <c r="H617" s="116"/>
      <c r="I617" s="116"/>
      <c r="J617" s="116"/>
      <c r="K617" s="116"/>
      <c r="L617" s="116"/>
      <c r="M617" s="116"/>
      <c r="N617" s="116"/>
      <c r="O617" s="116"/>
      <c r="P617" s="116"/>
      <c r="Q617" s="116"/>
      <c r="R617" s="116"/>
      <c r="S617" s="116"/>
      <c r="T617" s="116"/>
      <c r="U617" s="116"/>
      <c r="V617" s="116"/>
      <c r="W617" s="116"/>
      <c r="X617" s="116"/>
      <c r="Y617" s="116"/>
      <c r="Z617" s="117"/>
      <c r="AA617" s="117"/>
      <c r="AB617" s="117"/>
      <c r="AC617" s="117"/>
    </row>
    <row r="618" ht="15.75" customHeight="1">
      <c r="A618" s="118"/>
      <c r="B618" s="118"/>
      <c r="C618" s="115"/>
      <c r="D618" s="97"/>
      <c r="E618" s="97"/>
      <c r="F618" s="116"/>
      <c r="G618" s="116"/>
      <c r="H618" s="116"/>
      <c r="I618" s="116"/>
      <c r="J618" s="116"/>
      <c r="K618" s="116"/>
      <c r="L618" s="116"/>
      <c r="M618" s="116"/>
      <c r="N618" s="116"/>
      <c r="O618" s="116"/>
      <c r="P618" s="116"/>
      <c r="Q618" s="116"/>
      <c r="R618" s="116"/>
      <c r="S618" s="116"/>
      <c r="T618" s="116"/>
      <c r="U618" s="116"/>
      <c r="V618" s="116"/>
      <c r="W618" s="116"/>
      <c r="X618" s="116"/>
      <c r="Y618" s="116"/>
      <c r="Z618" s="117"/>
      <c r="AA618" s="117"/>
      <c r="AB618" s="117"/>
      <c r="AC618" s="117"/>
    </row>
    <row r="619" ht="15.75" customHeight="1">
      <c r="A619" s="118"/>
      <c r="B619" s="118"/>
      <c r="C619" s="115"/>
      <c r="D619" s="97"/>
      <c r="E619" s="97"/>
      <c r="F619" s="116"/>
      <c r="G619" s="116"/>
      <c r="H619" s="116"/>
      <c r="I619" s="116"/>
      <c r="J619" s="116"/>
      <c r="K619" s="116"/>
      <c r="L619" s="116"/>
      <c r="M619" s="116"/>
      <c r="N619" s="116"/>
      <c r="O619" s="116"/>
      <c r="P619" s="116"/>
      <c r="Q619" s="116"/>
      <c r="R619" s="116"/>
      <c r="S619" s="116"/>
      <c r="T619" s="116"/>
      <c r="U619" s="116"/>
      <c r="V619" s="116"/>
      <c r="W619" s="116"/>
      <c r="X619" s="116"/>
      <c r="Y619" s="116"/>
      <c r="Z619" s="117"/>
      <c r="AA619" s="117"/>
      <c r="AB619" s="117"/>
      <c r="AC619" s="117"/>
    </row>
    <row r="620" ht="15.75" customHeight="1">
      <c r="A620" s="118"/>
      <c r="B620" s="118"/>
      <c r="C620" s="115"/>
      <c r="D620" s="97"/>
      <c r="E620" s="97"/>
      <c r="F620" s="116"/>
      <c r="G620" s="116"/>
      <c r="H620" s="116"/>
      <c r="I620" s="116"/>
      <c r="J620" s="116"/>
      <c r="K620" s="116"/>
      <c r="L620" s="116"/>
      <c r="M620" s="116"/>
      <c r="N620" s="116"/>
      <c r="O620" s="116"/>
      <c r="P620" s="116"/>
      <c r="Q620" s="116"/>
      <c r="R620" s="116"/>
      <c r="S620" s="116"/>
      <c r="T620" s="116"/>
      <c r="U620" s="116"/>
      <c r="V620" s="116"/>
      <c r="W620" s="116"/>
      <c r="X620" s="116"/>
      <c r="Y620" s="116"/>
      <c r="Z620" s="117"/>
      <c r="AA620" s="117"/>
      <c r="AB620" s="117"/>
      <c r="AC620" s="117"/>
    </row>
    <row r="621" ht="15.75" customHeight="1">
      <c r="A621" s="118"/>
      <c r="B621" s="118"/>
      <c r="C621" s="115"/>
      <c r="D621" s="97"/>
      <c r="E621" s="97"/>
      <c r="F621" s="116"/>
      <c r="G621" s="116"/>
      <c r="H621" s="116"/>
      <c r="I621" s="116"/>
      <c r="J621" s="116"/>
      <c r="K621" s="116"/>
      <c r="L621" s="116"/>
      <c r="M621" s="116"/>
      <c r="N621" s="116"/>
      <c r="O621" s="116"/>
      <c r="P621" s="116"/>
      <c r="Q621" s="116"/>
      <c r="R621" s="116"/>
      <c r="S621" s="116"/>
      <c r="T621" s="116"/>
      <c r="U621" s="116"/>
      <c r="V621" s="116"/>
      <c r="W621" s="116"/>
      <c r="X621" s="116"/>
      <c r="Y621" s="116"/>
      <c r="Z621" s="117"/>
      <c r="AA621" s="117"/>
      <c r="AB621" s="117"/>
      <c r="AC621" s="117"/>
    </row>
    <row r="622" ht="15.75" customHeight="1">
      <c r="A622" s="118"/>
      <c r="B622" s="118"/>
      <c r="C622" s="115"/>
      <c r="D622" s="97"/>
      <c r="E622" s="97"/>
      <c r="F622" s="116"/>
      <c r="G622" s="116"/>
      <c r="H622" s="116"/>
      <c r="I622" s="116"/>
      <c r="J622" s="116"/>
      <c r="K622" s="116"/>
      <c r="L622" s="116"/>
      <c r="M622" s="116"/>
      <c r="N622" s="116"/>
      <c r="O622" s="116"/>
      <c r="P622" s="116"/>
      <c r="Q622" s="116"/>
      <c r="R622" s="116"/>
      <c r="S622" s="116"/>
      <c r="T622" s="116"/>
      <c r="U622" s="116"/>
      <c r="V622" s="116"/>
      <c r="W622" s="116"/>
      <c r="X622" s="116"/>
      <c r="Y622" s="116"/>
      <c r="Z622" s="117"/>
      <c r="AA622" s="117"/>
      <c r="AB622" s="117"/>
      <c r="AC622" s="117"/>
    </row>
    <row r="623" ht="15.75" customHeight="1">
      <c r="A623" s="118"/>
      <c r="B623" s="118"/>
      <c r="C623" s="115"/>
      <c r="D623" s="97"/>
      <c r="E623" s="97"/>
      <c r="F623" s="116"/>
      <c r="G623" s="116"/>
      <c r="H623" s="116"/>
      <c r="I623" s="116"/>
      <c r="J623" s="116"/>
      <c r="K623" s="116"/>
      <c r="L623" s="116"/>
      <c r="M623" s="116"/>
      <c r="N623" s="116"/>
      <c r="O623" s="116"/>
      <c r="P623" s="116"/>
      <c r="Q623" s="116"/>
      <c r="R623" s="116"/>
      <c r="S623" s="116"/>
      <c r="T623" s="116"/>
      <c r="U623" s="116"/>
      <c r="V623" s="116"/>
      <c r="W623" s="116"/>
      <c r="X623" s="116"/>
      <c r="Y623" s="116"/>
      <c r="Z623" s="117"/>
      <c r="AA623" s="117"/>
      <c r="AB623" s="117"/>
      <c r="AC623" s="117"/>
    </row>
    <row r="624" ht="15.75" customHeight="1">
      <c r="A624" s="118"/>
      <c r="B624" s="118"/>
      <c r="C624" s="115"/>
      <c r="D624" s="97"/>
      <c r="E624" s="97"/>
      <c r="F624" s="116"/>
      <c r="G624" s="116"/>
      <c r="H624" s="116"/>
      <c r="I624" s="116"/>
      <c r="J624" s="116"/>
      <c r="K624" s="116"/>
      <c r="L624" s="116"/>
      <c r="M624" s="116"/>
      <c r="N624" s="116"/>
      <c r="O624" s="116"/>
      <c r="P624" s="116"/>
      <c r="Q624" s="116"/>
      <c r="R624" s="116"/>
      <c r="S624" s="116"/>
      <c r="T624" s="116"/>
      <c r="U624" s="116"/>
      <c r="V624" s="116"/>
      <c r="W624" s="116"/>
      <c r="X624" s="116"/>
      <c r="Y624" s="116"/>
      <c r="Z624" s="117"/>
      <c r="AA624" s="117"/>
      <c r="AB624" s="117"/>
      <c r="AC624" s="117"/>
    </row>
    <row r="625" ht="15.75" customHeight="1">
      <c r="A625" s="118"/>
      <c r="B625" s="118"/>
      <c r="C625" s="115"/>
      <c r="D625" s="97"/>
      <c r="E625" s="97"/>
      <c r="F625" s="116"/>
      <c r="G625" s="116"/>
      <c r="H625" s="116"/>
      <c r="I625" s="116"/>
      <c r="J625" s="116"/>
      <c r="K625" s="116"/>
      <c r="L625" s="116"/>
      <c r="M625" s="116"/>
      <c r="N625" s="116"/>
      <c r="O625" s="116"/>
      <c r="P625" s="116"/>
      <c r="Q625" s="116"/>
      <c r="R625" s="116"/>
      <c r="S625" s="116"/>
      <c r="T625" s="116"/>
      <c r="U625" s="116"/>
      <c r="V625" s="116"/>
      <c r="W625" s="116"/>
      <c r="X625" s="116"/>
      <c r="Y625" s="116"/>
      <c r="Z625" s="117"/>
      <c r="AA625" s="117"/>
      <c r="AB625" s="117"/>
      <c r="AC625" s="117"/>
    </row>
    <row r="626" ht="15.75" customHeight="1">
      <c r="A626" s="118"/>
      <c r="B626" s="118"/>
      <c r="C626" s="115"/>
      <c r="D626" s="97"/>
      <c r="E626" s="97"/>
      <c r="F626" s="116"/>
      <c r="G626" s="116"/>
      <c r="H626" s="116"/>
      <c r="I626" s="116"/>
      <c r="J626" s="116"/>
      <c r="K626" s="116"/>
      <c r="L626" s="116"/>
      <c r="M626" s="116"/>
      <c r="N626" s="116"/>
      <c r="O626" s="116"/>
      <c r="P626" s="116"/>
      <c r="Q626" s="116"/>
      <c r="R626" s="116"/>
      <c r="S626" s="116"/>
      <c r="T626" s="116"/>
      <c r="U626" s="116"/>
      <c r="V626" s="116"/>
      <c r="W626" s="116"/>
      <c r="X626" s="116"/>
      <c r="Y626" s="116"/>
      <c r="Z626" s="117"/>
      <c r="AA626" s="117"/>
      <c r="AB626" s="117"/>
      <c r="AC626" s="117"/>
    </row>
    <row r="627" ht="15.75" customHeight="1">
      <c r="A627" s="118"/>
      <c r="B627" s="118"/>
      <c r="C627" s="115"/>
      <c r="D627" s="97"/>
      <c r="E627" s="97"/>
      <c r="F627" s="116"/>
      <c r="G627" s="116"/>
      <c r="H627" s="116"/>
      <c r="I627" s="116"/>
      <c r="J627" s="116"/>
      <c r="K627" s="116"/>
      <c r="L627" s="116"/>
      <c r="M627" s="116"/>
      <c r="N627" s="116"/>
      <c r="O627" s="116"/>
      <c r="P627" s="116"/>
      <c r="Q627" s="116"/>
      <c r="R627" s="116"/>
      <c r="S627" s="116"/>
      <c r="T627" s="116"/>
      <c r="U627" s="116"/>
      <c r="V627" s="116"/>
      <c r="W627" s="116"/>
      <c r="X627" s="116"/>
      <c r="Y627" s="116"/>
      <c r="Z627" s="117"/>
      <c r="AA627" s="117"/>
      <c r="AB627" s="117"/>
      <c r="AC627" s="117"/>
    </row>
    <row r="628" ht="15.75" customHeight="1">
      <c r="A628" s="118"/>
      <c r="B628" s="118"/>
      <c r="C628" s="115"/>
      <c r="D628" s="97"/>
      <c r="E628" s="97"/>
      <c r="F628" s="116"/>
      <c r="G628" s="116"/>
      <c r="H628" s="116"/>
      <c r="I628" s="116"/>
      <c r="J628" s="116"/>
      <c r="K628" s="116"/>
      <c r="L628" s="116"/>
      <c r="M628" s="116"/>
      <c r="N628" s="116"/>
      <c r="O628" s="116"/>
      <c r="P628" s="116"/>
      <c r="Q628" s="116"/>
      <c r="R628" s="116"/>
      <c r="S628" s="116"/>
      <c r="T628" s="116"/>
      <c r="U628" s="116"/>
      <c r="V628" s="116"/>
      <c r="W628" s="116"/>
      <c r="X628" s="116"/>
      <c r="Y628" s="116"/>
      <c r="Z628" s="117"/>
      <c r="AA628" s="117"/>
      <c r="AB628" s="117"/>
      <c r="AC628" s="117"/>
    </row>
    <row r="629" ht="15.75" customHeight="1">
      <c r="A629" s="118"/>
      <c r="B629" s="118"/>
      <c r="C629" s="115"/>
      <c r="D629" s="97"/>
      <c r="E629" s="97"/>
      <c r="F629" s="116"/>
      <c r="G629" s="116"/>
      <c r="H629" s="116"/>
      <c r="I629" s="116"/>
      <c r="J629" s="116"/>
      <c r="K629" s="116"/>
      <c r="L629" s="116"/>
      <c r="M629" s="116"/>
      <c r="N629" s="116"/>
      <c r="O629" s="116"/>
      <c r="P629" s="116"/>
      <c r="Q629" s="116"/>
      <c r="R629" s="116"/>
      <c r="S629" s="116"/>
      <c r="T629" s="116"/>
      <c r="U629" s="116"/>
      <c r="V629" s="116"/>
      <c r="W629" s="116"/>
      <c r="X629" s="116"/>
      <c r="Y629" s="116"/>
      <c r="Z629" s="117"/>
      <c r="AA629" s="117"/>
      <c r="AB629" s="117"/>
      <c r="AC629" s="117"/>
    </row>
    <row r="630" ht="15.75" customHeight="1">
      <c r="A630" s="118"/>
      <c r="B630" s="118"/>
      <c r="C630" s="115"/>
      <c r="D630" s="97"/>
      <c r="E630" s="97"/>
      <c r="F630" s="116"/>
      <c r="G630" s="116"/>
      <c r="H630" s="116"/>
      <c r="I630" s="116"/>
      <c r="J630" s="116"/>
      <c r="K630" s="116"/>
      <c r="L630" s="116"/>
      <c r="M630" s="116"/>
      <c r="N630" s="116"/>
      <c r="O630" s="116"/>
      <c r="P630" s="116"/>
      <c r="Q630" s="116"/>
      <c r="R630" s="116"/>
      <c r="S630" s="116"/>
      <c r="T630" s="116"/>
      <c r="U630" s="116"/>
      <c r="V630" s="116"/>
      <c r="W630" s="116"/>
      <c r="X630" s="116"/>
      <c r="Y630" s="116"/>
      <c r="Z630" s="117"/>
      <c r="AA630" s="117"/>
      <c r="AB630" s="117"/>
      <c r="AC630" s="117"/>
    </row>
    <row r="631" ht="15.75" customHeight="1">
      <c r="A631" s="118"/>
      <c r="B631" s="118"/>
      <c r="C631" s="115"/>
      <c r="D631" s="97"/>
      <c r="E631" s="97"/>
      <c r="F631" s="116"/>
      <c r="G631" s="116"/>
      <c r="H631" s="116"/>
      <c r="I631" s="116"/>
      <c r="J631" s="116"/>
      <c r="K631" s="116"/>
      <c r="L631" s="116"/>
      <c r="M631" s="116"/>
      <c r="N631" s="116"/>
      <c r="O631" s="116"/>
      <c r="P631" s="116"/>
      <c r="Q631" s="116"/>
      <c r="R631" s="116"/>
      <c r="S631" s="116"/>
      <c r="T631" s="116"/>
      <c r="U631" s="116"/>
      <c r="V631" s="116"/>
      <c r="W631" s="116"/>
      <c r="X631" s="116"/>
      <c r="Y631" s="116"/>
      <c r="Z631" s="117"/>
      <c r="AA631" s="117"/>
      <c r="AB631" s="117"/>
      <c r="AC631" s="117"/>
    </row>
    <row r="632" ht="15.75" customHeight="1">
      <c r="A632" s="118"/>
      <c r="B632" s="118"/>
      <c r="C632" s="115"/>
      <c r="D632" s="97"/>
      <c r="E632" s="97"/>
      <c r="F632" s="116"/>
      <c r="G632" s="116"/>
      <c r="H632" s="116"/>
      <c r="I632" s="116"/>
      <c r="J632" s="116"/>
      <c r="K632" s="116"/>
      <c r="L632" s="116"/>
      <c r="M632" s="116"/>
      <c r="N632" s="116"/>
      <c r="O632" s="116"/>
      <c r="P632" s="116"/>
      <c r="Q632" s="116"/>
      <c r="R632" s="116"/>
      <c r="S632" s="116"/>
      <c r="T632" s="116"/>
      <c r="U632" s="116"/>
      <c r="V632" s="116"/>
      <c r="W632" s="116"/>
      <c r="X632" s="116"/>
      <c r="Y632" s="116"/>
      <c r="Z632" s="117"/>
      <c r="AA632" s="117"/>
      <c r="AB632" s="117"/>
      <c r="AC632" s="117"/>
    </row>
    <row r="633" ht="15.75" customHeight="1">
      <c r="A633" s="118"/>
      <c r="B633" s="118"/>
      <c r="C633" s="115"/>
      <c r="D633" s="97"/>
      <c r="E633" s="97"/>
      <c r="F633" s="116"/>
      <c r="G633" s="116"/>
      <c r="H633" s="116"/>
      <c r="I633" s="116"/>
      <c r="J633" s="116"/>
      <c r="K633" s="116"/>
      <c r="L633" s="116"/>
      <c r="M633" s="116"/>
      <c r="N633" s="116"/>
      <c r="O633" s="116"/>
      <c r="P633" s="116"/>
      <c r="Q633" s="116"/>
      <c r="R633" s="116"/>
      <c r="S633" s="116"/>
      <c r="T633" s="116"/>
      <c r="U633" s="116"/>
      <c r="V633" s="116"/>
      <c r="W633" s="116"/>
      <c r="X633" s="116"/>
      <c r="Y633" s="116"/>
      <c r="Z633" s="117"/>
      <c r="AA633" s="117"/>
      <c r="AB633" s="117"/>
      <c r="AC633" s="117"/>
    </row>
    <row r="634" ht="15.75" customHeight="1">
      <c r="A634" s="118"/>
      <c r="B634" s="118"/>
      <c r="C634" s="115"/>
      <c r="D634" s="97"/>
      <c r="E634" s="97"/>
      <c r="F634" s="116"/>
      <c r="G634" s="116"/>
      <c r="H634" s="116"/>
      <c r="I634" s="116"/>
      <c r="J634" s="116"/>
      <c r="K634" s="116"/>
      <c r="L634" s="116"/>
      <c r="M634" s="116"/>
      <c r="N634" s="116"/>
      <c r="O634" s="116"/>
      <c r="P634" s="116"/>
      <c r="Q634" s="116"/>
      <c r="R634" s="116"/>
      <c r="S634" s="116"/>
      <c r="T634" s="116"/>
      <c r="U634" s="116"/>
      <c r="V634" s="116"/>
      <c r="W634" s="116"/>
      <c r="X634" s="116"/>
      <c r="Y634" s="116"/>
      <c r="Z634" s="117"/>
      <c r="AA634" s="117"/>
      <c r="AB634" s="117"/>
      <c r="AC634" s="117"/>
    </row>
    <row r="635" ht="15.75" customHeight="1">
      <c r="A635" s="118"/>
      <c r="B635" s="118"/>
      <c r="C635" s="115"/>
      <c r="D635" s="97"/>
      <c r="E635" s="97"/>
      <c r="F635" s="116"/>
      <c r="G635" s="116"/>
      <c r="H635" s="116"/>
      <c r="I635" s="116"/>
      <c r="J635" s="116"/>
      <c r="K635" s="116"/>
      <c r="L635" s="116"/>
      <c r="M635" s="116"/>
      <c r="N635" s="116"/>
      <c r="O635" s="116"/>
      <c r="P635" s="116"/>
      <c r="Q635" s="116"/>
      <c r="R635" s="116"/>
      <c r="S635" s="116"/>
      <c r="T635" s="116"/>
      <c r="U635" s="116"/>
      <c r="V635" s="116"/>
      <c r="W635" s="116"/>
      <c r="X635" s="116"/>
      <c r="Y635" s="116"/>
      <c r="Z635" s="117"/>
      <c r="AA635" s="117"/>
      <c r="AB635" s="117"/>
      <c r="AC635" s="117"/>
    </row>
    <row r="636" ht="15.75" customHeight="1">
      <c r="A636" s="118"/>
      <c r="B636" s="118"/>
      <c r="C636" s="115"/>
      <c r="D636" s="97"/>
      <c r="E636" s="97"/>
      <c r="F636" s="116"/>
      <c r="G636" s="116"/>
      <c r="H636" s="116"/>
      <c r="I636" s="116"/>
      <c r="J636" s="116"/>
      <c r="K636" s="116"/>
      <c r="L636" s="116"/>
      <c r="M636" s="116"/>
      <c r="N636" s="116"/>
      <c r="O636" s="116"/>
      <c r="P636" s="116"/>
      <c r="Q636" s="116"/>
      <c r="R636" s="116"/>
      <c r="S636" s="116"/>
      <c r="T636" s="116"/>
      <c r="U636" s="116"/>
      <c r="V636" s="116"/>
      <c r="W636" s="116"/>
      <c r="X636" s="116"/>
      <c r="Y636" s="116"/>
      <c r="Z636" s="117"/>
      <c r="AA636" s="117"/>
      <c r="AB636" s="117"/>
      <c r="AC636" s="117"/>
    </row>
    <row r="637" ht="15.75" customHeight="1">
      <c r="A637" s="118"/>
      <c r="B637" s="118"/>
      <c r="C637" s="115"/>
      <c r="D637" s="97"/>
      <c r="E637" s="97"/>
      <c r="F637" s="116"/>
      <c r="G637" s="116"/>
      <c r="H637" s="116"/>
      <c r="I637" s="116"/>
      <c r="J637" s="116"/>
      <c r="K637" s="116"/>
      <c r="L637" s="116"/>
      <c r="M637" s="116"/>
      <c r="N637" s="116"/>
      <c r="O637" s="116"/>
      <c r="P637" s="116"/>
      <c r="Q637" s="116"/>
      <c r="R637" s="116"/>
      <c r="S637" s="116"/>
      <c r="T637" s="116"/>
      <c r="U637" s="116"/>
      <c r="V637" s="116"/>
      <c r="W637" s="116"/>
      <c r="X637" s="116"/>
      <c r="Y637" s="116"/>
      <c r="Z637" s="117"/>
      <c r="AA637" s="117"/>
      <c r="AB637" s="117"/>
      <c r="AC637" s="117"/>
    </row>
    <row r="638" ht="15.75" customHeight="1">
      <c r="A638" s="118"/>
      <c r="B638" s="118"/>
      <c r="C638" s="115"/>
      <c r="D638" s="97"/>
      <c r="E638" s="97"/>
      <c r="F638" s="116"/>
      <c r="G638" s="116"/>
      <c r="H638" s="116"/>
      <c r="I638" s="116"/>
      <c r="J638" s="116"/>
      <c r="K638" s="116"/>
      <c r="L638" s="116"/>
      <c r="M638" s="116"/>
      <c r="N638" s="116"/>
      <c r="O638" s="116"/>
      <c r="P638" s="116"/>
      <c r="Q638" s="116"/>
      <c r="R638" s="116"/>
      <c r="S638" s="116"/>
      <c r="T638" s="116"/>
      <c r="U638" s="116"/>
      <c r="V638" s="116"/>
      <c r="W638" s="116"/>
      <c r="X638" s="116"/>
      <c r="Y638" s="116"/>
      <c r="Z638" s="117"/>
      <c r="AA638" s="117"/>
      <c r="AB638" s="117"/>
      <c r="AC638" s="117"/>
    </row>
    <row r="639" ht="15.75" customHeight="1">
      <c r="A639" s="118"/>
      <c r="B639" s="118"/>
      <c r="C639" s="115"/>
      <c r="D639" s="97"/>
      <c r="E639" s="97"/>
      <c r="F639" s="116"/>
      <c r="G639" s="116"/>
      <c r="H639" s="116"/>
      <c r="I639" s="116"/>
      <c r="J639" s="116"/>
      <c r="K639" s="116"/>
      <c r="L639" s="116"/>
      <c r="M639" s="116"/>
      <c r="N639" s="116"/>
      <c r="O639" s="116"/>
      <c r="P639" s="116"/>
      <c r="Q639" s="116"/>
      <c r="R639" s="116"/>
      <c r="S639" s="116"/>
      <c r="T639" s="116"/>
      <c r="U639" s="116"/>
      <c r="V639" s="116"/>
      <c r="W639" s="116"/>
      <c r="X639" s="116"/>
      <c r="Y639" s="116"/>
      <c r="Z639" s="117"/>
      <c r="AA639" s="117"/>
      <c r="AB639" s="117"/>
      <c r="AC639" s="117"/>
    </row>
    <row r="640" ht="15.75" customHeight="1">
      <c r="A640" s="118"/>
      <c r="B640" s="118"/>
      <c r="C640" s="115"/>
      <c r="D640" s="97"/>
      <c r="E640" s="97"/>
      <c r="F640" s="116"/>
      <c r="G640" s="116"/>
      <c r="H640" s="116"/>
      <c r="I640" s="116"/>
      <c r="J640" s="116"/>
      <c r="K640" s="116"/>
      <c r="L640" s="116"/>
      <c r="M640" s="116"/>
      <c r="N640" s="116"/>
      <c r="O640" s="116"/>
      <c r="P640" s="116"/>
      <c r="Q640" s="116"/>
      <c r="R640" s="116"/>
      <c r="S640" s="116"/>
      <c r="T640" s="116"/>
      <c r="U640" s="116"/>
      <c r="V640" s="116"/>
      <c r="W640" s="116"/>
      <c r="X640" s="116"/>
      <c r="Y640" s="116"/>
      <c r="Z640" s="117"/>
      <c r="AA640" s="117"/>
      <c r="AB640" s="117"/>
      <c r="AC640" s="117"/>
    </row>
    <row r="641" ht="15.75" customHeight="1">
      <c r="A641" s="118"/>
      <c r="B641" s="118"/>
      <c r="C641" s="115"/>
      <c r="D641" s="97"/>
      <c r="E641" s="97"/>
      <c r="F641" s="116"/>
      <c r="G641" s="116"/>
      <c r="H641" s="116"/>
      <c r="I641" s="116"/>
      <c r="J641" s="116"/>
      <c r="K641" s="116"/>
      <c r="L641" s="116"/>
      <c r="M641" s="116"/>
      <c r="N641" s="116"/>
      <c r="O641" s="116"/>
      <c r="P641" s="116"/>
      <c r="Q641" s="116"/>
      <c r="R641" s="116"/>
      <c r="S641" s="116"/>
      <c r="T641" s="116"/>
      <c r="U641" s="116"/>
      <c r="V641" s="116"/>
      <c r="W641" s="116"/>
      <c r="X641" s="116"/>
      <c r="Y641" s="116"/>
      <c r="Z641" s="117"/>
      <c r="AA641" s="117"/>
      <c r="AB641" s="117"/>
      <c r="AC641" s="117"/>
    </row>
    <row r="642" ht="15.75" customHeight="1">
      <c r="A642" s="118"/>
      <c r="B642" s="118"/>
      <c r="C642" s="115"/>
      <c r="D642" s="97"/>
      <c r="E642" s="97"/>
      <c r="F642" s="116"/>
      <c r="G642" s="116"/>
      <c r="H642" s="116"/>
      <c r="I642" s="116"/>
      <c r="J642" s="116"/>
      <c r="K642" s="116"/>
      <c r="L642" s="116"/>
      <c r="M642" s="116"/>
      <c r="N642" s="116"/>
      <c r="O642" s="116"/>
      <c r="P642" s="116"/>
      <c r="Q642" s="116"/>
      <c r="R642" s="116"/>
      <c r="S642" s="116"/>
      <c r="T642" s="116"/>
      <c r="U642" s="116"/>
      <c r="V642" s="116"/>
      <c r="W642" s="116"/>
      <c r="X642" s="116"/>
      <c r="Y642" s="116"/>
      <c r="Z642" s="117"/>
      <c r="AA642" s="117"/>
      <c r="AB642" s="117"/>
      <c r="AC642" s="117"/>
    </row>
    <row r="643" ht="15.75" customHeight="1">
      <c r="A643" s="118"/>
      <c r="B643" s="118"/>
      <c r="C643" s="115"/>
      <c r="D643" s="97"/>
      <c r="E643" s="97"/>
      <c r="F643" s="116"/>
      <c r="G643" s="116"/>
      <c r="H643" s="116"/>
      <c r="I643" s="116"/>
      <c r="J643" s="116"/>
      <c r="K643" s="116"/>
      <c r="L643" s="116"/>
      <c r="M643" s="116"/>
      <c r="N643" s="116"/>
      <c r="O643" s="116"/>
      <c r="P643" s="116"/>
      <c r="Q643" s="116"/>
      <c r="R643" s="116"/>
      <c r="S643" s="116"/>
      <c r="T643" s="116"/>
      <c r="U643" s="116"/>
      <c r="V643" s="116"/>
      <c r="W643" s="116"/>
      <c r="X643" s="116"/>
      <c r="Y643" s="116"/>
      <c r="Z643" s="117"/>
      <c r="AA643" s="117"/>
      <c r="AB643" s="117"/>
      <c r="AC643" s="117"/>
    </row>
    <row r="644" ht="15.75" customHeight="1">
      <c r="A644" s="118"/>
      <c r="B644" s="118"/>
      <c r="C644" s="115"/>
      <c r="D644" s="97"/>
      <c r="E644" s="97"/>
      <c r="F644" s="116"/>
      <c r="G644" s="116"/>
      <c r="H644" s="116"/>
      <c r="I644" s="116"/>
      <c r="J644" s="116"/>
      <c r="K644" s="116"/>
      <c r="L644" s="116"/>
      <c r="M644" s="116"/>
      <c r="N644" s="116"/>
      <c r="O644" s="116"/>
      <c r="P644" s="116"/>
      <c r="Q644" s="116"/>
      <c r="R644" s="116"/>
      <c r="S644" s="116"/>
      <c r="T644" s="116"/>
      <c r="U644" s="116"/>
      <c r="V644" s="116"/>
      <c r="W644" s="116"/>
      <c r="X644" s="116"/>
      <c r="Y644" s="116"/>
      <c r="Z644" s="117"/>
      <c r="AA644" s="117"/>
      <c r="AB644" s="117"/>
      <c r="AC644" s="117"/>
    </row>
    <row r="645" ht="15.75" customHeight="1">
      <c r="A645" s="118"/>
      <c r="B645" s="118"/>
      <c r="C645" s="115"/>
      <c r="D645" s="97"/>
      <c r="E645" s="97"/>
      <c r="F645" s="116"/>
      <c r="G645" s="116"/>
      <c r="H645" s="116"/>
      <c r="I645" s="116"/>
      <c r="J645" s="116"/>
      <c r="K645" s="116"/>
      <c r="L645" s="116"/>
      <c r="M645" s="116"/>
      <c r="N645" s="116"/>
      <c r="O645" s="116"/>
      <c r="P645" s="116"/>
      <c r="Q645" s="116"/>
      <c r="R645" s="116"/>
      <c r="S645" s="116"/>
      <c r="T645" s="116"/>
      <c r="U645" s="116"/>
      <c r="V645" s="116"/>
      <c r="W645" s="116"/>
      <c r="X645" s="116"/>
      <c r="Y645" s="116"/>
      <c r="Z645" s="117"/>
      <c r="AA645" s="117"/>
      <c r="AB645" s="117"/>
      <c r="AC645" s="117"/>
    </row>
    <row r="646" ht="15.75" customHeight="1">
      <c r="A646" s="118"/>
      <c r="B646" s="118"/>
      <c r="C646" s="115"/>
      <c r="D646" s="97"/>
      <c r="E646" s="97"/>
      <c r="F646" s="116"/>
      <c r="G646" s="116"/>
      <c r="H646" s="116"/>
      <c r="I646" s="116"/>
      <c r="J646" s="116"/>
      <c r="K646" s="116"/>
      <c r="L646" s="116"/>
      <c r="M646" s="116"/>
      <c r="N646" s="116"/>
      <c r="O646" s="116"/>
      <c r="P646" s="116"/>
      <c r="Q646" s="116"/>
      <c r="R646" s="116"/>
      <c r="S646" s="116"/>
      <c r="T646" s="116"/>
      <c r="U646" s="116"/>
      <c r="V646" s="116"/>
      <c r="W646" s="116"/>
      <c r="X646" s="116"/>
      <c r="Y646" s="116"/>
      <c r="Z646" s="117"/>
      <c r="AA646" s="117"/>
      <c r="AB646" s="117"/>
      <c r="AC646" s="117"/>
    </row>
    <row r="647" ht="15.75" customHeight="1">
      <c r="A647" s="118"/>
      <c r="B647" s="118"/>
      <c r="C647" s="115"/>
      <c r="D647" s="97"/>
      <c r="E647" s="97"/>
      <c r="F647" s="116"/>
      <c r="G647" s="116"/>
      <c r="H647" s="116"/>
      <c r="I647" s="116"/>
      <c r="J647" s="116"/>
      <c r="K647" s="116"/>
      <c r="L647" s="116"/>
      <c r="M647" s="116"/>
      <c r="N647" s="116"/>
      <c r="O647" s="116"/>
      <c r="P647" s="116"/>
      <c r="Q647" s="116"/>
      <c r="R647" s="116"/>
      <c r="S647" s="116"/>
      <c r="T647" s="116"/>
      <c r="U647" s="116"/>
      <c r="V647" s="116"/>
      <c r="W647" s="116"/>
      <c r="X647" s="116"/>
      <c r="Y647" s="116"/>
      <c r="Z647" s="117"/>
      <c r="AA647" s="117"/>
      <c r="AB647" s="117"/>
      <c r="AC647" s="117"/>
    </row>
    <row r="648" ht="15.75" customHeight="1">
      <c r="A648" s="118"/>
      <c r="B648" s="118"/>
      <c r="C648" s="115"/>
      <c r="D648" s="97"/>
      <c r="E648" s="97"/>
      <c r="F648" s="116"/>
      <c r="G648" s="116"/>
      <c r="H648" s="116"/>
      <c r="I648" s="116"/>
      <c r="J648" s="116"/>
      <c r="K648" s="116"/>
      <c r="L648" s="116"/>
      <c r="M648" s="116"/>
      <c r="N648" s="116"/>
      <c r="O648" s="116"/>
      <c r="P648" s="116"/>
      <c r="Q648" s="116"/>
      <c r="R648" s="116"/>
      <c r="S648" s="116"/>
      <c r="T648" s="116"/>
      <c r="U648" s="116"/>
      <c r="V648" s="116"/>
      <c r="W648" s="116"/>
      <c r="X648" s="116"/>
      <c r="Y648" s="116"/>
      <c r="Z648" s="117"/>
      <c r="AA648" s="117"/>
      <c r="AB648" s="117"/>
      <c r="AC648" s="117"/>
    </row>
    <row r="649" ht="15.75" customHeight="1">
      <c r="A649" s="118"/>
      <c r="B649" s="118"/>
      <c r="C649" s="115"/>
      <c r="D649" s="97"/>
      <c r="E649" s="97"/>
      <c r="F649" s="116"/>
      <c r="G649" s="116"/>
      <c r="H649" s="116"/>
      <c r="I649" s="116"/>
      <c r="J649" s="116"/>
      <c r="K649" s="116"/>
      <c r="L649" s="116"/>
      <c r="M649" s="116"/>
      <c r="N649" s="116"/>
      <c r="O649" s="116"/>
      <c r="P649" s="116"/>
      <c r="Q649" s="116"/>
      <c r="R649" s="116"/>
      <c r="S649" s="116"/>
      <c r="T649" s="116"/>
      <c r="U649" s="116"/>
      <c r="V649" s="116"/>
      <c r="W649" s="116"/>
      <c r="X649" s="116"/>
      <c r="Y649" s="116"/>
      <c r="Z649" s="117"/>
      <c r="AA649" s="117"/>
      <c r="AB649" s="117"/>
      <c r="AC649" s="117"/>
    </row>
    <row r="650" ht="15.75" customHeight="1">
      <c r="A650" s="118"/>
      <c r="B650" s="118"/>
      <c r="C650" s="115"/>
      <c r="D650" s="97"/>
      <c r="E650" s="97"/>
      <c r="F650" s="116"/>
      <c r="G650" s="116"/>
      <c r="H650" s="116"/>
      <c r="I650" s="116"/>
      <c r="J650" s="116"/>
      <c r="K650" s="116"/>
      <c r="L650" s="116"/>
      <c r="M650" s="116"/>
      <c r="N650" s="116"/>
      <c r="O650" s="116"/>
      <c r="P650" s="116"/>
      <c r="Q650" s="116"/>
      <c r="R650" s="116"/>
      <c r="S650" s="116"/>
      <c r="T650" s="116"/>
      <c r="U650" s="116"/>
      <c r="V650" s="116"/>
      <c r="W650" s="116"/>
      <c r="X650" s="116"/>
      <c r="Y650" s="116"/>
      <c r="Z650" s="117"/>
      <c r="AA650" s="117"/>
      <c r="AB650" s="117"/>
      <c r="AC650" s="117"/>
    </row>
    <row r="651" ht="15.75" customHeight="1">
      <c r="A651" s="118"/>
      <c r="B651" s="118"/>
      <c r="C651" s="115"/>
      <c r="D651" s="97"/>
      <c r="E651" s="97"/>
      <c r="F651" s="116"/>
      <c r="G651" s="116"/>
      <c r="H651" s="116"/>
      <c r="I651" s="116"/>
      <c r="J651" s="116"/>
      <c r="K651" s="116"/>
      <c r="L651" s="116"/>
      <c r="M651" s="116"/>
      <c r="N651" s="116"/>
      <c r="O651" s="116"/>
      <c r="P651" s="116"/>
      <c r="Q651" s="116"/>
      <c r="R651" s="116"/>
      <c r="S651" s="116"/>
      <c r="T651" s="116"/>
      <c r="U651" s="116"/>
      <c r="V651" s="116"/>
      <c r="W651" s="116"/>
      <c r="X651" s="116"/>
      <c r="Y651" s="116"/>
      <c r="Z651" s="117"/>
      <c r="AA651" s="117"/>
      <c r="AB651" s="117"/>
      <c r="AC651" s="117"/>
    </row>
    <row r="652" ht="15.75" customHeight="1">
      <c r="A652" s="118"/>
      <c r="B652" s="118"/>
      <c r="C652" s="115"/>
      <c r="D652" s="97"/>
      <c r="E652" s="97"/>
      <c r="F652" s="116"/>
      <c r="G652" s="116"/>
      <c r="H652" s="116"/>
      <c r="I652" s="116"/>
      <c r="J652" s="116"/>
      <c r="K652" s="116"/>
      <c r="L652" s="116"/>
      <c r="M652" s="116"/>
      <c r="N652" s="116"/>
      <c r="O652" s="116"/>
      <c r="P652" s="116"/>
      <c r="Q652" s="116"/>
      <c r="R652" s="116"/>
      <c r="S652" s="116"/>
      <c r="T652" s="116"/>
      <c r="U652" s="116"/>
      <c r="V652" s="116"/>
      <c r="W652" s="116"/>
      <c r="X652" s="116"/>
      <c r="Y652" s="116"/>
      <c r="Z652" s="117"/>
      <c r="AA652" s="117"/>
      <c r="AB652" s="117"/>
      <c r="AC652" s="117"/>
    </row>
    <row r="653" ht="15.75" customHeight="1">
      <c r="A653" s="118"/>
      <c r="B653" s="118"/>
      <c r="C653" s="115"/>
      <c r="D653" s="97"/>
      <c r="E653" s="97"/>
      <c r="F653" s="116"/>
      <c r="G653" s="116"/>
      <c r="H653" s="116"/>
      <c r="I653" s="116"/>
      <c r="J653" s="116"/>
      <c r="K653" s="116"/>
      <c r="L653" s="116"/>
      <c r="M653" s="116"/>
      <c r="N653" s="116"/>
      <c r="O653" s="116"/>
      <c r="P653" s="116"/>
      <c r="Q653" s="116"/>
      <c r="R653" s="116"/>
      <c r="S653" s="116"/>
      <c r="T653" s="116"/>
      <c r="U653" s="116"/>
      <c r="V653" s="116"/>
      <c r="W653" s="116"/>
      <c r="X653" s="116"/>
      <c r="Y653" s="116"/>
      <c r="Z653" s="117"/>
      <c r="AA653" s="117"/>
      <c r="AB653" s="117"/>
      <c r="AC653" s="117"/>
    </row>
    <row r="654" ht="15.75" customHeight="1">
      <c r="A654" s="118"/>
      <c r="B654" s="118"/>
      <c r="C654" s="115"/>
      <c r="D654" s="97"/>
      <c r="E654" s="97"/>
      <c r="F654" s="116"/>
      <c r="G654" s="116"/>
      <c r="H654" s="116"/>
      <c r="I654" s="116"/>
      <c r="J654" s="116"/>
      <c r="K654" s="116"/>
      <c r="L654" s="116"/>
      <c r="M654" s="116"/>
      <c r="N654" s="116"/>
      <c r="O654" s="116"/>
      <c r="P654" s="116"/>
      <c r="Q654" s="116"/>
      <c r="R654" s="116"/>
      <c r="S654" s="116"/>
      <c r="T654" s="116"/>
      <c r="U654" s="116"/>
      <c r="V654" s="116"/>
      <c r="W654" s="116"/>
      <c r="X654" s="116"/>
      <c r="Y654" s="116"/>
      <c r="Z654" s="117"/>
      <c r="AA654" s="117"/>
      <c r="AB654" s="117"/>
      <c r="AC654" s="117"/>
    </row>
    <row r="655" ht="15.75" customHeight="1">
      <c r="A655" s="118"/>
      <c r="B655" s="118"/>
      <c r="C655" s="115"/>
      <c r="D655" s="97"/>
      <c r="E655" s="97"/>
      <c r="F655" s="116"/>
      <c r="G655" s="116"/>
      <c r="H655" s="116"/>
      <c r="I655" s="116"/>
      <c r="J655" s="116"/>
      <c r="K655" s="116"/>
      <c r="L655" s="116"/>
      <c r="M655" s="116"/>
      <c r="N655" s="116"/>
      <c r="O655" s="116"/>
      <c r="P655" s="116"/>
      <c r="Q655" s="116"/>
      <c r="R655" s="116"/>
      <c r="S655" s="116"/>
      <c r="T655" s="116"/>
      <c r="U655" s="116"/>
      <c r="V655" s="116"/>
      <c r="W655" s="116"/>
      <c r="X655" s="116"/>
      <c r="Y655" s="116"/>
      <c r="Z655" s="117"/>
      <c r="AA655" s="117"/>
      <c r="AB655" s="117"/>
      <c r="AC655" s="117"/>
    </row>
    <row r="656" ht="15.75" customHeight="1">
      <c r="A656" s="118"/>
      <c r="B656" s="118"/>
      <c r="C656" s="115"/>
      <c r="D656" s="97"/>
      <c r="E656" s="97"/>
      <c r="F656" s="116"/>
      <c r="G656" s="116"/>
      <c r="H656" s="116"/>
      <c r="I656" s="116"/>
      <c r="J656" s="116"/>
      <c r="K656" s="116"/>
      <c r="L656" s="116"/>
      <c r="M656" s="116"/>
      <c r="N656" s="116"/>
      <c r="O656" s="116"/>
      <c r="P656" s="116"/>
      <c r="Q656" s="116"/>
      <c r="R656" s="116"/>
      <c r="S656" s="116"/>
      <c r="T656" s="116"/>
      <c r="U656" s="116"/>
      <c r="V656" s="116"/>
      <c r="W656" s="116"/>
      <c r="X656" s="116"/>
      <c r="Y656" s="116"/>
      <c r="Z656" s="117"/>
      <c r="AA656" s="117"/>
      <c r="AB656" s="117"/>
      <c r="AC656" s="117"/>
    </row>
    <row r="657" ht="15.75" customHeight="1">
      <c r="A657" s="118"/>
      <c r="B657" s="118"/>
      <c r="C657" s="115"/>
      <c r="D657" s="97"/>
      <c r="E657" s="97"/>
      <c r="F657" s="116"/>
      <c r="G657" s="116"/>
      <c r="H657" s="116"/>
      <c r="I657" s="116"/>
      <c r="J657" s="116"/>
      <c r="K657" s="116"/>
      <c r="L657" s="116"/>
      <c r="M657" s="116"/>
      <c r="N657" s="116"/>
      <c r="O657" s="116"/>
      <c r="P657" s="116"/>
      <c r="Q657" s="116"/>
      <c r="R657" s="116"/>
      <c r="S657" s="116"/>
      <c r="T657" s="116"/>
      <c r="U657" s="116"/>
      <c r="V657" s="116"/>
      <c r="W657" s="116"/>
      <c r="X657" s="116"/>
      <c r="Y657" s="116"/>
      <c r="Z657" s="117"/>
      <c r="AA657" s="117"/>
      <c r="AB657" s="117"/>
      <c r="AC657" s="117"/>
    </row>
    <row r="658" ht="15.75" customHeight="1">
      <c r="A658" s="118"/>
      <c r="B658" s="118"/>
      <c r="C658" s="115"/>
      <c r="D658" s="97"/>
      <c r="E658" s="97"/>
      <c r="F658" s="116"/>
      <c r="G658" s="116"/>
      <c r="H658" s="116"/>
      <c r="I658" s="116"/>
      <c r="J658" s="116"/>
      <c r="K658" s="116"/>
      <c r="L658" s="116"/>
      <c r="M658" s="116"/>
      <c r="N658" s="116"/>
      <c r="O658" s="116"/>
      <c r="P658" s="116"/>
      <c r="Q658" s="116"/>
      <c r="R658" s="116"/>
      <c r="S658" s="116"/>
      <c r="T658" s="116"/>
      <c r="U658" s="116"/>
      <c r="V658" s="116"/>
      <c r="W658" s="116"/>
      <c r="X658" s="116"/>
      <c r="Y658" s="116"/>
      <c r="Z658" s="117"/>
      <c r="AA658" s="117"/>
      <c r="AB658" s="117"/>
      <c r="AC658" s="117"/>
    </row>
    <row r="659" ht="15.75" customHeight="1">
      <c r="A659" s="118"/>
      <c r="B659" s="118"/>
      <c r="C659" s="115"/>
      <c r="D659" s="97"/>
      <c r="E659" s="97"/>
      <c r="F659" s="116"/>
      <c r="G659" s="116"/>
      <c r="H659" s="116"/>
      <c r="I659" s="116"/>
      <c r="J659" s="116"/>
      <c r="K659" s="116"/>
      <c r="L659" s="116"/>
      <c r="M659" s="116"/>
      <c r="N659" s="116"/>
      <c r="O659" s="116"/>
      <c r="P659" s="116"/>
      <c r="Q659" s="116"/>
      <c r="R659" s="116"/>
      <c r="S659" s="116"/>
      <c r="T659" s="116"/>
      <c r="U659" s="116"/>
      <c r="V659" s="116"/>
      <c r="W659" s="116"/>
      <c r="X659" s="116"/>
      <c r="Y659" s="116"/>
      <c r="Z659" s="117"/>
      <c r="AA659" s="117"/>
      <c r="AB659" s="117"/>
      <c r="AC659" s="117"/>
    </row>
    <row r="660" ht="15.75" customHeight="1">
      <c r="A660" s="118"/>
      <c r="B660" s="118"/>
      <c r="C660" s="115"/>
      <c r="D660" s="97"/>
      <c r="E660" s="97"/>
      <c r="F660" s="116"/>
      <c r="G660" s="116"/>
      <c r="H660" s="116"/>
      <c r="I660" s="116"/>
      <c r="J660" s="116"/>
      <c r="K660" s="116"/>
      <c r="L660" s="116"/>
      <c r="M660" s="116"/>
      <c r="N660" s="116"/>
      <c r="O660" s="116"/>
      <c r="P660" s="116"/>
      <c r="Q660" s="116"/>
      <c r="R660" s="116"/>
      <c r="S660" s="116"/>
      <c r="T660" s="116"/>
      <c r="U660" s="116"/>
      <c r="V660" s="116"/>
      <c r="W660" s="116"/>
      <c r="X660" s="116"/>
      <c r="Y660" s="116"/>
      <c r="Z660" s="117"/>
      <c r="AA660" s="117"/>
      <c r="AB660" s="117"/>
      <c r="AC660" s="117"/>
    </row>
    <row r="661" ht="15.75" customHeight="1">
      <c r="A661" s="118"/>
      <c r="B661" s="118"/>
      <c r="C661" s="115"/>
      <c r="D661" s="97"/>
      <c r="E661" s="97"/>
      <c r="F661" s="116"/>
      <c r="G661" s="116"/>
      <c r="H661" s="116"/>
      <c r="I661" s="116"/>
      <c r="J661" s="116"/>
      <c r="K661" s="116"/>
      <c r="L661" s="116"/>
      <c r="M661" s="116"/>
      <c r="N661" s="116"/>
      <c r="O661" s="116"/>
      <c r="P661" s="116"/>
      <c r="Q661" s="116"/>
      <c r="R661" s="116"/>
      <c r="S661" s="116"/>
      <c r="T661" s="116"/>
      <c r="U661" s="116"/>
      <c r="V661" s="116"/>
      <c r="W661" s="116"/>
      <c r="X661" s="116"/>
      <c r="Y661" s="116"/>
      <c r="Z661" s="117"/>
      <c r="AA661" s="117"/>
      <c r="AB661" s="117"/>
      <c r="AC661" s="117"/>
    </row>
    <row r="662" ht="15.75" customHeight="1">
      <c r="A662" s="118"/>
      <c r="B662" s="118"/>
      <c r="C662" s="115"/>
      <c r="D662" s="97"/>
      <c r="E662" s="97"/>
      <c r="F662" s="116"/>
      <c r="G662" s="116"/>
      <c r="H662" s="116"/>
      <c r="I662" s="116"/>
      <c r="J662" s="116"/>
      <c r="K662" s="116"/>
      <c r="L662" s="116"/>
      <c r="M662" s="116"/>
      <c r="N662" s="116"/>
      <c r="O662" s="116"/>
      <c r="P662" s="116"/>
      <c r="Q662" s="116"/>
      <c r="R662" s="116"/>
      <c r="S662" s="116"/>
      <c r="T662" s="116"/>
      <c r="U662" s="116"/>
      <c r="V662" s="116"/>
      <c r="W662" s="116"/>
      <c r="X662" s="116"/>
      <c r="Y662" s="116"/>
      <c r="Z662" s="117"/>
      <c r="AA662" s="117"/>
      <c r="AB662" s="117"/>
      <c r="AC662" s="117"/>
    </row>
    <row r="663" ht="15.75" customHeight="1">
      <c r="A663" s="118"/>
      <c r="B663" s="118"/>
      <c r="C663" s="115"/>
      <c r="D663" s="97"/>
      <c r="E663" s="97"/>
      <c r="F663" s="116"/>
      <c r="G663" s="116"/>
      <c r="H663" s="116"/>
      <c r="I663" s="116"/>
      <c r="J663" s="116"/>
      <c r="K663" s="116"/>
      <c r="L663" s="116"/>
      <c r="M663" s="116"/>
      <c r="N663" s="116"/>
      <c r="O663" s="116"/>
      <c r="P663" s="116"/>
      <c r="Q663" s="116"/>
      <c r="R663" s="116"/>
      <c r="S663" s="116"/>
      <c r="T663" s="116"/>
      <c r="U663" s="116"/>
      <c r="V663" s="116"/>
      <c r="W663" s="116"/>
      <c r="X663" s="116"/>
      <c r="Y663" s="116"/>
      <c r="Z663" s="117"/>
      <c r="AA663" s="117"/>
      <c r="AB663" s="117"/>
      <c r="AC663" s="117"/>
    </row>
    <row r="664" ht="15.75" customHeight="1">
      <c r="A664" s="118"/>
      <c r="B664" s="118"/>
      <c r="C664" s="115"/>
      <c r="D664" s="97"/>
      <c r="E664" s="97"/>
      <c r="F664" s="116"/>
      <c r="G664" s="116"/>
      <c r="H664" s="116"/>
      <c r="I664" s="116"/>
      <c r="J664" s="116"/>
      <c r="K664" s="116"/>
      <c r="L664" s="116"/>
      <c r="M664" s="116"/>
      <c r="N664" s="116"/>
      <c r="O664" s="116"/>
      <c r="P664" s="116"/>
      <c r="Q664" s="116"/>
      <c r="R664" s="116"/>
      <c r="S664" s="116"/>
      <c r="T664" s="116"/>
      <c r="U664" s="116"/>
      <c r="V664" s="116"/>
      <c r="W664" s="116"/>
      <c r="X664" s="116"/>
      <c r="Y664" s="116"/>
      <c r="Z664" s="117"/>
      <c r="AA664" s="117"/>
      <c r="AB664" s="117"/>
      <c r="AC664" s="117"/>
    </row>
    <row r="665" ht="15.75" customHeight="1">
      <c r="A665" s="118"/>
      <c r="B665" s="118"/>
      <c r="C665" s="115"/>
      <c r="D665" s="97"/>
      <c r="E665" s="97"/>
      <c r="F665" s="116"/>
      <c r="G665" s="116"/>
      <c r="H665" s="116"/>
      <c r="I665" s="116"/>
      <c r="J665" s="116"/>
      <c r="K665" s="116"/>
      <c r="L665" s="116"/>
      <c r="M665" s="116"/>
      <c r="N665" s="116"/>
      <c r="O665" s="116"/>
      <c r="P665" s="116"/>
      <c r="Q665" s="116"/>
      <c r="R665" s="116"/>
      <c r="S665" s="116"/>
      <c r="T665" s="116"/>
      <c r="U665" s="116"/>
      <c r="V665" s="116"/>
      <c r="W665" s="116"/>
      <c r="X665" s="116"/>
      <c r="Y665" s="116"/>
      <c r="Z665" s="117"/>
      <c r="AA665" s="117"/>
      <c r="AB665" s="117"/>
      <c r="AC665" s="117"/>
    </row>
    <row r="666" ht="15.75" customHeight="1">
      <c r="A666" s="118"/>
      <c r="B666" s="118"/>
      <c r="C666" s="115"/>
      <c r="D666" s="97"/>
      <c r="E666" s="97"/>
      <c r="F666" s="116"/>
      <c r="G666" s="116"/>
      <c r="H666" s="116"/>
      <c r="I666" s="116"/>
      <c r="J666" s="116"/>
      <c r="K666" s="116"/>
      <c r="L666" s="116"/>
      <c r="M666" s="116"/>
      <c r="N666" s="116"/>
      <c r="O666" s="116"/>
      <c r="P666" s="116"/>
      <c r="Q666" s="116"/>
      <c r="R666" s="116"/>
      <c r="S666" s="116"/>
      <c r="T666" s="116"/>
      <c r="U666" s="116"/>
      <c r="V666" s="116"/>
      <c r="W666" s="116"/>
      <c r="X666" s="116"/>
      <c r="Y666" s="116"/>
      <c r="Z666" s="117"/>
      <c r="AA666" s="117"/>
      <c r="AB666" s="117"/>
      <c r="AC666" s="117"/>
    </row>
    <row r="667" ht="15.75" customHeight="1">
      <c r="A667" s="118"/>
      <c r="B667" s="118"/>
      <c r="C667" s="115"/>
      <c r="D667" s="97"/>
      <c r="E667" s="97"/>
      <c r="F667" s="116"/>
      <c r="G667" s="116"/>
      <c r="H667" s="116"/>
      <c r="I667" s="116"/>
      <c r="J667" s="116"/>
      <c r="K667" s="116"/>
      <c r="L667" s="116"/>
      <c r="M667" s="116"/>
      <c r="N667" s="116"/>
      <c r="O667" s="116"/>
      <c r="P667" s="116"/>
      <c r="Q667" s="116"/>
      <c r="R667" s="116"/>
      <c r="S667" s="116"/>
      <c r="T667" s="116"/>
      <c r="U667" s="116"/>
      <c r="V667" s="116"/>
      <c r="W667" s="116"/>
      <c r="X667" s="116"/>
      <c r="Y667" s="116"/>
      <c r="Z667" s="117"/>
      <c r="AA667" s="117"/>
      <c r="AB667" s="117"/>
      <c r="AC667" s="117"/>
    </row>
    <row r="668" ht="15.75" customHeight="1">
      <c r="A668" s="118"/>
      <c r="B668" s="118"/>
      <c r="C668" s="115"/>
      <c r="D668" s="97"/>
      <c r="E668" s="97"/>
      <c r="F668" s="116"/>
      <c r="G668" s="116"/>
      <c r="H668" s="116"/>
      <c r="I668" s="116"/>
      <c r="J668" s="116"/>
      <c r="K668" s="116"/>
      <c r="L668" s="116"/>
      <c r="M668" s="116"/>
      <c r="N668" s="116"/>
      <c r="O668" s="116"/>
      <c r="P668" s="116"/>
      <c r="Q668" s="116"/>
      <c r="R668" s="116"/>
      <c r="S668" s="116"/>
      <c r="T668" s="116"/>
      <c r="U668" s="116"/>
      <c r="V668" s="116"/>
      <c r="W668" s="116"/>
      <c r="X668" s="116"/>
      <c r="Y668" s="116"/>
      <c r="Z668" s="117"/>
      <c r="AA668" s="117"/>
      <c r="AB668" s="117"/>
      <c r="AC668" s="117"/>
    </row>
    <row r="669" ht="15.75" customHeight="1">
      <c r="A669" s="118"/>
      <c r="B669" s="118"/>
      <c r="C669" s="115"/>
      <c r="D669" s="97"/>
      <c r="E669" s="97"/>
      <c r="F669" s="116"/>
      <c r="G669" s="116"/>
      <c r="H669" s="116"/>
      <c r="I669" s="116"/>
      <c r="J669" s="116"/>
      <c r="K669" s="116"/>
      <c r="L669" s="116"/>
      <c r="M669" s="116"/>
      <c r="N669" s="116"/>
      <c r="O669" s="116"/>
      <c r="P669" s="116"/>
      <c r="Q669" s="116"/>
      <c r="R669" s="116"/>
      <c r="S669" s="116"/>
      <c r="T669" s="116"/>
      <c r="U669" s="116"/>
      <c r="V669" s="116"/>
      <c r="W669" s="116"/>
      <c r="X669" s="116"/>
      <c r="Y669" s="116"/>
      <c r="Z669" s="117"/>
      <c r="AA669" s="117"/>
      <c r="AB669" s="117"/>
      <c r="AC669" s="117"/>
    </row>
    <row r="670" ht="15.75" customHeight="1">
      <c r="A670" s="118"/>
      <c r="B670" s="118"/>
      <c r="C670" s="115"/>
      <c r="D670" s="97"/>
      <c r="E670" s="97"/>
      <c r="F670" s="116"/>
      <c r="G670" s="116"/>
      <c r="H670" s="116"/>
      <c r="I670" s="116"/>
      <c r="J670" s="116"/>
      <c r="K670" s="116"/>
      <c r="L670" s="116"/>
      <c r="M670" s="116"/>
      <c r="N670" s="116"/>
      <c r="O670" s="116"/>
      <c r="P670" s="116"/>
      <c r="Q670" s="116"/>
      <c r="R670" s="116"/>
      <c r="S670" s="116"/>
      <c r="T670" s="116"/>
      <c r="U670" s="116"/>
      <c r="V670" s="116"/>
      <c r="W670" s="116"/>
      <c r="X670" s="116"/>
      <c r="Y670" s="116"/>
      <c r="Z670" s="117"/>
      <c r="AA670" s="117"/>
      <c r="AB670" s="117"/>
      <c r="AC670" s="117"/>
    </row>
    <row r="671" ht="15.75" customHeight="1">
      <c r="A671" s="118"/>
      <c r="B671" s="118"/>
      <c r="C671" s="115"/>
      <c r="D671" s="97"/>
      <c r="E671" s="97"/>
      <c r="F671" s="116"/>
      <c r="G671" s="116"/>
      <c r="H671" s="116"/>
      <c r="I671" s="116"/>
      <c r="J671" s="116"/>
      <c r="K671" s="116"/>
      <c r="L671" s="116"/>
      <c r="M671" s="116"/>
      <c r="N671" s="116"/>
      <c r="O671" s="116"/>
      <c r="P671" s="116"/>
      <c r="Q671" s="116"/>
      <c r="R671" s="116"/>
      <c r="S671" s="116"/>
      <c r="T671" s="116"/>
      <c r="U671" s="116"/>
      <c r="V671" s="116"/>
      <c r="W671" s="116"/>
      <c r="X671" s="116"/>
      <c r="Y671" s="116"/>
      <c r="Z671" s="117"/>
      <c r="AA671" s="117"/>
      <c r="AB671" s="117"/>
      <c r="AC671" s="117"/>
    </row>
    <row r="672" ht="15.75" customHeight="1">
      <c r="A672" s="118"/>
      <c r="B672" s="118"/>
      <c r="C672" s="115"/>
      <c r="D672" s="97"/>
      <c r="E672" s="97"/>
      <c r="F672" s="116"/>
      <c r="G672" s="116"/>
      <c r="H672" s="116"/>
      <c r="I672" s="116"/>
      <c r="J672" s="116"/>
      <c r="K672" s="116"/>
      <c r="L672" s="116"/>
      <c r="M672" s="116"/>
      <c r="N672" s="116"/>
      <c r="O672" s="116"/>
      <c r="P672" s="116"/>
      <c r="Q672" s="116"/>
      <c r="R672" s="116"/>
      <c r="S672" s="116"/>
      <c r="T672" s="116"/>
      <c r="U672" s="116"/>
      <c r="V672" s="116"/>
      <c r="W672" s="116"/>
      <c r="X672" s="116"/>
      <c r="Y672" s="116"/>
      <c r="Z672" s="117"/>
      <c r="AA672" s="117"/>
      <c r="AB672" s="117"/>
      <c r="AC672" s="117"/>
    </row>
    <row r="673" ht="15.75" customHeight="1">
      <c r="A673" s="118"/>
      <c r="B673" s="118"/>
      <c r="C673" s="115"/>
      <c r="D673" s="97"/>
      <c r="E673" s="97"/>
      <c r="F673" s="116"/>
      <c r="G673" s="116"/>
      <c r="H673" s="116"/>
      <c r="I673" s="116"/>
      <c r="J673" s="116"/>
      <c r="K673" s="116"/>
      <c r="L673" s="116"/>
      <c r="M673" s="116"/>
      <c r="N673" s="116"/>
      <c r="O673" s="116"/>
      <c r="P673" s="116"/>
      <c r="Q673" s="116"/>
      <c r="R673" s="116"/>
      <c r="S673" s="116"/>
      <c r="T673" s="116"/>
      <c r="U673" s="116"/>
      <c r="V673" s="116"/>
      <c r="W673" s="116"/>
      <c r="X673" s="116"/>
      <c r="Y673" s="116"/>
      <c r="Z673" s="117"/>
      <c r="AA673" s="117"/>
      <c r="AB673" s="117"/>
      <c r="AC673" s="117"/>
    </row>
    <row r="674" ht="15.75" customHeight="1">
      <c r="A674" s="118"/>
      <c r="B674" s="118"/>
      <c r="C674" s="115"/>
      <c r="D674" s="97"/>
      <c r="E674" s="97"/>
      <c r="F674" s="116"/>
      <c r="G674" s="116"/>
      <c r="H674" s="116"/>
      <c r="I674" s="116"/>
      <c r="J674" s="116"/>
      <c r="K674" s="116"/>
      <c r="L674" s="116"/>
      <c r="M674" s="116"/>
      <c r="N674" s="116"/>
      <c r="O674" s="116"/>
      <c r="P674" s="116"/>
      <c r="Q674" s="116"/>
      <c r="R674" s="116"/>
      <c r="S674" s="116"/>
      <c r="T674" s="116"/>
      <c r="U674" s="116"/>
      <c r="V674" s="116"/>
      <c r="W674" s="116"/>
      <c r="X674" s="116"/>
      <c r="Y674" s="116"/>
      <c r="Z674" s="117"/>
      <c r="AA674" s="117"/>
      <c r="AB674" s="117"/>
      <c r="AC674" s="117"/>
    </row>
    <row r="675" ht="15.75" customHeight="1">
      <c r="A675" s="118"/>
      <c r="B675" s="118"/>
      <c r="C675" s="115"/>
      <c r="D675" s="97"/>
      <c r="E675" s="97"/>
      <c r="F675" s="116"/>
      <c r="G675" s="116"/>
      <c r="H675" s="116"/>
      <c r="I675" s="116"/>
      <c r="J675" s="116"/>
      <c r="K675" s="116"/>
      <c r="L675" s="116"/>
      <c r="M675" s="116"/>
      <c r="N675" s="116"/>
      <c r="O675" s="116"/>
      <c r="P675" s="116"/>
      <c r="Q675" s="116"/>
      <c r="R675" s="116"/>
      <c r="S675" s="116"/>
      <c r="T675" s="116"/>
      <c r="U675" s="116"/>
      <c r="V675" s="116"/>
      <c r="W675" s="116"/>
      <c r="X675" s="116"/>
      <c r="Y675" s="116"/>
      <c r="Z675" s="117"/>
      <c r="AA675" s="117"/>
      <c r="AB675" s="117"/>
      <c r="AC675" s="117"/>
    </row>
    <row r="676" ht="15.75" customHeight="1">
      <c r="A676" s="118"/>
      <c r="B676" s="118"/>
      <c r="C676" s="115"/>
      <c r="D676" s="97"/>
      <c r="E676" s="97"/>
      <c r="F676" s="116"/>
      <c r="G676" s="116"/>
      <c r="H676" s="116"/>
      <c r="I676" s="116"/>
      <c r="J676" s="116"/>
      <c r="K676" s="116"/>
      <c r="L676" s="116"/>
      <c r="M676" s="116"/>
      <c r="N676" s="116"/>
      <c r="O676" s="116"/>
      <c r="P676" s="116"/>
      <c r="Q676" s="116"/>
      <c r="R676" s="116"/>
      <c r="S676" s="116"/>
      <c r="T676" s="116"/>
      <c r="U676" s="116"/>
      <c r="V676" s="116"/>
      <c r="W676" s="116"/>
      <c r="X676" s="116"/>
      <c r="Y676" s="116"/>
      <c r="Z676" s="117"/>
      <c r="AA676" s="117"/>
      <c r="AB676" s="117"/>
      <c r="AC676" s="117"/>
    </row>
    <row r="677" ht="15.75" customHeight="1">
      <c r="A677" s="118"/>
      <c r="B677" s="118"/>
      <c r="C677" s="115"/>
      <c r="D677" s="97"/>
      <c r="E677" s="97"/>
      <c r="F677" s="116"/>
      <c r="G677" s="116"/>
      <c r="H677" s="116"/>
      <c r="I677" s="116"/>
      <c r="J677" s="116"/>
      <c r="K677" s="116"/>
      <c r="L677" s="116"/>
      <c r="M677" s="116"/>
      <c r="N677" s="116"/>
      <c r="O677" s="116"/>
      <c r="P677" s="116"/>
      <c r="Q677" s="116"/>
      <c r="R677" s="116"/>
      <c r="S677" s="116"/>
      <c r="T677" s="116"/>
      <c r="U677" s="116"/>
      <c r="V677" s="116"/>
      <c r="W677" s="116"/>
      <c r="X677" s="116"/>
      <c r="Y677" s="116"/>
      <c r="Z677" s="117"/>
      <c r="AA677" s="117"/>
      <c r="AB677" s="117"/>
      <c r="AC677" s="117"/>
    </row>
    <row r="678" ht="15.75" customHeight="1">
      <c r="A678" s="118"/>
      <c r="B678" s="118"/>
      <c r="C678" s="115"/>
      <c r="D678" s="97"/>
      <c r="E678" s="97"/>
      <c r="F678" s="116"/>
      <c r="G678" s="116"/>
      <c r="H678" s="116"/>
      <c r="I678" s="116"/>
      <c r="J678" s="116"/>
      <c r="K678" s="116"/>
      <c r="L678" s="116"/>
      <c r="M678" s="116"/>
      <c r="N678" s="116"/>
      <c r="O678" s="116"/>
      <c r="P678" s="116"/>
      <c r="Q678" s="116"/>
      <c r="R678" s="116"/>
      <c r="S678" s="116"/>
      <c r="T678" s="116"/>
      <c r="U678" s="116"/>
      <c r="V678" s="116"/>
      <c r="W678" s="116"/>
      <c r="X678" s="116"/>
      <c r="Y678" s="116"/>
      <c r="Z678" s="117"/>
      <c r="AA678" s="117"/>
      <c r="AB678" s="117"/>
      <c r="AC678" s="117"/>
    </row>
    <row r="679" ht="15.75" customHeight="1">
      <c r="A679" s="118"/>
      <c r="B679" s="118"/>
      <c r="C679" s="115"/>
      <c r="D679" s="97"/>
      <c r="E679" s="97"/>
      <c r="F679" s="116"/>
      <c r="G679" s="116"/>
      <c r="H679" s="116"/>
      <c r="I679" s="116"/>
      <c r="J679" s="116"/>
      <c r="K679" s="116"/>
      <c r="L679" s="116"/>
      <c r="M679" s="116"/>
      <c r="N679" s="116"/>
      <c r="O679" s="116"/>
      <c r="P679" s="116"/>
      <c r="Q679" s="116"/>
      <c r="R679" s="116"/>
      <c r="S679" s="116"/>
      <c r="T679" s="116"/>
      <c r="U679" s="116"/>
      <c r="V679" s="116"/>
      <c r="W679" s="116"/>
      <c r="X679" s="116"/>
      <c r="Y679" s="116"/>
      <c r="Z679" s="117"/>
      <c r="AA679" s="117"/>
      <c r="AB679" s="117"/>
      <c r="AC679" s="117"/>
    </row>
    <row r="680" ht="15.75" customHeight="1">
      <c r="A680" s="118"/>
      <c r="B680" s="118"/>
      <c r="C680" s="115"/>
      <c r="D680" s="97"/>
      <c r="E680" s="97"/>
      <c r="F680" s="116"/>
      <c r="G680" s="116"/>
      <c r="H680" s="116"/>
      <c r="I680" s="116"/>
      <c r="J680" s="116"/>
      <c r="K680" s="116"/>
      <c r="L680" s="116"/>
      <c r="M680" s="116"/>
      <c r="N680" s="116"/>
      <c r="O680" s="116"/>
      <c r="P680" s="116"/>
      <c r="Q680" s="116"/>
      <c r="R680" s="116"/>
      <c r="S680" s="116"/>
      <c r="T680" s="116"/>
      <c r="U680" s="116"/>
      <c r="V680" s="116"/>
      <c r="W680" s="116"/>
      <c r="X680" s="116"/>
      <c r="Y680" s="116"/>
      <c r="Z680" s="117"/>
      <c r="AA680" s="117"/>
      <c r="AB680" s="117"/>
      <c r="AC680" s="117"/>
    </row>
    <row r="681" ht="15.75" customHeight="1">
      <c r="A681" s="118"/>
      <c r="B681" s="118"/>
      <c r="C681" s="115"/>
      <c r="D681" s="97"/>
      <c r="E681" s="97"/>
      <c r="F681" s="116"/>
      <c r="G681" s="116"/>
      <c r="H681" s="116"/>
      <c r="I681" s="116"/>
      <c r="J681" s="116"/>
      <c r="K681" s="116"/>
      <c r="L681" s="116"/>
      <c r="M681" s="116"/>
      <c r="N681" s="116"/>
      <c r="O681" s="116"/>
      <c r="P681" s="116"/>
      <c r="Q681" s="116"/>
      <c r="R681" s="116"/>
      <c r="S681" s="116"/>
      <c r="T681" s="116"/>
      <c r="U681" s="116"/>
      <c r="V681" s="116"/>
      <c r="W681" s="116"/>
      <c r="X681" s="116"/>
      <c r="Y681" s="116"/>
      <c r="Z681" s="117"/>
      <c r="AA681" s="117"/>
      <c r="AB681" s="117"/>
      <c r="AC681" s="117"/>
    </row>
    <row r="682" ht="15.75" customHeight="1">
      <c r="A682" s="118"/>
      <c r="B682" s="118"/>
      <c r="C682" s="115"/>
      <c r="D682" s="97"/>
      <c r="E682" s="97"/>
      <c r="F682" s="116"/>
      <c r="G682" s="116"/>
      <c r="H682" s="116"/>
      <c r="I682" s="116"/>
      <c r="J682" s="116"/>
      <c r="K682" s="116"/>
      <c r="L682" s="116"/>
      <c r="M682" s="116"/>
      <c r="N682" s="116"/>
      <c r="O682" s="116"/>
      <c r="P682" s="116"/>
      <c r="Q682" s="116"/>
      <c r="R682" s="116"/>
      <c r="S682" s="116"/>
      <c r="T682" s="116"/>
      <c r="U682" s="116"/>
      <c r="V682" s="116"/>
      <c r="W682" s="116"/>
      <c r="X682" s="116"/>
      <c r="Y682" s="116"/>
      <c r="Z682" s="117"/>
      <c r="AA682" s="117"/>
      <c r="AB682" s="117"/>
      <c r="AC682" s="117"/>
    </row>
    <row r="683" ht="15.75" customHeight="1">
      <c r="A683" s="118"/>
      <c r="B683" s="118"/>
      <c r="C683" s="115"/>
      <c r="D683" s="97"/>
      <c r="E683" s="97"/>
      <c r="F683" s="116"/>
      <c r="G683" s="116"/>
      <c r="H683" s="116"/>
      <c r="I683" s="116"/>
      <c r="J683" s="116"/>
      <c r="K683" s="116"/>
      <c r="L683" s="116"/>
      <c r="M683" s="116"/>
      <c r="N683" s="116"/>
      <c r="O683" s="116"/>
      <c r="P683" s="116"/>
      <c r="Q683" s="116"/>
      <c r="R683" s="116"/>
      <c r="S683" s="116"/>
      <c r="T683" s="116"/>
      <c r="U683" s="116"/>
      <c r="V683" s="116"/>
      <c r="W683" s="116"/>
      <c r="X683" s="116"/>
      <c r="Y683" s="116"/>
      <c r="Z683" s="117"/>
      <c r="AA683" s="117"/>
      <c r="AB683" s="117"/>
      <c r="AC683" s="117"/>
    </row>
    <row r="684" ht="15.75" customHeight="1">
      <c r="A684" s="118"/>
      <c r="B684" s="118"/>
      <c r="C684" s="115"/>
      <c r="D684" s="97"/>
      <c r="E684" s="97"/>
      <c r="F684" s="116"/>
      <c r="G684" s="116"/>
      <c r="H684" s="116"/>
      <c r="I684" s="116"/>
      <c r="J684" s="116"/>
      <c r="K684" s="116"/>
      <c r="L684" s="116"/>
      <c r="M684" s="116"/>
      <c r="N684" s="116"/>
      <c r="O684" s="116"/>
      <c r="P684" s="116"/>
      <c r="Q684" s="116"/>
      <c r="R684" s="116"/>
      <c r="S684" s="116"/>
      <c r="T684" s="116"/>
      <c r="U684" s="116"/>
      <c r="V684" s="116"/>
      <c r="W684" s="116"/>
      <c r="X684" s="116"/>
      <c r="Y684" s="116"/>
      <c r="Z684" s="117"/>
      <c r="AA684" s="117"/>
      <c r="AB684" s="117"/>
      <c r="AC684" s="117"/>
    </row>
    <row r="685" ht="15.75" customHeight="1">
      <c r="A685" s="118"/>
      <c r="B685" s="118"/>
      <c r="C685" s="115"/>
      <c r="D685" s="97"/>
      <c r="E685" s="97"/>
      <c r="F685" s="116"/>
      <c r="G685" s="116"/>
      <c r="H685" s="116"/>
      <c r="I685" s="116"/>
      <c r="J685" s="116"/>
      <c r="K685" s="116"/>
      <c r="L685" s="116"/>
      <c r="M685" s="116"/>
      <c r="N685" s="116"/>
      <c r="O685" s="116"/>
      <c r="P685" s="116"/>
      <c r="Q685" s="116"/>
      <c r="R685" s="116"/>
      <c r="S685" s="116"/>
      <c r="T685" s="116"/>
      <c r="U685" s="116"/>
      <c r="V685" s="116"/>
      <c r="W685" s="116"/>
      <c r="X685" s="116"/>
      <c r="Y685" s="116"/>
      <c r="Z685" s="117"/>
      <c r="AA685" s="117"/>
      <c r="AB685" s="117"/>
      <c r="AC685" s="117"/>
    </row>
    <row r="686" ht="15.75" customHeight="1">
      <c r="A686" s="118"/>
      <c r="B686" s="118"/>
      <c r="C686" s="115"/>
      <c r="D686" s="97"/>
      <c r="E686" s="97"/>
      <c r="F686" s="116"/>
      <c r="G686" s="116"/>
      <c r="H686" s="116"/>
      <c r="I686" s="116"/>
      <c r="J686" s="116"/>
      <c r="K686" s="116"/>
      <c r="L686" s="116"/>
      <c r="M686" s="116"/>
      <c r="N686" s="116"/>
      <c r="O686" s="116"/>
      <c r="P686" s="116"/>
      <c r="Q686" s="116"/>
      <c r="R686" s="116"/>
      <c r="S686" s="116"/>
      <c r="T686" s="116"/>
      <c r="U686" s="116"/>
      <c r="V686" s="116"/>
      <c r="W686" s="116"/>
      <c r="X686" s="116"/>
      <c r="Y686" s="116"/>
      <c r="Z686" s="117"/>
      <c r="AA686" s="117"/>
      <c r="AB686" s="117"/>
      <c r="AC686" s="117"/>
    </row>
    <row r="687" ht="15.75" customHeight="1">
      <c r="A687" s="118"/>
      <c r="B687" s="118"/>
      <c r="C687" s="115"/>
      <c r="D687" s="97"/>
      <c r="E687" s="97"/>
      <c r="F687" s="116"/>
      <c r="G687" s="116"/>
      <c r="H687" s="116"/>
      <c r="I687" s="116"/>
      <c r="J687" s="116"/>
      <c r="K687" s="116"/>
      <c r="L687" s="116"/>
      <c r="M687" s="116"/>
      <c r="N687" s="116"/>
      <c r="O687" s="116"/>
      <c r="P687" s="116"/>
      <c r="Q687" s="116"/>
      <c r="R687" s="116"/>
      <c r="S687" s="116"/>
      <c r="T687" s="116"/>
      <c r="U687" s="116"/>
      <c r="V687" s="116"/>
      <c r="W687" s="116"/>
      <c r="X687" s="116"/>
      <c r="Y687" s="116"/>
      <c r="Z687" s="117"/>
      <c r="AA687" s="117"/>
      <c r="AB687" s="117"/>
      <c r="AC687" s="117"/>
    </row>
    <row r="688" ht="15.75" customHeight="1">
      <c r="A688" s="118"/>
      <c r="B688" s="118"/>
      <c r="C688" s="115"/>
      <c r="D688" s="97"/>
      <c r="E688" s="97"/>
      <c r="F688" s="116"/>
      <c r="G688" s="116"/>
      <c r="H688" s="116"/>
      <c r="I688" s="116"/>
      <c r="J688" s="116"/>
      <c r="K688" s="116"/>
      <c r="L688" s="116"/>
      <c r="M688" s="116"/>
      <c r="N688" s="116"/>
      <c r="O688" s="116"/>
      <c r="P688" s="116"/>
      <c r="Q688" s="116"/>
      <c r="R688" s="116"/>
      <c r="S688" s="116"/>
      <c r="T688" s="116"/>
      <c r="U688" s="116"/>
      <c r="V688" s="116"/>
      <c r="W688" s="116"/>
      <c r="X688" s="116"/>
      <c r="Y688" s="116"/>
      <c r="Z688" s="117"/>
      <c r="AA688" s="117"/>
      <c r="AB688" s="117"/>
      <c r="AC688" s="117"/>
    </row>
    <row r="689" ht="15.75" customHeight="1">
      <c r="A689" s="118"/>
      <c r="B689" s="118"/>
      <c r="C689" s="115"/>
      <c r="D689" s="97"/>
      <c r="E689" s="97"/>
      <c r="F689" s="116"/>
      <c r="G689" s="116"/>
      <c r="H689" s="116"/>
      <c r="I689" s="116"/>
      <c r="J689" s="116"/>
      <c r="K689" s="116"/>
      <c r="L689" s="116"/>
      <c r="M689" s="116"/>
      <c r="N689" s="116"/>
      <c r="O689" s="116"/>
      <c r="P689" s="116"/>
      <c r="Q689" s="116"/>
      <c r="R689" s="116"/>
      <c r="S689" s="116"/>
      <c r="T689" s="116"/>
      <c r="U689" s="116"/>
      <c r="V689" s="116"/>
      <c r="W689" s="116"/>
      <c r="X689" s="116"/>
      <c r="Y689" s="116"/>
      <c r="Z689" s="117"/>
      <c r="AA689" s="117"/>
      <c r="AB689" s="117"/>
      <c r="AC689" s="117"/>
    </row>
    <row r="690" ht="15.75" customHeight="1">
      <c r="A690" s="118"/>
      <c r="B690" s="118"/>
      <c r="C690" s="115"/>
      <c r="D690" s="97"/>
      <c r="E690" s="97"/>
      <c r="F690" s="116"/>
      <c r="G690" s="116"/>
      <c r="H690" s="116"/>
      <c r="I690" s="116"/>
      <c r="J690" s="116"/>
      <c r="K690" s="116"/>
      <c r="L690" s="116"/>
      <c r="M690" s="116"/>
      <c r="N690" s="116"/>
      <c r="O690" s="116"/>
      <c r="P690" s="116"/>
      <c r="Q690" s="116"/>
      <c r="R690" s="116"/>
      <c r="S690" s="116"/>
      <c r="T690" s="116"/>
      <c r="U690" s="116"/>
      <c r="V690" s="116"/>
      <c r="W690" s="116"/>
      <c r="X690" s="116"/>
      <c r="Y690" s="116"/>
      <c r="Z690" s="117"/>
      <c r="AA690" s="117"/>
      <c r="AB690" s="117"/>
      <c r="AC690" s="117"/>
    </row>
    <row r="691" ht="15.75" customHeight="1">
      <c r="A691" s="118"/>
      <c r="B691" s="118"/>
      <c r="C691" s="115"/>
      <c r="D691" s="97"/>
      <c r="E691" s="97"/>
      <c r="F691" s="116"/>
      <c r="G691" s="116"/>
      <c r="H691" s="116"/>
      <c r="I691" s="116"/>
      <c r="J691" s="116"/>
      <c r="K691" s="116"/>
      <c r="L691" s="116"/>
      <c r="M691" s="116"/>
      <c r="N691" s="116"/>
      <c r="O691" s="116"/>
      <c r="P691" s="116"/>
      <c r="Q691" s="116"/>
      <c r="R691" s="116"/>
      <c r="S691" s="116"/>
      <c r="T691" s="116"/>
      <c r="U691" s="116"/>
      <c r="V691" s="116"/>
      <c r="W691" s="116"/>
      <c r="X691" s="116"/>
      <c r="Y691" s="116"/>
      <c r="Z691" s="117"/>
      <c r="AA691" s="117"/>
      <c r="AB691" s="117"/>
      <c r="AC691" s="117"/>
    </row>
    <row r="692" ht="15.75" customHeight="1">
      <c r="A692" s="118"/>
      <c r="B692" s="118"/>
      <c r="C692" s="115"/>
      <c r="D692" s="97"/>
      <c r="E692" s="97"/>
      <c r="F692" s="116"/>
      <c r="G692" s="116"/>
      <c r="H692" s="116"/>
      <c r="I692" s="116"/>
      <c r="J692" s="116"/>
      <c r="K692" s="116"/>
      <c r="L692" s="116"/>
      <c r="M692" s="116"/>
      <c r="N692" s="116"/>
      <c r="O692" s="116"/>
      <c r="P692" s="116"/>
      <c r="Q692" s="116"/>
      <c r="R692" s="116"/>
      <c r="S692" s="116"/>
      <c r="T692" s="116"/>
      <c r="U692" s="116"/>
      <c r="V692" s="116"/>
      <c r="W692" s="116"/>
      <c r="X692" s="116"/>
      <c r="Y692" s="116"/>
      <c r="Z692" s="117"/>
      <c r="AA692" s="117"/>
      <c r="AB692" s="117"/>
      <c r="AC692" s="117"/>
    </row>
    <row r="693" ht="15.75" customHeight="1">
      <c r="A693" s="118"/>
      <c r="B693" s="118"/>
      <c r="C693" s="115"/>
      <c r="D693" s="97"/>
      <c r="E693" s="97"/>
      <c r="F693" s="116"/>
      <c r="G693" s="116"/>
      <c r="H693" s="116"/>
      <c r="I693" s="116"/>
      <c r="J693" s="116"/>
      <c r="K693" s="116"/>
      <c r="L693" s="116"/>
      <c r="M693" s="116"/>
      <c r="N693" s="116"/>
      <c r="O693" s="116"/>
      <c r="P693" s="116"/>
      <c r="Q693" s="116"/>
      <c r="R693" s="116"/>
      <c r="S693" s="116"/>
      <c r="T693" s="116"/>
      <c r="U693" s="116"/>
      <c r="V693" s="116"/>
      <c r="W693" s="116"/>
      <c r="X693" s="116"/>
      <c r="Y693" s="116"/>
      <c r="Z693" s="117"/>
      <c r="AA693" s="117"/>
      <c r="AB693" s="117"/>
      <c r="AC693" s="117"/>
    </row>
    <row r="694" ht="15.75" customHeight="1">
      <c r="A694" s="118"/>
      <c r="B694" s="118"/>
      <c r="C694" s="115"/>
      <c r="D694" s="97"/>
      <c r="E694" s="97"/>
      <c r="F694" s="116"/>
      <c r="G694" s="116"/>
      <c r="H694" s="116"/>
      <c r="I694" s="116"/>
      <c r="J694" s="116"/>
      <c r="K694" s="116"/>
      <c r="L694" s="116"/>
      <c r="M694" s="116"/>
      <c r="N694" s="116"/>
      <c r="O694" s="116"/>
      <c r="P694" s="116"/>
      <c r="Q694" s="116"/>
      <c r="R694" s="116"/>
      <c r="S694" s="116"/>
      <c r="T694" s="116"/>
      <c r="U694" s="116"/>
      <c r="V694" s="116"/>
      <c r="W694" s="116"/>
      <c r="X694" s="116"/>
      <c r="Y694" s="116"/>
      <c r="Z694" s="117"/>
      <c r="AA694" s="117"/>
      <c r="AB694" s="117"/>
      <c r="AC694" s="117"/>
    </row>
    <row r="695" ht="15.75" customHeight="1">
      <c r="A695" s="118"/>
      <c r="B695" s="118"/>
      <c r="C695" s="115"/>
      <c r="D695" s="97"/>
      <c r="E695" s="97"/>
      <c r="F695" s="116"/>
      <c r="G695" s="116"/>
      <c r="H695" s="116"/>
      <c r="I695" s="116"/>
      <c r="J695" s="116"/>
      <c r="K695" s="116"/>
      <c r="L695" s="116"/>
      <c r="M695" s="116"/>
      <c r="N695" s="116"/>
      <c r="O695" s="116"/>
      <c r="P695" s="116"/>
      <c r="Q695" s="116"/>
      <c r="R695" s="116"/>
      <c r="S695" s="116"/>
      <c r="T695" s="116"/>
      <c r="U695" s="116"/>
      <c r="V695" s="116"/>
      <c r="W695" s="116"/>
      <c r="X695" s="116"/>
      <c r="Y695" s="116"/>
      <c r="Z695" s="117"/>
      <c r="AA695" s="117"/>
      <c r="AB695" s="117"/>
      <c r="AC695" s="117"/>
    </row>
    <row r="696" ht="15.75" customHeight="1">
      <c r="A696" s="118"/>
      <c r="B696" s="118"/>
      <c r="C696" s="115"/>
      <c r="D696" s="97"/>
      <c r="E696" s="97"/>
      <c r="F696" s="116"/>
      <c r="G696" s="116"/>
      <c r="H696" s="116"/>
      <c r="I696" s="116"/>
      <c r="J696" s="116"/>
      <c r="K696" s="116"/>
      <c r="L696" s="116"/>
      <c r="M696" s="116"/>
      <c r="N696" s="116"/>
      <c r="O696" s="116"/>
      <c r="P696" s="116"/>
      <c r="Q696" s="116"/>
      <c r="R696" s="116"/>
      <c r="S696" s="116"/>
      <c r="T696" s="116"/>
      <c r="U696" s="116"/>
      <c r="V696" s="116"/>
      <c r="W696" s="116"/>
      <c r="X696" s="116"/>
      <c r="Y696" s="116"/>
      <c r="Z696" s="117"/>
      <c r="AA696" s="117"/>
      <c r="AB696" s="117"/>
      <c r="AC696" s="117"/>
    </row>
    <row r="697" ht="15.75" customHeight="1">
      <c r="A697" s="118"/>
      <c r="B697" s="118"/>
      <c r="C697" s="115"/>
      <c r="D697" s="97"/>
      <c r="E697" s="97"/>
      <c r="F697" s="116"/>
      <c r="G697" s="116"/>
      <c r="H697" s="116"/>
      <c r="I697" s="116"/>
      <c r="J697" s="116"/>
      <c r="K697" s="116"/>
      <c r="L697" s="116"/>
      <c r="M697" s="116"/>
      <c r="N697" s="116"/>
      <c r="O697" s="116"/>
      <c r="P697" s="116"/>
      <c r="Q697" s="116"/>
      <c r="R697" s="116"/>
      <c r="S697" s="116"/>
      <c r="T697" s="116"/>
      <c r="U697" s="116"/>
      <c r="V697" s="116"/>
      <c r="W697" s="116"/>
      <c r="X697" s="116"/>
      <c r="Y697" s="116"/>
      <c r="Z697" s="117"/>
      <c r="AA697" s="117"/>
      <c r="AB697" s="117"/>
      <c r="AC697" s="117"/>
    </row>
    <row r="698" ht="15.75" customHeight="1">
      <c r="A698" s="118"/>
      <c r="B698" s="118"/>
      <c r="C698" s="115"/>
      <c r="D698" s="97"/>
      <c r="E698" s="97"/>
      <c r="F698" s="116"/>
      <c r="G698" s="116"/>
      <c r="H698" s="116"/>
      <c r="I698" s="116"/>
      <c r="J698" s="116"/>
      <c r="K698" s="116"/>
      <c r="L698" s="116"/>
      <c r="M698" s="116"/>
      <c r="N698" s="116"/>
      <c r="O698" s="116"/>
      <c r="P698" s="116"/>
      <c r="Q698" s="116"/>
      <c r="R698" s="116"/>
      <c r="S698" s="116"/>
      <c r="T698" s="116"/>
      <c r="U698" s="116"/>
      <c r="V698" s="116"/>
      <c r="W698" s="116"/>
      <c r="X698" s="116"/>
      <c r="Y698" s="116"/>
      <c r="Z698" s="117"/>
      <c r="AA698" s="117"/>
      <c r="AB698" s="117"/>
      <c r="AC698" s="117"/>
    </row>
    <row r="699" ht="15.75" customHeight="1">
      <c r="A699" s="118"/>
      <c r="B699" s="118"/>
      <c r="C699" s="115"/>
      <c r="D699" s="97"/>
      <c r="E699" s="97"/>
      <c r="F699" s="116"/>
      <c r="G699" s="116"/>
      <c r="H699" s="116"/>
      <c r="I699" s="116"/>
      <c r="J699" s="116"/>
      <c r="K699" s="116"/>
      <c r="L699" s="116"/>
      <c r="M699" s="116"/>
      <c r="N699" s="116"/>
      <c r="O699" s="116"/>
      <c r="P699" s="116"/>
      <c r="Q699" s="116"/>
      <c r="R699" s="116"/>
      <c r="S699" s="116"/>
      <c r="T699" s="116"/>
      <c r="U699" s="116"/>
      <c r="V699" s="116"/>
      <c r="W699" s="116"/>
      <c r="X699" s="116"/>
      <c r="Y699" s="116"/>
      <c r="Z699" s="117"/>
      <c r="AA699" s="117"/>
      <c r="AB699" s="117"/>
      <c r="AC699" s="117"/>
    </row>
    <row r="700" ht="15.75" customHeight="1">
      <c r="A700" s="118"/>
      <c r="B700" s="118"/>
      <c r="C700" s="115"/>
      <c r="D700" s="97"/>
      <c r="E700" s="97"/>
      <c r="F700" s="116"/>
      <c r="G700" s="116"/>
      <c r="H700" s="116"/>
      <c r="I700" s="116"/>
      <c r="J700" s="116"/>
      <c r="K700" s="116"/>
      <c r="L700" s="116"/>
      <c r="M700" s="116"/>
      <c r="N700" s="116"/>
      <c r="O700" s="116"/>
      <c r="P700" s="116"/>
      <c r="Q700" s="116"/>
      <c r="R700" s="116"/>
      <c r="S700" s="116"/>
      <c r="T700" s="116"/>
      <c r="U700" s="116"/>
      <c r="V700" s="116"/>
      <c r="W700" s="116"/>
      <c r="X700" s="116"/>
      <c r="Y700" s="116"/>
      <c r="Z700" s="117"/>
      <c r="AA700" s="117"/>
      <c r="AB700" s="117"/>
      <c r="AC700" s="117"/>
    </row>
    <row r="701" ht="15.75" customHeight="1">
      <c r="A701" s="118"/>
      <c r="B701" s="118"/>
      <c r="C701" s="115"/>
      <c r="D701" s="97"/>
      <c r="E701" s="97"/>
      <c r="F701" s="116"/>
      <c r="G701" s="116"/>
      <c r="H701" s="116"/>
      <c r="I701" s="116"/>
      <c r="J701" s="116"/>
      <c r="K701" s="116"/>
      <c r="L701" s="116"/>
      <c r="M701" s="116"/>
      <c r="N701" s="116"/>
      <c r="O701" s="116"/>
      <c r="P701" s="116"/>
      <c r="Q701" s="116"/>
      <c r="R701" s="116"/>
      <c r="S701" s="116"/>
      <c r="T701" s="116"/>
      <c r="U701" s="116"/>
      <c r="V701" s="116"/>
      <c r="W701" s="116"/>
      <c r="X701" s="116"/>
      <c r="Y701" s="116"/>
      <c r="Z701" s="117"/>
      <c r="AA701" s="117"/>
      <c r="AB701" s="117"/>
      <c r="AC701" s="117"/>
    </row>
    <row r="702" ht="15.75" customHeight="1">
      <c r="A702" s="118"/>
      <c r="B702" s="118"/>
      <c r="C702" s="115"/>
      <c r="D702" s="97"/>
      <c r="E702" s="97"/>
      <c r="F702" s="116"/>
      <c r="G702" s="116"/>
      <c r="H702" s="116"/>
      <c r="I702" s="116"/>
      <c r="J702" s="116"/>
      <c r="K702" s="116"/>
      <c r="L702" s="116"/>
      <c r="M702" s="116"/>
      <c r="N702" s="116"/>
      <c r="O702" s="116"/>
      <c r="P702" s="116"/>
      <c r="Q702" s="116"/>
      <c r="R702" s="116"/>
      <c r="S702" s="116"/>
      <c r="T702" s="116"/>
      <c r="U702" s="116"/>
      <c r="V702" s="116"/>
      <c r="W702" s="116"/>
      <c r="X702" s="116"/>
      <c r="Y702" s="116"/>
      <c r="Z702" s="117"/>
      <c r="AA702" s="117"/>
      <c r="AB702" s="117"/>
      <c r="AC702" s="117"/>
    </row>
    <row r="703" ht="15.75" customHeight="1">
      <c r="A703" s="118"/>
      <c r="B703" s="118"/>
      <c r="C703" s="115"/>
      <c r="D703" s="97"/>
      <c r="E703" s="97"/>
      <c r="F703" s="116"/>
      <c r="G703" s="116"/>
      <c r="H703" s="116"/>
      <c r="I703" s="116"/>
      <c r="J703" s="116"/>
      <c r="K703" s="116"/>
      <c r="L703" s="116"/>
      <c r="M703" s="116"/>
      <c r="N703" s="116"/>
      <c r="O703" s="116"/>
      <c r="P703" s="116"/>
      <c r="Q703" s="116"/>
      <c r="R703" s="116"/>
      <c r="S703" s="116"/>
      <c r="T703" s="116"/>
      <c r="U703" s="116"/>
      <c r="V703" s="116"/>
      <c r="W703" s="116"/>
      <c r="X703" s="116"/>
      <c r="Y703" s="116"/>
      <c r="Z703" s="117"/>
      <c r="AA703" s="117"/>
      <c r="AB703" s="117"/>
      <c r="AC703" s="117"/>
    </row>
    <row r="704" ht="15.75" customHeight="1">
      <c r="A704" s="118"/>
      <c r="B704" s="118"/>
      <c r="C704" s="115"/>
      <c r="D704" s="97"/>
      <c r="E704" s="97"/>
      <c r="F704" s="116"/>
      <c r="G704" s="116"/>
      <c r="H704" s="116"/>
      <c r="I704" s="116"/>
      <c r="J704" s="116"/>
      <c r="K704" s="116"/>
      <c r="L704" s="116"/>
      <c r="M704" s="116"/>
      <c r="N704" s="116"/>
      <c r="O704" s="116"/>
      <c r="P704" s="116"/>
      <c r="Q704" s="116"/>
      <c r="R704" s="116"/>
      <c r="S704" s="116"/>
      <c r="T704" s="116"/>
      <c r="U704" s="116"/>
      <c r="V704" s="116"/>
      <c r="W704" s="116"/>
      <c r="X704" s="116"/>
      <c r="Y704" s="116"/>
      <c r="Z704" s="117"/>
      <c r="AA704" s="117"/>
      <c r="AB704" s="117"/>
      <c r="AC704" s="117"/>
    </row>
    <row r="705" ht="15.75" customHeight="1">
      <c r="A705" s="118"/>
      <c r="B705" s="118"/>
      <c r="C705" s="115"/>
      <c r="D705" s="97"/>
      <c r="E705" s="97"/>
      <c r="F705" s="116"/>
      <c r="G705" s="116"/>
      <c r="H705" s="116"/>
      <c r="I705" s="116"/>
      <c r="J705" s="116"/>
      <c r="K705" s="116"/>
      <c r="L705" s="116"/>
      <c r="M705" s="116"/>
      <c r="N705" s="116"/>
      <c r="O705" s="116"/>
      <c r="P705" s="116"/>
      <c r="Q705" s="116"/>
      <c r="R705" s="116"/>
      <c r="S705" s="116"/>
      <c r="T705" s="116"/>
      <c r="U705" s="116"/>
      <c r="V705" s="116"/>
      <c r="W705" s="116"/>
      <c r="X705" s="116"/>
      <c r="Y705" s="116"/>
      <c r="Z705" s="117"/>
      <c r="AA705" s="117"/>
      <c r="AB705" s="117"/>
      <c r="AC705" s="117"/>
    </row>
    <row r="706" ht="15.75" customHeight="1">
      <c r="A706" s="118"/>
      <c r="B706" s="118"/>
      <c r="C706" s="115"/>
      <c r="D706" s="97"/>
      <c r="E706" s="97"/>
      <c r="F706" s="116"/>
      <c r="G706" s="116"/>
      <c r="H706" s="116"/>
      <c r="I706" s="116"/>
      <c r="J706" s="116"/>
      <c r="K706" s="116"/>
      <c r="L706" s="116"/>
      <c r="M706" s="116"/>
      <c r="N706" s="116"/>
      <c r="O706" s="116"/>
      <c r="P706" s="116"/>
      <c r="Q706" s="116"/>
      <c r="R706" s="116"/>
      <c r="S706" s="116"/>
      <c r="T706" s="116"/>
      <c r="U706" s="116"/>
      <c r="V706" s="116"/>
      <c r="W706" s="116"/>
      <c r="X706" s="116"/>
      <c r="Y706" s="116"/>
      <c r="Z706" s="117"/>
      <c r="AA706" s="117"/>
      <c r="AB706" s="117"/>
      <c r="AC706" s="117"/>
    </row>
    <row r="707" ht="15.75" customHeight="1">
      <c r="A707" s="118"/>
      <c r="B707" s="118"/>
      <c r="C707" s="115"/>
      <c r="D707" s="97"/>
      <c r="E707" s="97"/>
      <c r="F707" s="116"/>
      <c r="G707" s="116"/>
      <c r="H707" s="116"/>
      <c r="I707" s="116"/>
      <c r="J707" s="116"/>
      <c r="K707" s="116"/>
      <c r="L707" s="116"/>
      <c r="M707" s="116"/>
      <c r="N707" s="116"/>
      <c r="O707" s="116"/>
      <c r="P707" s="116"/>
      <c r="Q707" s="116"/>
      <c r="R707" s="116"/>
      <c r="S707" s="116"/>
      <c r="T707" s="116"/>
      <c r="U707" s="116"/>
      <c r="V707" s="116"/>
      <c r="W707" s="116"/>
      <c r="X707" s="116"/>
      <c r="Y707" s="116"/>
      <c r="Z707" s="117"/>
      <c r="AA707" s="117"/>
      <c r="AB707" s="117"/>
      <c r="AC707" s="117"/>
    </row>
    <row r="708" ht="15.75" customHeight="1">
      <c r="A708" s="118"/>
      <c r="B708" s="118"/>
      <c r="C708" s="115"/>
      <c r="D708" s="97"/>
      <c r="E708" s="97"/>
      <c r="F708" s="116"/>
      <c r="G708" s="116"/>
      <c r="H708" s="116"/>
      <c r="I708" s="116"/>
      <c r="J708" s="116"/>
      <c r="K708" s="116"/>
      <c r="L708" s="116"/>
      <c r="M708" s="116"/>
      <c r="N708" s="116"/>
      <c r="O708" s="116"/>
      <c r="P708" s="116"/>
      <c r="Q708" s="116"/>
      <c r="R708" s="116"/>
      <c r="S708" s="116"/>
      <c r="T708" s="116"/>
      <c r="U708" s="116"/>
      <c r="V708" s="116"/>
      <c r="W708" s="116"/>
      <c r="X708" s="116"/>
      <c r="Y708" s="116"/>
      <c r="Z708" s="117"/>
      <c r="AA708" s="117"/>
      <c r="AB708" s="117"/>
      <c r="AC708" s="117"/>
    </row>
    <row r="709" ht="15.75" customHeight="1">
      <c r="A709" s="118"/>
      <c r="B709" s="118"/>
      <c r="C709" s="115"/>
      <c r="D709" s="97"/>
      <c r="E709" s="97"/>
      <c r="F709" s="116"/>
      <c r="G709" s="116"/>
      <c r="H709" s="116"/>
      <c r="I709" s="116"/>
      <c r="J709" s="116"/>
      <c r="K709" s="116"/>
      <c r="L709" s="116"/>
      <c r="M709" s="116"/>
      <c r="N709" s="116"/>
      <c r="O709" s="116"/>
      <c r="P709" s="116"/>
      <c r="Q709" s="116"/>
      <c r="R709" s="116"/>
      <c r="S709" s="116"/>
      <c r="T709" s="116"/>
      <c r="U709" s="116"/>
      <c r="V709" s="116"/>
      <c r="W709" s="116"/>
      <c r="X709" s="116"/>
      <c r="Y709" s="116"/>
      <c r="Z709" s="117"/>
      <c r="AA709" s="117"/>
      <c r="AB709" s="117"/>
      <c r="AC709" s="117"/>
    </row>
    <row r="710" ht="15.75" customHeight="1">
      <c r="A710" s="118"/>
      <c r="B710" s="118"/>
      <c r="C710" s="115"/>
      <c r="D710" s="97"/>
      <c r="E710" s="97"/>
      <c r="F710" s="116"/>
      <c r="G710" s="116"/>
      <c r="H710" s="116"/>
      <c r="I710" s="116"/>
      <c r="J710" s="116"/>
      <c r="K710" s="116"/>
      <c r="L710" s="116"/>
      <c r="M710" s="116"/>
      <c r="N710" s="116"/>
      <c r="O710" s="116"/>
      <c r="P710" s="116"/>
      <c r="Q710" s="116"/>
      <c r="R710" s="116"/>
      <c r="S710" s="116"/>
      <c r="T710" s="116"/>
      <c r="U710" s="116"/>
      <c r="V710" s="116"/>
      <c r="W710" s="116"/>
      <c r="X710" s="116"/>
      <c r="Y710" s="116"/>
      <c r="Z710" s="117"/>
      <c r="AA710" s="117"/>
      <c r="AB710" s="117"/>
      <c r="AC710" s="117"/>
    </row>
    <row r="711" ht="15.75" customHeight="1">
      <c r="A711" s="118"/>
      <c r="B711" s="118"/>
      <c r="C711" s="115"/>
      <c r="D711" s="97"/>
      <c r="E711" s="97"/>
      <c r="F711" s="116"/>
      <c r="G711" s="116"/>
      <c r="H711" s="116"/>
      <c r="I711" s="116"/>
      <c r="J711" s="116"/>
      <c r="K711" s="116"/>
      <c r="L711" s="116"/>
      <c r="M711" s="116"/>
      <c r="N711" s="116"/>
      <c r="O711" s="116"/>
      <c r="P711" s="116"/>
      <c r="Q711" s="116"/>
      <c r="R711" s="116"/>
      <c r="S711" s="116"/>
      <c r="T711" s="116"/>
      <c r="U711" s="116"/>
      <c r="V711" s="116"/>
      <c r="W711" s="116"/>
      <c r="X711" s="116"/>
      <c r="Y711" s="116"/>
      <c r="Z711" s="117"/>
      <c r="AA711" s="117"/>
      <c r="AB711" s="117"/>
      <c r="AC711" s="117"/>
    </row>
    <row r="712" ht="15.75" customHeight="1">
      <c r="A712" s="118"/>
      <c r="B712" s="118"/>
      <c r="C712" s="115"/>
      <c r="D712" s="97"/>
      <c r="E712" s="97"/>
      <c r="F712" s="116"/>
      <c r="G712" s="116"/>
      <c r="H712" s="116"/>
      <c r="I712" s="116"/>
      <c r="J712" s="116"/>
      <c r="K712" s="116"/>
      <c r="L712" s="116"/>
      <c r="M712" s="116"/>
      <c r="N712" s="116"/>
      <c r="O712" s="116"/>
      <c r="P712" s="116"/>
      <c r="Q712" s="116"/>
      <c r="R712" s="116"/>
      <c r="S712" s="116"/>
      <c r="T712" s="116"/>
      <c r="U712" s="116"/>
      <c r="V712" s="116"/>
      <c r="W712" s="116"/>
      <c r="X712" s="116"/>
      <c r="Y712" s="116"/>
      <c r="Z712" s="117"/>
      <c r="AA712" s="117"/>
      <c r="AB712" s="117"/>
      <c r="AC712" s="117"/>
    </row>
    <row r="713" ht="15.75" customHeight="1">
      <c r="A713" s="118"/>
      <c r="B713" s="118"/>
      <c r="C713" s="115"/>
      <c r="D713" s="97"/>
      <c r="E713" s="97"/>
      <c r="F713" s="116"/>
      <c r="G713" s="116"/>
      <c r="H713" s="116"/>
      <c r="I713" s="116"/>
      <c r="J713" s="116"/>
      <c r="K713" s="116"/>
      <c r="L713" s="116"/>
      <c r="M713" s="116"/>
      <c r="N713" s="116"/>
      <c r="O713" s="116"/>
      <c r="P713" s="116"/>
      <c r="Q713" s="116"/>
      <c r="R713" s="116"/>
      <c r="S713" s="116"/>
      <c r="T713" s="116"/>
      <c r="U713" s="116"/>
      <c r="V713" s="116"/>
      <c r="W713" s="116"/>
      <c r="X713" s="116"/>
      <c r="Y713" s="116"/>
      <c r="Z713" s="117"/>
      <c r="AA713" s="117"/>
      <c r="AB713" s="117"/>
      <c r="AC713" s="117"/>
    </row>
    <row r="714" ht="15.75" customHeight="1">
      <c r="A714" s="118"/>
      <c r="B714" s="118"/>
      <c r="C714" s="115"/>
      <c r="D714" s="97"/>
      <c r="E714" s="97"/>
      <c r="F714" s="116"/>
      <c r="G714" s="116"/>
      <c r="H714" s="116"/>
      <c r="I714" s="116"/>
      <c r="J714" s="116"/>
      <c r="K714" s="116"/>
      <c r="L714" s="116"/>
      <c r="M714" s="116"/>
      <c r="N714" s="116"/>
      <c r="O714" s="116"/>
      <c r="P714" s="116"/>
      <c r="Q714" s="116"/>
      <c r="R714" s="116"/>
      <c r="S714" s="116"/>
      <c r="T714" s="116"/>
      <c r="U714" s="116"/>
      <c r="V714" s="116"/>
      <c r="W714" s="116"/>
      <c r="X714" s="116"/>
      <c r="Y714" s="116"/>
      <c r="Z714" s="117"/>
      <c r="AA714" s="117"/>
      <c r="AB714" s="117"/>
      <c r="AC714" s="117"/>
    </row>
    <row r="715" ht="15.75" customHeight="1">
      <c r="A715" s="118"/>
      <c r="B715" s="118"/>
      <c r="C715" s="115"/>
      <c r="D715" s="97"/>
      <c r="E715" s="97"/>
      <c r="F715" s="116"/>
      <c r="G715" s="116"/>
      <c r="H715" s="116"/>
      <c r="I715" s="116"/>
      <c r="J715" s="116"/>
      <c r="K715" s="116"/>
      <c r="L715" s="116"/>
      <c r="M715" s="116"/>
      <c r="N715" s="116"/>
      <c r="O715" s="116"/>
      <c r="P715" s="116"/>
      <c r="Q715" s="116"/>
      <c r="R715" s="116"/>
      <c r="S715" s="116"/>
      <c r="T715" s="116"/>
      <c r="U715" s="116"/>
      <c r="V715" s="116"/>
      <c r="W715" s="116"/>
      <c r="X715" s="116"/>
      <c r="Y715" s="116"/>
      <c r="Z715" s="117"/>
      <c r="AA715" s="117"/>
      <c r="AB715" s="117"/>
      <c r="AC715" s="117"/>
    </row>
    <row r="716" ht="15.75" customHeight="1">
      <c r="A716" s="118"/>
      <c r="B716" s="118"/>
      <c r="C716" s="115"/>
      <c r="D716" s="97"/>
      <c r="E716" s="97"/>
      <c r="F716" s="116"/>
      <c r="G716" s="116"/>
      <c r="H716" s="116"/>
      <c r="I716" s="116"/>
      <c r="J716" s="116"/>
      <c r="K716" s="116"/>
      <c r="L716" s="116"/>
      <c r="M716" s="116"/>
      <c r="N716" s="116"/>
      <c r="O716" s="116"/>
      <c r="P716" s="116"/>
      <c r="Q716" s="116"/>
      <c r="R716" s="116"/>
      <c r="S716" s="116"/>
      <c r="T716" s="116"/>
      <c r="U716" s="116"/>
      <c r="V716" s="116"/>
      <c r="W716" s="116"/>
      <c r="X716" s="116"/>
      <c r="Y716" s="116"/>
      <c r="Z716" s="117"/>
      <c r="AA716" s="117"/>
      <c r="AB716" s="117"/>
      <c r="AC716" s="117"/>
    </row>
    <row r="717" ht="15.75" customHeight="1">
      <c r="A717" s="118"/>
      <c r="B717" s="118"/>
      <c r="C717" s="115"/>
      <c r="D717" s="97"/>
      <c r="E717" s="97"/>
      <c r="F717" s="116"/>
      <c r="G717" s="116"/>
      <c r="H717" s="116"/>
      <c r="I717" s="116"/>
      <c r="J717" s="116"/>
      <c r="K717" s="116"/>
      <c r="L717" s="116"/>
      <c r="M717" s="116"/>
      <c r="N717" s="116"/>
      <c r="O717" s="116"/>
      <c r="P717" s="116"/>
      <c r="Q717" s="116"/>
      <c r="R717" s="116"/>
      <c r="S717" s="116"/>
      <c r="T717" s="116"/>
      <c r="U717" s="116"/>
      <c r="V717" s="116"/>
      <c r="W717" s="116"/>
      <c r="X717" s="116"/>
      <c r="Y717" s="116"/>
      <c r="Z717" s="117"/>
      <c r="AA717" s="117"/>
      <c r="AB717" s="117"/>
      <c r="AC717" s="117"/>
    </row>
    <row r="718" ht="15.75" customHeight="1">
      <c r="A718" s="118"/>
      <c r="B718" s="118"/>
      <c r="C718" s="115"/>
      <c r="D718" s="97"/>
      <c r="E718" s="97"/>
      <c r="F718" s="116"/>
      <c r="G718" s="116"/>
      <c r="H718" s="116"/>
      <c r="I718" s="116"/>
      <c r="J718" s="116"/>
      <c r="K718" s="116"/>
      <c r="L718" s="116"/>
      <c r="M718" s="116"/>
      <c r="N718" s="116"/>
      <c r="O718" s="116"/>
      <c r="P718" s="116"/>
      <c r="Q718" s="116"/>
      <c r="R718" s="116"/>
      <c r="S718" s="116"/>
      <c r="T718" s="116"/>
      <c r="U718" s="116"/>
      <c r="V718" s="116"/>
      <c r="W718" s="116"/>
      <c r="X718" s="116"/>
      <c r="Y718" s="116"/>
      <c r="Z718" s="117"/>
      <c r="AA718" s="117"/>
      <c r="AB718" s="117"/>
      <c r="AC718" s="117"/>
    </row>
    <row r="719" ht="15.75" customHeight="1">
      <c r="A719" s="118"/>
      <c r="B719" s="118"/>
      <c r="C719" s="115"/>
      <c r="D719" s="97"/>
      <c r="E719" s="97"/>
      <c r="F719" s="116"/>
      <c r="G719" s="116"/>
      <c r="H719" s="116"/>
      <c r="I719" s="116"/>
      <c r="J719" s="116"/>
      <c r="K719" s="116"/>
      <c r="L719" s="116"/>
      <c r="M719" s="116"/>
      <c r="N719" s="116"/>
      <c r="O719" s="116"/>
      <c r="P719" s="116"/>
      <c r="Q719" s="116"/>
      <c r="R719" s="116"/>
      <c r="S719" s="116"/>
      <c r="T719" s="116"/>
      <c r="U719" s="116"/>
      <c r="V719" s="116"/>
      <c r="W719" s="116"/>
      <c r="X719" s="116"/>
      <c r="Y719" s="116"/>
      <c r="Z719" s="117"/>
      <c r="AA719" s="117"/>
      <c r="AB719" s="117"/>
      <c r="AC719" s="117"/>
    </row>
    <row r="720" ht="15.75" customHeight="1">
      <c r="A720" s="118"/>
      <c r="B720" s="118"/>
      <c r="C720" s="115"/>
      <c r="D720" s="97"/>
      <c r="E720" s="97"/>
      <c r="F720" s="116"/>
      <c r="G720" s="116"/>
      <c r="H720" s="116"/>
      <c r="I720" s="116"/>
      <c r="J720" s="116"/>
      <c r="K720" s="116"/>
      <c r="L720" s="116"/>
      <c r="M720" s="116"/>
      <c r="N720" s="116"/>
      <c r="O720" s="116"/>
      <c r="P720" s="116"/>
      <c r="Q720" s="116"/>
      <c r="R720" s="116"/>
      <c r="S720" s="116"/>
      <c r="T720" s="116"/>
      <c r="U720" s="116"/>
      <c r="V720" s="116"/>
      <c r="W720" s="116"/>
      <c r="X720" s="116"/>
      <c r="Y720" s="116"/>
      <c r="Z720" s="117"/>
      <c r="AA720" s="117"/>
      <c r="AB720" s="117"/>
      <c r="AC720" s="117"/>
    </row>
    <row r="721" ht="15.75" customHeight="1">
      <c r="A721" s="118"/>
      <c r="B721" s="118"/>
      <c r="C721" s="115"/>
      <c r="D721" s="97"/>
      <c r="E721" s="97"/>
      <c r="F721" s="116"/>
      <c r="G721" s="116"/>
      <c r="H721" s="116"/>
      <c r="I721" s="116"/>
      <c r="J721" s="116"/>
      <c r="K721" s="116"/>
      <c r="L721" s="116"/>
      <c r="M721" s="116"/>
      <c r="N721" s="116"/>
      <c r="O721" s="116"/>
      <c r="P721" s="116"/>
      <c r="Q721" s="116"/>
      <c r="R721" s="116"/>
      <c r="S721" s="116"/>
      <c r="T721" s="116"/>
      <c r="U721" s="116"/>
      <c r="V721" s="116"/>
      <c r="W721" s="116"/>
      <c r="X721" s="116"/>
      <c r="Y721" s="116"/>
      <c r="Z721" s="117"/>
      <c r="AA721" s="117"/>
      <c r="AB721" s="117"/>
      <c r="AC721" s="117"/>
    </row>
    <row r="722" ht="15.75" customHeight="1">
      <c r="A722" s="118"/>
      <c r="B722" s="118"/>
      <c r="C722" s="115"/>
      <c r="D722" s="97"/>
      <c r="E722" s="97"/>
      <c r="F722" s="116"/>
      <c r="G722" s="116"/>
      <c r="H722" s="116"/>
      <c r="I722" s="116"/>
      <c r="J722" s="116"/>
      <c r="K722" s="116"/>
      <c r="L722" s="116"/>
      <c r="M722" s="116"/>
      <c r="N722" s="116"/>
      <c r="O722" s="116"/>
      <c r="P722" s="116"/>
      <c r="Q722" s="116"/>
      <c r="R722" s="116"/>
      <c r="S722" s="116"/>
      <c r="T722" s="116"/>
      <c r="U722" s="116"/>
      <c r="V722" s="116"/>
      <c r="W722" s="116"/>
      <c r="X722" s="116"/>
      <c r="Y722" s="116"/>
      <c r="Z722" s="117"/>
      <c r="AA722" s="117"/>
      <c r="AB722" s="117"/>
      <c r="AC722" s="117"/>
    </row>
    <row r="723" ht="15.75" customHeight="1">
      <c r="A723" s="118"/>
      <c r="B723" s="118"/>
      <c r="C723" s="115"/>
      <c r="D723" s="97"/>
      <c r="E723" s="97"/>
      <c r="F723" s="116"/>
      <c r="G723" s="116"/>
      <c r="H723" s="116"/>
      <c r="I723" s="116"/>
      <c r="J723" s="116"/>
      <c r="K723" s="116"/>
      <c r="L723" s="116"/>
      <c r="M723" s="116"/>
      <c r="N723" s="116"/>
      <c r="O723" s="116"/>
      <c r="P723" s="116"/>
      <c r="Q723" s="116"/>
      <c r="R723" s="116"/>
      <c r="S723" s="116"/>
      <c r="T723" s="116"/>
      <c r="U723" s="116"/>
      <c r="V723" s="116"/>
      <c r="W723" s="116"/>
      <c r="X723" s="116"/>
      <c r="Y723" s="116"/>
      <c r="Z723" s="117"/>
      <c r="AA723" s="117"/>
      <c r="AB723" s="117"/>
      <c r="AC723" s="117"/>
    </row>
    <row r="724" ht="15.75" customHeight="1">
      <c r="A724" s="118"/>
      <c r="B724" s="118"/>
      <c r="C724" s="115"/>
      <c r="D724" s="97"/>
      <c r="E724" s="97"/>
      <c r="F724" s="116"/>
      <c r="G724" s="116"/>
      <c r="H724" s="116"/>
      <c r="I724" s="116"/>
      <c r="J724" s="116"/>
      <c r="K724" s="116"/>
      <c r="L724" s="116"/>
      <c r="M724" s="116"/>
      <c r="N724" s="116"/>
      <c r="O724" s="116"/>
      <c r="P724" s="116"/>
      <c r="Q724" s="116"/>
      <c r="R724" s="116"/>
      <c r="S724" s="116"/>
      <c r="T724" s="116"/>
      <c r="U724" s="116"/>
      <c r="V724" s="116"/>
      <c r="W724" s="116"/>
      <c r="X724" s="116"/>
      <c r="Y724" s="116"/>
      <c r="Z724" s="117"/>
      <c r="AA724" s="117"/>
      <c r="AB724" s="117"/>
      <c r="AC724" s="117"/>
    </row>
    <row r="725" ht="15.75" customHeight="1">
      <c r="A725" s="118"/>
      <c r="B725" s="118"/>
      <c r="C725" s="115"/>
      <c r="D725" s="97"/>
      <c r="E725" s="97"/>
      <c r="F725" s="116"/>
      <c r="G725" s="116"/>
      <c r="H725" s="116"/>
      <c r="I725" s="116"/>
      <c r="J725" s="116"/>
      <c r="K725" s="116"/>
      <c r="L725" s="116"/>
      <c r="M725" s="116"/>
      <c r="N725" s="116"/>
      <c r="O725" s="116"/>
      <c r="P725" s="116"/>
      <c r="Q725" s="116"/>
      <c r="R725" s="116"/>
      <c r="S725" s="116"/>
      <c r="T725" s="116"/>
      <c r="U725" s="116"/>
      <c r="V725" s="116"/>
      <c r="W725" s="116"/>
      <c r="X725" s="116"/>
      <c r="Y725" s="116"/>
      <c r="Z725" s="117"/>
      <c r="AA725" s="117"/>
      <c r="AB725" s="117"/>
      <c r="AC725" s="117"/>
    </row>
    <row r="726" ht="15.75" customHeight="1">
      <c r="A726" s="118"/>
      <c r="B726" s="118"/>
      <c r="C726" s="115"/>
      <c r="D726" s="97"/>
      <c r="E726" s="97"/>
      <c r="F726" s="116"/>
      <c r="G726" s="116"/>
      <c r="H726" s="116"/>
      <c r="I726" s="116"/>
      <c r="J726" s="116"/>
      <c r="K726" s="116"/>
      <c r="L726" s="116"/>
      <c r="M726" s="116"/>
      <c r="N726" s="116"/>
      <c r="O726" s="116"/>
      <c r="P726" s="116"/>
      <c r="Q726" s="116"/>
      <c r="R726" s="116"/>
      <c r="S726" s="116"/>
      <c r="T726" s="116"/>
      <c r="U726" s="116"/>
      <c r="V726" s="116"/>
      <c r="W726" s="116"/>
      <c r="X726" s="116"/>
      <c r="Y726" s="116"/>
      <c r="Z726" s="117"/>
      <c r="AA726" s="117"/>
      <c r="AB726" s="117"/>
      <c r="AC726" s="117"/>
    </row>
    <row r="727" ht="15.75" customHeight="1">
      <c r="A727" s="118"/>
      <c r="B727" s="118"/>
      <c r="C727" s="115"/>
      <c r="D727" s="97"/>
      <c r="E727" s="97"/>
      <c r="F727" s="116"/>
      <c r="G727" s="116"/>
      <c r="H727" s="116"/>
      <c r="I727" s="116"/>
      <c r="J727" s="116"/>
      <c r="K727" s="116"/>
      <c r="L727" s="116"/>
      <c r="M727" s="116"/>
      <c r="N727" s="116"/>
      <c r="O727" s="116"/>
      <c r="P727" s="116"/>
      <c r="Q727" s="116"/>
      <c r="R727" s="116"/>
      <c r="S727" s="116"/>
      <c r="T727" s="116"/>
      <c r="U727" s="116"/>
      <c r="V727" s="116"/>
      <c r="W727" s="116"/>
      <c r="X727" s="116"/>
      <c r="Y727" s="116"/>
      <c r="Z727" s="117"/>
      <c r="AA727" s="117"/>
      <c r="AB727" s="117"/>
      <c r="AC727" s="117"/>
    </row>
    <row r="728" ht="15.75" customHeight="1">
      <c r="A728" s="118"/>
      <c r="B728" s="118"/>
      <c r="C728" s="115"/>
      <c r="D728" s="97"/>
      <c r="E728" s="97"/>
      <c r="F728" s="116"/>
      <c r="G728" s="116"/>
      <c r="H728" s="116"/>
      <c r="I728" s="116"/>
      <c r="J728" s="116"/>
      <c r="K728" s="116"/>
      <c r="L728" s="116"/>
      <c r="M728" s="116"/>
      <c r="N728" s="116"/>
      <c r="O728" s="116"/>
      <c r="P728" s="116"/>
      <c r="Q728" s="116"/>
      <c r="R728" s="116"/>
      <c r="S728" s="116"/>
      <c r="T728" s="116"/>
      <c r="U728" s="116"/>
      <c r="V728" s="116"/>
      <c r="W728" s="116"/>
      <c r="X728" s="116"/>
      <c r="Y728" s="116"/>
      <c r="Z728" s="117"/>
      <c r="AA728" s="117"/>
      <c r="AB728" s="117"/>
      <c r="AC728" s="117"/>
    </row>
    <row r="729" ht="15.75" customHeight="1">
      <c r="A729" s="118"/>
      <c r="B729" s="118"/>
      <c r="C729" s="115"/>
      <c r="D729" s="97"/>
      <c r="E729" s="97"/>
      <c r="F729" s="116"/>
      <c r="G729" s="116"/>
      <c r="H729" s="116"/>
      <c r="I729" s="116"/>
      <c r="J729" s="116"/>
      <c r="K729" s="116"/>
      <c r="L729" s="116"/>
      <c r="M729" s="116"/>
      <c r="N729" s="116"/>
      <c r="O729" s="116"/>
      <c r="P729" s="116"/>
      <c r="Q729" s="116"/>
      <c r="R729" s="116"/>
      <c r="S729" s="116"/>
      <c r="T729" s="116"/>
      <c r="U729" s="116"/>
      <c r="V729" s="116"/>
      <c r="W729" s="116"/>
      <c r="X729" s="116"/>
      <c r="Y729" s="116"/>
      <c r="Z729" s="117"/>
      <c r="AA729" s="117"/>
      <c r="AB729" s="117"/>
      <c r="AC729" s="117"/>
    </row>
    <row r="730" ht="15.75" customHeight="1">
      <c r="A730" s="118"/>
      <c r="B730" s="118"/>
      <c r="C730" s="115"/>
      <c r="D730" s="97"/>
      <c r="E730" s="97"/>
      <c r="F730" s="116"/>
      <c r="G730" s="116"/>
      <c r="H730" s="116"/>
      <c r="I730" s="116"/>
      <c r="J730" s="116"/>
      <c r="K730" s="116"/>
      <c r="L730" s="116"/>
      <c r="M730" s="116"/>
      <c r="N730" s="116"/>
      <c r="O730" s="116"/>
      <c r="P730" s="116"/>
      <c r="Q730" s="116"/>
      <c r="R730" s="116"/>
      <c r="S730" s="116"/>
      <c r="T730" s="116"/>
      <c r="U730" s="116"/>
      <c r="V730" s="116"/>
      <c r="W730" s="116"/>
      <c r="X730" s="116"/>
      <c r="Y730" s="116"/>
      <c r="Z730" s="117"/>
      <c r="AA730" s="117"/>
      <c r="AB730" s="117"/>
      <c r="AC730" s="117"/>
    </row>
    <row r="731" ht="15.75" customHeight="1">
      <c r="A731" s="118"/>
      <c r="B731" s="118"/>
      <c r="C731" s="115"/>
      <c r="D731" s="97"/>
      <c r="E731" s="97"/>
      <c r="F731" s="116"/>
      <c r="G731" s="116"/>
      <c r="H731" s="116"/>
      <c r="I731" s="116"/>
      <c r="J731" s="116"/>
      <c r="K731" s="116"/>
      <c r="L731" s="116"/>
      <c r="M731" s="116"/>
      <c r="N731" s="116"/>
      <c r="O731" s="116"/>
      <c r="P731" s="116"/>
      <c r="Q731" s="116"/>
      <c r="R731" s="116"/>
      <c r="S731" s="116"/>
      <c r="T731" s="116"/>
      <c r="U731" s="116"/>
      <c r="V731" s="116"/>
      <c r="W731" s="116"/>
      <c r="X731" s="116"/>
      <c r="Y731" s="116"/>
      <c r="Z731" s="117"/>
      <c r="AA731" s="117"/>
      <c r="AB731" s="117"/>
      <c r="AC731" s="117"/>
    </row>
    <row r="732" ht="15.75" customHeight="1">
      <c r="A732" s="118"/>
      <c r="B732" s="118"/>
      <c r="C732" s="115"/>
      <c r="D732" s="97"/>
      <c r="E732" s="97"/>
      <c r="F732" s="116"/>
      <c r="G732" s="116"/>
      <c r="H732" s="116"/>
      <c r="I732" s="116"/>
      <c r="J732" s="116"/>
      <c r="K732" s="116"/>
      <c r="L732" s="116"/>
      <c r="M732" s="116"/>
      <c r="N732" s="116"/>
      <c r="O732" s="116"/>
      <c r="P732" s="116"/>
      <c r="Q732" s="116"/>
      <c r="R732" s="116"/>
      <c r="S732" s="116"/>
      <c r="T732" s="116"/>
      <c r="U732" s="116"/>
      <c r="V732" s="116"/>
      <c r="W732" s="116"/>
      <c r="X732" s="116"/>
      <c r="Y732" s="116"/>
      <c r="Z732" s="117"/>
      <c r="AA732" s="117"/>
      <c r="AB732" s="117"/>
      <c r="AC732" s="117"/>
    </row>
    <row r="733" ht="15.75" customHeight="1">
      <c r="A733" s="118"/>
      <c r="B733" s="118"/>
      <c r="C733" s="115"/>
      <c r="D733" s="97"/>
      <c r="E733" s="97"/>
      <c r="F733" s="116"/>
      <c r="G733" s="116"/>
      <c r="H733" s="116"/>
      <c r="I733" s="116"/>
      <c r="J733" s="116"/>
      <c r="K733" s="116"/>
      <c r="L733" s="116"/>
      <c r="M733" s="116"/>
      <c r="N733" s="116"/>
      <c r="O733" s="116"/>
      <c r="P733" s="116"/>
      <c r="Q733" s="116"/>
      <c r="R733" s="116"/>
      <c r="S733" s="116"/>
      <c r="T733" s="116"/>
      <c r="U733" s="116"/>
      <c r="V733" s="116"/>
      <c r="W733" s="116"/>
      <c r="X733" s="116"/>
      <c r="Y733" s="116"/>
      <c r="Z733" s="117"/>
      <c r="AA733" s="117"/>
      <c r="AB733" s="117"/>
      <c r="AC733" s="117"/>
    </row>
    <row r="734" ht="15.75" customHeight="1">
      <c r="A734" s="118"/>
      <c r="B734" s="118"/>
      <c r="C734" s="115"/>
      <c r="D734" s="97"/>
      <c r="E734" s="97"/>
      <c r="F734" s="116"/>
      <c r="G734" s="116"/>
      <c r="H734" s="116"/>
      <c r="I734" s="116"/>
      <c r="J734" s="116"/>
      <c r="K734" s="116"/>
      <c r="L734" s="116"/>
      <c r="M734" s="116"/>
      <c r="N734" s="116"/>
      <c r="O734" s="116"/>
      <c r="P734" s="116"/>
      <c r="Q734" s="116"/>
      <c r="R734" s="116"/>
      <c r="S734" s="116"/>
      <c r="T734" s="116"/>
      <c r="U734" s="116"/>
      <c r="V734" s="116"/>
      <c r="W734" s="116"/>
      <c r="X734" s="116"/>
      <c r="Y734" s="116"/>
      <c r="Z734" s="117"/>
      <c r="AA734" s="117"/>
      <c r="AB734" s="117"/>
      <c r="AC734" s="117"/>
    </row>
    <row r="735" ht="15.75" customHeight="1">
      <c r="A735" s="118"/>
      <c r="B735" s="118"/>
      <c r="C735" s="115"/>
      <c r="D735" s="97"/>
      <c r="E735" s="97"/>
      <c r="F735" s="116"/>
      <c r="G735" s="116"/>
      <c r="H735" s="116"/>
      <c r="I735" s="116"/>
      <c r="J735" s="116"/>
      <c r="K735" s="116"/>
      <c r="L735" s="116"/>
      <c r="M735" s="116"/>
      <c r="N735" s="116"/>
      <c r="O735" s="116"/>
      <c r="P735" s="116"/>
      <c r="Q735" s="116"/>
      <c r="R735" s="116"/>
      <c r="S735" s="116"/>
      <c r="T735" s="116"/>
      <c r="U735" s="116"/>
      <c r="V735" s="116"/>
      <c r="W735" s="116"/>
      <c r="X735" s="116"/>
      <c r="Y735" s="116"/>
      <c r="Z735" s="117"/>
      <c r="AA735" s="117"/>
      <c r="AB735" s="117"/>
      <c r="AC735" s="117"/>
    </row>
    <row r="736" ht="15.75" customHeight="1">
      <c r="A736" s="118"/>
      <c r="B736" s="118"/>
      <c r="C736" s="115"/>
      <c r="D736" s="97"/>
      <c r="E736" s="97"/>
      <c r="F736" s="116"/>
      <c r="G736" s="116"/>
      <c r="H736" s="116"/>
      <c r="I736" s="116"/>
      <c r="J736" s="116"/>
      <c r="K736" s="116"/>
      <c r="L736" s="116"/>
      <c r="M736" s="116"/>
      <c r="N736" s="116"/>
      <c r="O736" s="116"/>
      <c r="P736" s="116"/>
      <c r="Q736" s="116"/>
      <c r="R736" s="116"/>
      <c r="S736" s="116"/>
      <c r="T736" s="116"/>
      <c r="U736" s="116"/>
      <c r="V736" s="116"/>
      <c r="W736" s="116"/>
      <c r="X736" s="116"/>
      <c r="Y736" s="116"/>
      <c r="Z736" s="117"/>
      <c r="AA736" s="117"/>
      <c r="AB736" s="117"/>
      <c r="AC736" s="117"/>
    </row>
    <row r="737" ht="15.75" customHeight="1">
      <c r="A737" s="118"/>
      <c r="B737" s="118"/>
      <c r="C737" s="115"/>
      <c r="D737" s="97"/>
      <c r="E737" s="97"/>
      <c r="F737" s="116"/>
      <c r="G737" s="116"/>
      <c r="H737" s="116"/>
      <c r="I737" s="116"/>
      <c r="J737" s="116"/>
      <c r="K737" s="116"/>
      <c r="L737" s="116"/>
      <c r="M737" s="116"/>
      <c r="N737" s="116"/>
      <c r="O737" s="116"/>
      <c r="P737" s="116"/>
      <c r="Q737" s="116"/>
      <c r="R737" s="116"/>
      <c r="S737" s="116"/>
      <c r="T737" s="116"/>
      <c r="U737" s="116"/>
      <c r="V737" s="116"/>
      <c r="W737" s="116"/>
      <c r="X737" s="116"/>
      <c r="Y737" s="116"/>
      <c r="Z737" s="117"/>
      <c r="AA737" s="117"/>
      <c r="AB737" s="117"/>
      <c r="AC737" s="117"/>
    </row>
    <row r="738" ht="15.75" customHeight="1">
      <c r="A738" s="118"/>
      <c r="B738" s="118"/>
      <c r="C738" s="115"/>
      <c r="D738" s="97"/>
      <c r="E738" s="97"/>
      <c r="F738" s="116"/>
      <c r="G738" s="116"/>
      <c r="H738" s="116"/>
      <c r="I738" s="116"/>
      <c r="J738" s="116"/>
      <c r="K738" s="116"/>
      <c r="L738" s="116"/>
      <c r="M738" s="116"/>
      <c r="N738" s="116"/>
      <c r="O738" s="116"/>
      <c r="P738" s="116"/>
      <c r="Q738" s="116"/>
      <c r="R738" s="116"/>
      <c r="S738" s="116"/>
      <c r="T738" s="116"/>
      <c r="U738" s="116"/>
      <c r="V738" s="116"/>
      <c r="W738" s="116"/>
      <c r="X738" s="116"/>
      <c r="Y738" s="116"/>
      <c r="Z738" s="117"/>
      <c r="AA738" s="117"/>
      <c r="AB738" s="117"/>
      <c r="AC738" s="117"/>
    </row>
    <row r="739" ht="15.75" customHeight="1">
      <c r="A739" s="118"/>
      <c r="B739" s="118"/>
      <c r="C739" s="115"/>
      <c r="D739" s="97"/>
      <c r="E739" s="97"/>
      <c r="F739" s="116"/>
      <c r="G739" s="116"/>
      <c r="H739" s="116"/>
      <c r="I739" s="116"/>
      <c r="J739" s="116"/>
      <c r="K739" s="116"/>
      <c r="L739" s="116"/>
      <c r="M739" s="116"/>
      <c r="N739" s="116"/>
      <c r="O739" s="116"/>
      <c r="P739" s="116"/>
      <c r="Q739" s="116"/>
      <c r="R739" s="116"/>
      <c r="S739" s="116"/>
      <c r="T739" s="116"/>
      <c r="U739" s="116"/>
      <c r="V739" s="116"/>
      <c r="W739" s="116"/>
      <c r="X739" s="116"/>
      <c r="Y739" s="116"/>
      <c r="Z739" s="117"/>
      <c r="AA739" s="117"/>
      <c r="AB739" s="117"/>
      <c r="AC739" s="117"/>
    </row>
    <row r="740" ht="15.75" customHeight="1">
      <c r="A740" s="118"/>
      <c r="B740" s="118"/>
      <c r="C740" s="115"/>
      <c r="D740" s="97"/>
      <c r="E740" s="97"/>
      <c r="F740" s="116"/>
      <c r="G740" s="116"/>
      <c r="H740" s="116"/>
      <c r="I740" s="116"/>
      <c r="J740" s="116"/>
      <c r="K740" s="116"/>
      <c r="L740" s="116"/>
      <c r="M740" s="116"/>
      <c r="N740" s="116"/>
      <c r="O740" s="116"/>
      <c r="P740" s="116"/>
      <c r="Q740" s="116"/>
      <c r="R740" s="116"/>
      <c r="S740" s="116"/>
      <c r="T740" s="116"/>
      <c r="U740" s="116"/>
      <c r="V740" s="116"/>
      <c r="W740" s="116"/>
      <c r="X740" s="116"/>
      <c r="Y740" s="116"/>
      <c r="Z740" s="117"/>
      <c r="AA740" s="117"/>
      <c r="AB740" s="117"/>
      <c r="AC740" s="117"/>
    </row>
    <row r="741" ht="15.75" customHeight="1">
      <c r="A741" s="118"/>
      <c r="B741" s="118"/>
      <c r="C741" s="115"/>
      <c r="D741" s="97"/>
      <c r="E741" s="97"/>
      <c r="F741" s="116"/>
      <c r="G741" s="116"/>
      <c r="H741" s="116"/>
      <c r="I741" s="116"/>
      <c r="J741" s="116"/>
      <c r="K741" s="116"/>
      <c r="L741" s="116"/>
      <c r="M741" s="116"/>
      <c r="N741" s="116"/>
      <c r="O741" s="116"/>
      <c r="P741" s="116"/>
      <c r="Q741" s="116"/>
      <c r="R741" s="116"/>
      <c r="S741" s="116"/>
      <c r="T741" s="116"/>
      <c r="U741" s="116"/>
      <c r="V741" s="116"/>
      <c r="W741" s="116"/>
      <c r="X741" s="116"/>
      <c r="Y741" s="116"/>
      <c r="Z741" s="117"/>
      <c r="AA741" s="117"/>
      <c r="AB741" s="117"/>
      <c r="AC741" s="117"/>
    </row>
    <row r="742" ht="15.75" customHeight="1">
      <c r="A742" s="118"/>
      <c r="B742" s="118"/>
      <c r="C742" s="115"/>
      <c r="D742" s="97"/>
      <c r="E742" s="97"/>
      <c r="F742" s="116"/>
      <c r="G742" s="116"/>
      <c r="H742" s="116"/>
      <c r="I742" s="116"/>
      <c r="J742" s="116"/>
      <c r="K742" s="116"/>
      <c r="L742" s="116"/>
      <c r="M742" s="116"/>
      <c r="N742" s="116"/>
      <c r="O742" s="116"/>
      <c r="P742" s="116"/>
      <c r="Q742" s="116"/>
      <c r="R742" s="116"/>
      <c r="S742" s="116"/>
      <c r="T742" s="116"/>
      <c r="U742" s="116"/>
      <c r="V742" s="116"/>
      <c r="W742" s="116"/>
      <c r="X742" s="116"/>
      <c r="Y742" s="116"/>
      <c r="Z742" s="117"/>
      <c r="AA742" s="117"/>
      <c r="AB742" s="117"/>
      <c r="AC742" s="117"/>
    </row>
    <row r="743" ht="15.75" customHeight="1">
      <c r="A743" s="118"/>
      <c r="B743" s="118"/>
      <c r="C743" s="115"/>
      <c r="D743" s="97"/>
      <c r="E743" s="97"/>
      <c r="F743" s="116"/>
      <c r="G743" s="116"/>
      <c r="H743" s="116"/>
      <c r="I743" s="116"/>
      <c r="J743" s="116"/>
      <c r="K743" s="116"/>
      <c r="L743" s="116"/>
      <c r="M743" s="116"/>
      <c r="N743" s="116"/>
      <c r="O743" s="116"/>
      <c r="P743" s="116"/>
      <c r="Q743" s="116"/>
      <c r="R743" s="116"/>
      <c r="S743" s="116"/>
      <c r="T743" s="116"/>
      <c r="U743" s="116"/>
      <c r="V743" s="116"/>
      <c r="W743" s="116"/>
      <c r="X743" s="116"/>
      <c r="Y743" s="116"/>
      <c r="Z743" s="117"/>
      <c r="AA743" s="117"/>
      <c r="AB743" s="117"/>
      <c r="AC743" s="117"/>
    </row>
    <row r="744" ht="15.75" customHeight="1">
      <c r="A744" s="118"/>
      <c r="B744" s="118"/>
      <c r="C744" s="115"/>
      <c r="D744" s="97"/>
      <c r="E744" s="97"/>
      <c r="F744" s="116"/>
      <c r="G744" s="116"/>
      <c r="H744" s="116"/>
      <c r="I744" s="116"/>
      <c r="J744" s="116"/>
      <c r="K744" s="116"/>
      <c r="L744" s="116"/>
      <c r="M744" s="116"/>
      <c r="N744" s="116"/>
      <c r="O744" s="116"/>
      <c r="P744" s="116"/>
      <c r="Q744" s="116"/>
      <c r="R744" s="116"/>
      <c r="S744" s="116"/>
      <c r="T744" s="116"/>
      <c r="U744" s="116"/>
      <c r="V744" s="116"/>
      <c r="W744" s="116"/>
      <c r="X744" s="116"/>
      <c r="Y744" s="116"/>
      <c r="Z744" s="117"/>
      <c r="AA744" s="117"/>
      <c r="AB744" s="117"/>
      <c r="AC744" s="117"/>
    </row>
    <row r="745" ht="15.75" customHeight="1">
      <c r="A745" s="118"/>
      <c r="B745" s="118"/>
      <c r="C745" s="115"/>
      <c r="D745" s="97"/>
      <c r="E745" s="97"/>
      <c r="F745" s="116"/>
      <c r="G745" s="116"/>
      <c r="H745" s="116"/>
      <c r="I745" s="116"/>
      <c r="J745" s="116"/>
      <c r="K745" s="116"/>
      <c r="L745" s="116"/>
      <c r="M745" s="116"/>
      <c r="N745" s="116"/>
      <c r="O745" s="116"/>
      <c r="P745" s="116"/>
      <c r="Q745" s="116"/>
      <c r="R745" s="116"/>
      <c r="S745" s="116"/>
      <c r="T745" s="116"/>
      <c r="U745" s="116"/>
      <c r="V745" s="116"/>
      <c r="W745" s="116"/>
      <c r="X745" s="116"/>
      <c r="Y745" s="116"/>
      <c r="Z745" s="117"/>
      <c r="AA745" s="117"/>
      <c r="AB745" s="117"/>
      <c r="AC745" s="117"/>
    </row>
    <row r="746" ht="15.75" customHeight="1">
      <c r="A746" s="118"/>
      <c r="B746" s="118"/>
      <c r="C746" s="115"/>
      <c r="D746" s="97"/>
      <c r="E746" s="97"/>
      <c r="F746" s="116"/>
      <c r="G746" s="116"/>
      <c r="H746" s="116"/>
      <c r="I746" s="116"/>
      <c r="J746" s="116"/>
      <c r="K746" s="116"/>
      <c r="L746" s="116"/>
      <c r="M746" s="116"/>
      <c r="N746" s="116"/>
      <c r="O746" s="116"/>
      <c r="P746" s="116"/>
      <c r="Q746" s="116"/>
      <c r="R746" s="116"/>
      <c r="S746" s="116"/>
      <c r="T746" s="116"/>
      <c r="U746" s="116"/>
      <c r="V746" s="116"/>
      <c r="W746" s="116"/>
      <c r="X746" s="116"/>
      <c r="Y746" s="116"/>
      <c r="Z746" s="117"/>
      <c r="AA746" s="117"/>
      <c r="AB746" s="117"/>
      <c r="AC746" s="117"/>
    </row>
    <row r="747" ht="15.75" customHeight="1">
      <c r="A747" s="118"/>
      <c r="B747" s="118"/>
      <c r="C747" s="115"/>
      <c r="D747" s="97"/>
      <c r="E747" s="97"/>
      <c r="F747" s="116"/>
      <c r="G747" s="116"/>
      <c r="H747" s="116"/>
      <c r="I747" s="116"/>
      <c r="J747" s="116"/>
      <c r="K747" s="116"/>
      <c r="L747" s="116"/>
      <c r="M747" s="116"/>
      <c r="N747" s="116"/>
      <c r="O747" s="116"/>
      <c r="P747" s="116"/>
      <c r="Q747" s="116"/>
      <c r="R747" s="116"/>
      <c r="S747" s="116"/>
      <c r="T747" s="116"/>
      <c r="U747" s="116"/>
      <c r="V747" s="116"/>
      <c r="W747" s="116"/>
      <c r="X747" s="116"/>
      <c r="Y747" s="116"/>
      <c r="Z747" s="117"/>
      <c r="AA747" s="117"/>
      <c r="AB747" s="117"/>
      <c r="AC747" s="117"/>
    </row>
    <row r="748" ht="15.75" customHeight="1">
      <c r="A748" s="118"/>
      <c r="B748" s="118"/>
      <c r="C748" s="115"/>
      <c r="D748" s="97"/>
      <c r="E748" s="97"/>
      <c r="F748" s="116"/>
      <c r="G748" s="116"/>
      <c r="H748" s="116"/>
      <c r="I748" s="116"/>
      <c r="J748" s="116"/>
      <c r="K748" s="116"/>
      <c r="L748" s="116"/>
      <c r="M748" s="116"/>
      <c r="N748" s="116"/>
      <c r="O748" s="116"/>
      <c r="P748" s="116"/>
      <c r="Q748" s="116"/>
      <c r="R748" s="116"/>
      <c r="S748" s="116"/>
      <c r="T748" s="116"/>
      <c r="U748" s="116"/>
      <c r="V748" s="116"/>
      <c r="W748" s="116"/>
      <c r="X748" s="116"/>
      <c r="Y748" s="116"/>
      <c r="Z748" s="117"/>
      <c r="AA748" s="117"/>
      <c r="AB748" s="117"/>
      <c r="AC748" s="117"/>
    </row>
    <row r="749" ht="15.75" customHeight="1">
      <c r="A749" s="118"/>
      <c r="B749" s="118"/>
      <c r="C749" s="115"/>
      <c r="D749" s="97"/>
      <c r="E749" s="97"/>
      <c r="F749" s="116"/>
      <c r="G749" s="116"/>
      <c r="H749" s="116"/>
      <c r="I749" s="116"/>
      <c r="J749" s="116"/>
      <c r="K749" s="116"/>
      <c r="L749" s="116"/>
      <c r="M749" s="116"/>
      <c r="N749" s="116"/>
      <c r="O749" s="116"/>
      <c r="P749" s="116"/>
      <c r="Q749" s="116"/>
      <c r="R749" s="116"/>
      <c r="S749" s="116"/>
      <c r="T749" s="116"/>
      <c r="U749" s="116"/>
      <c r="V749" s="116"/>
      <c r="W749" s="116"/>
      <c r="X749" s="116"/>
      <c r="Y749" s="116"/>
      <c r="Z749" s="117"/>
      <c r="AA749" s="117"/>
      <c r="AB749" s="117"/>
      <c r="AC749" s="117"/>
    </row>
    <row r="750" ht="15.75" customHeight="1">
      <c r="A750" s="118"/>
      <c r="B750" s="118"/>
      <c r="C750" s="115"/>
      <c r="D750" s="97"/>
      <c r="E750" s="97"/>
      <c r="F750" s="116"/>
      <c r="G750" s="116"/>
      <c r="H750" s="116"/>
      <c r="I750" s="116"/>
      <c r="J750" s="116"/>
      <c r="K750" s="116"/>
      <c r="L750" s="116"/>
      <c r="M750" s="116"/>
      <c r="N750" s="116"/>
      <c r="O750" s="116"/>
      <c r="P750" s="116"/>
      <c r="Q750" s="116"/>
      <c r="R750" s="116"/>
      <c r="S750" s="116"/>
      <c r="T750" s="116"/>
      <c r="U750" s="116"/>
      <c r="V750" s="116"/>
      <c r="W750" s="116"/>
      <c r="X750" s="116"/>
      <c r="Y750" s="116"/>
      <c r="Z750" s="117"/>
      <c r="AA750" s="117"/>
      <c r="AB750" s="117"/>
      <c r="AC750" s="117"/>
    </row>
    <row r="751" ht="15.75" customHeight="1">
      <c r="A751" s="118"/>
      <c r="B751" s="118"/>
      <c r="C751" s="115"/>
      <c r="D751" s="97"/>
      <c r="E751" s="97"/>
      <c r="F751" s="116"/>
      <c r="G751" s="116"/>
      <c r="H751" s="116"/>
      <c r="I751" s="116"/>
      <c r="J751" s="116"/>
      <c r="K751" s="116"/>
      <c r="L751" s="116"/>
      <c r="M751" s="116"/>
      <c r="N751" s="116"/>
      <c r="O751" s="116"/>
      <c r="P751" s="116"/>
      <c r="Q751" s="116"/>
      <c r="R751" s="116"/>
      <c r="S751" s="116"/>
      <c r="T751" s="116"/>
      <c r="U751" s="116"/>
      <c r="V751" s="116"/>
      <c r="W751" s="116"/>
      <c r="X751" s="116"/>
      <c r="Y751" s="116"/>
      <c r="Z751" s="117"/>
      <c r="AA751" s="117"/>
      <c r="AB751" s="117"/>
      <c r="AC751" s="117"/>
    </row>
    <row r="752" ht="15.75" customHeight="1">
      <c r="A752" s="118"/>
      <c r="B752" s="118"/>
      <c r="C752" s="115"/>
      <c r="D752" s="97"/>
      <c r="E752" s="97"/>
      <c r="F752" s="116"/>
      <c r="G752" s="116"/>
      <c r="H752" s="116"/>
      <c r="I752" s="116"/>
      <c r="J752" s="116"/>
      <c r="K752" s="116"/>
      <c r="L752" s="116"/>
      <c r="M752" s="116"/>
      <c r="N752" s="116"/>
      <c r="O752" s="116"/>
      <c r="P752" s="116"/>
      <c r="Q752" s="116"/>
      <c r="R752" s="116"/>
      <c r="S752" s="116"/>
      <c r="T752" s="116"/>
      <c r="U752" s="116"/>
      <c r="V752" s="116"/>
      <c r="W752" s="116"/>
      <c r="X752" s="116"/>
      <c r="Y752" s="116"/>
      <c r="Z752" s="117"/>
      <c r="AA752" s="117"/>
      <c r="AB752" s="117"/>
      <c r="AC752" s="117"/>
    </row>
    <row r="753" ht="15.75" customHeight="1">
      <c r="A753" s="118"/>
      <c r="B753" s="118"/>
      <c r="C753" s="115"/>
      <c r="D753" s="97"/>
      <c r="E753" s="97"/>
      <c r="F753" s="116"/>
      <c r="G753" s="116"/>
      <c r="H753" s="116"/>
      <c r="I753" s="116"/>
      <c r="J753" s="116"/>
      <c r="K753" s="116"/>
      <c r="L753" s="116"/>
      <c r="M753" s="116"/>
      <c r="N753" s="116"/>
      <c r="O753" s="116"/>
      <c r="P753" s="116"/>
      <c r="Q753" s="116"/>
      <c r="R753" s="116"/>
      <c r="S753" s="116"/>
      <c r="T753" s="116"/>
      <c r="U753" s="116"/>
      <c r="V753" s="116"/>
      <c r="W753" s="116"/>
      <c r="X753" s="116"/>
      <c r="Y753" s="116"/>
      <c r="Z753" s="117"/>
      <c r="AA753" s="117"/>
      <c r="AB753" s="117"/>
      <c r="AC753" s="117"/>
    </row>
    <row r="754" ht="15.75" customHeight="1">
      <c r="A754" s="118"/>
      <c r="B754" s="118"/>
      <c r="C754" s="115"/>
      <c r="D754" s="97"/>
      <c r="E754" s="97"/>
      <c r="F754" s="116"/>
      <c r="G754" s="116"/>
      <c r="H754" s="116"/>
      <c r="I754" s="116"/>
      <c r="J754" s="116"/>
      <c r="K754" s="116"/>
      <c r="L754" s="116"/>
      <c r="M754" s="116"/>
      <c r="N754" s="116"/>
      <c r="O754" s="116"/>
      <c r="P754" s="116"/>
      <c r="Q754" s="116"/>
      <c r="R754" s="116"/>
      <c r="S754" s="116"/>
      <c r="T754" s="116"/>
      <c r="U754" s="116"/>
      <c r="V754" s="116"/>
      <c r="W754" s="116"/>
      <c r="X754" s="116"/>
      <c r="Y754" s="116"/>
      <c r="Z754" s="117"/>
      <c r="AA754" s="117"/>
      <c r="AB754" s="117"/>
      <c r="AC754" s="117"/>
    </row>
    <row r="755" ht="15.75" customHeight="1">
      <c r="A755" s="118"/>
      <c r="B755" s="118"/>
      <c r="C755" s="115"/>
      <c r="D755" s="97"/>
      <c r="E755" s="97"/>
      <c r="F755" s="116"/>
      <c r="G755" s="116"/>
      <c r="H755" s="116"/>
      <c r="I755" s="116"/>
      <c r="J755" s="116"/>
      <c r="K755" s="116"/>
      <c r="L755" s="116"/>
      <c r="M755" s="116"/>
      <c r="N755" s="116"/>
      <c r="O755" s="116"/>
      <c r="P755" s="116"/>
      <c r="Q755" s="116"/>
      <c r="R755" s="116"/>
      <c r="S755" s="116"/>
      <c r="T755" s="116"/>
      <c r="U755" s="116"/>
      <c r="V755" s="116"/>
      <c r="W755" s="116"/>
      <c r="X755" s="116"/>
      <c r="Y755" s="116"/>
      <c r="Z755" s="117"/>
      <c r="AA755" s="117"/>
      <c r="AB755" s="117"/>
      <c r="AC755" s="117"/>
    </row>
    <row r="756" ht="15.75" customHeight="1">
      <c r="A756" s="118"/>
      <c r="B756" s="118"/>
      <c r="C756" s="115"/>
      <c r="D756" s="97"/>
      <c r="E756" s="97"/>
      <c r="F756" s="116"/>
      <c r="G756" s="116"/>
      <c r="H756" s="116"/>
      <c r="I756" s="116"/>
      <c r="J756" s="116"/>
      <c r="K756" s="116"/>
      <c r="L756" s="116"/>
      <c r="M756" s="116"/>
      <c r="N756" s="116"/>
      <c r="O756" s="116"/>
      <c r="P756" s="116"/>
      <c r="Q756" s="116"/>
      <c r="R756" s="116"/>
      <c r="S756" s="116"/>
      <c r="T756" s="116"/>
      <c r="U756" s="116"/>
      <c r="V756" s="116"/>
      <c r="W756" s="116"/>
      <c r="X756" s="116"/>
      <c r="Y756" s="116"/>
      <c r="Z756" s="117"/>
      <c r="AA756" s="117"/>
      <c r="AB756" s="117"/>
      <c r="AC756" s="117"/>
    </row>
    <row r="757" ht="15.75" customHeight="1">
      <c r="A757" s="118"/>
      <c r="B757" s="118"/>
      <c r="C757" s="115"/>
      <c r="D757" s="97"/>
      <c r="E757" s="97"/>
      <c r="F757" s="116"/>
      <c r="G757" s="116"/>
      <c r="H757" s="116"/>
      <c r="I757" s="116"/>
      <c r="J757" s="116"/>
      <c r="K757" s="116"/>
      <c r="L757" s="116"/>
      <c r="M757" s="116"/>
      <c r="N757" s="116"/>
      <c r="O757" s="116"/>
      <c r="P757" s="116"/>
      <c r="Q757" s="116"/>
      <c r="R757" s="116"/>
      <c r="S757" s="116"/>
      <c r="T757" s="116"/>
      <c r="U757" s="116"/>
      <c r="V757" s="116"/>
      <c r="W757" s="116"/>
      <c r="X757" s="116"/>
      <c r="Y757" s="116"/>
      <c r="Z757" s="117"/>
      <c r="AA757" s="117"/>
      <c r="AB757" s="117"/>
      <c r="AC757" s="117"/>
    </row>
    <row r="758" ht="15.75" customHeight="1">
      <c r="A758" s="118"/>
      <c r="B758" s="118"/>
      <c r="C758" s="115"/>
      <c r="D758" s="97"/>
      <c r="E758" s="97"/>
      <c r="F758" s="116"/>
      <c r="G758" s="116"/>
      <c r="H758" s="116"/>
      <c r="I758" s="116"/>
      <c r="J758" s="116"/>
      <c r="K758" s="116"/>
      <c r="L758" s="116"/>
      <c r="M758" s="116"/>
      <c r="N758" s="116"/>
      <c r="O758" s="116"/>
      <c r="P758" s="116"/>
      <c r="Q758" s="116"/>
      <c r="R758" s="116"/>
      <c r="S758" s="116"/>
      <c r="T758" s="116"/>
      <c r="U758" s="116"/>
      <c r="V758" s="116"/>
      <c r="W758" s="116"/>
      <c r="X758" s="116"/>
      <c r="Y758" s="116"/>
      <c r="Z758" s="117"/>
      <c r="AA758" s="117"/>
      <c r="AB758" s="117"/>
      <c r="AC758" s="117"/>
    </row>
    <row r="759" ht="15.75" customHeight="1">
      <c r="A759" s="118"/>
      <c r="B759" s="118"/>
      <c r="C759" s="115"/>
      <c r="D759" s="97"/>
      <c r="E759" s="97"/>
      <c r="F759" s="116"/>
      <c r="G759" s="116"/>
      <c r="H759" s="116"/>
      <c r="I759" s="116"/>
      <c r="J759" s="116"/>
      <c r="K759" s="116"/>
      <c r="L759" s="116"/>
      <c r="M759" s="116"/>
      <c r="N759" s="116"/>
      <c r="O759" s="116"/>
      <c r="P759" s="116"/>
      <c r="Q759" s="116"/>
      <c r="R759" s="116"/>
      <c r="S759" s="116"/>
      <c r="T759" s="116"/>
      <c r="U759" s="116"/>
      <c r="V759" s="116"/>
      <c r="W759" s="116"/>
      <c r="X759" s="116"/>
      <c r="Y759" s="116"/>
      <c r="Z759" s="117"/>
      <c r="AA759" s="117"/>
      <c r="AB759" s="117"/>
      <c r="AC759" s="117"/>
    </row>
    <row r="760" ht="15.75" customHeight="1">
      <c r="A760" s="118"/>
      <c r="B760" s="118"/>
      <c r="C760" s="115"/>
      <c r="D760" s="97"/>
      <c r="E760" s="97"/>
      <c r="F760" s="116"/>
      <c r="G760" s="116"/>
      <c r="H760" s="116"/>
      <c r="I760" s="116"/>
      <c r="J760" s="116"/>
      <c r="K760" s="116"/>
      <c r="L760" s="116"/>
      <c r="M760" s="116"/>
      <c r="N760" s="116"/>
      <c r="O760" s="116"/>
      <c r="P760" s="116"/>
      <c r="Q760" s="116"/>
      <c r="R760" s="116"/>
      <c r="S760" s="116"/>
      <c r="T760" s="116"/>
      <c r="U760" s="116"/>
      <c r="V760" s="116"/>
      <c r="W760" s="116"/>
      <c r="X760" s="116"/>
      <c r="Y760" s="116"/>
      <c r="Z760" s="117"/>
      <c r="AA760" s="117"/>
      <c r="AB760" s="117"/>
      <c r="AC760" s="117"/>
    </row>
    <row r="761" ht="15.75" customHeight="1">
      <c r="A761" s="118"/>
      <c r="B761" s="118"/>
      <c r="C761" s="115"/>
      <c r="D761" s="97"/>
      <c r="E761" s="97"/>
      <c r="F761" s="116"/>
      <c r="G761" s="116"/>
      <c r="H761" s="116"/>
      <c r="I761" s="116"/>
      <c r="J761" s="116"/>
      <c r="K761" s="116"/>
      <c r="L761" s="116"/>
      <c r="M761" s="116"/>
      <c r="N761" s="116"/>
      <c r="O761" s="116"/>
      <c r="P761" s="116"/>
      <c r="Q761" s="116"/>
      <c r="R761" s="116"/>
      <c r="S761" s="116"/>
      <c r="T761" s="116"/>
      <c r="U761" s="116"/>
      <c r="V761" s="116"/>
      <c r="W761" s="116"/>
      <c r="X761" s="116"/>
      <c r="Y761" s="116"/>
      <c r="Z761" s="117"/>
      <c r="AA761" s="117"/>
      <c r="AB761" s="117"/>
      <c r="AC761" s="117"/>
    </row>
    <row r="762" ht="15.75" customHeight="1">
      <c r="A762" s="118"/>
      <c r="B762" s="118"/>
      <c r="C762" s="115"/>
      <c r="D762" s="97"/>
      <c r="E762" s="97"/>
      <c r="F762" s="116"/>
      <c r="G762" s="116"/>
      <c r="H762" s="116"/>
      <c r="I762" s="116"/>
      <c r="J762" s="116"/>
      <c r="K762" s="116"/>
      <c r="L762" s="116"/>
      <c r="M762" s="116"/>
      <c r="N762" s="116"/>
      <c r="O762" s="116"/>
      <c r="P762" s="116"/>
      <c r="Q762" s="116"/>
      <c r="R762" s="116"/>
      <c r="S762" s="116"/>
      <c r="T762" s="116"/>
      <c r="U762" s="116"/>
      <c r="V762" s="116"/>
      <c r="W762" s="116"/>
      <c r="X762" s="116"/>
      <c r="Y762" s="116"/>
      <c r="Z762" s="117"/>
      <c r="AA762" s="117"/>
      <c r="AB762" s="117"/>
      <c r="AC762" s="117"/>
    </row>
    <row r="763" ht="15.75" customHeight="1">
      <c r="A763" s="118"/>
      <c r="B763" s="118"/>
      <c r="C763" s="115"/>
      <c r="D763" s="97"/>
      <c r="E763" s="97"/>
      <c r="F763" s="116"/>
      <c r="G763" s="116"/>
      <c r="H763" s="116"/>
      <c r="I763" s="116"/>
      <c r="J763" s="116"/>
      <c r="K763" s="116"/>
      <c r="L763" s="116"/>
      <c r="M763" s="116"/>
      <c r="N763" s="116"/>
      <c r="O763" s="116"/>
      <c r="P763" s="116"/>
      <c r="Q763" s="116"/>
      <c r="R763" s="116"/>
      <c r="S763" s="116"/>
      <c r="T763" s="116"/>
      <c r="U763" s="116"/>
      <c r="V763" s="116"/>
      <c r="W763" s="116"/>
      <c r="X763" s="116"/>
      <c r="Y763" s="116"/>
      <c r="Z763" s="117"/>
      <c r="AA763" s="117"/>
      <c r="AB763" s="117"/>
      <c r="AC763" s="117"/>
    </row>
    <row r="764" ht="15.75" customHeight="1">
      <c r="A764" s="118"/>
      <c r="B764" s="118"/>
      <c r="C764" s="115"/>
      <c r="D764" s="97"/>
      <c r="E764" s="97"/>
      <c r="F764" s="116"/>
      <c r="G764" s="116"/>
      <c r="H764" s="116"/>
      <c r="I764" s="116"/>
      <c r="J764" s="116"/>
      <c r="K764" s="116"/>
      <c r="L764" s="116"/>
      <c r="M764" s="116"/>
      <c r="N764" s="116"/>
      <c r="O764" s="116"/>
      <c r="P764" s="116"/>
      <c r="Q764" s="116"/>
      <c r="R764" s="116"/>
      <c r="S764" s="116"/>
      <c r="T764" s="116"/>
      <c r="U764" s="116"/>
      <c r="V764" s="116"/>
      <c r="W764" s="116"/>
      <c r="X764" s="116"/>
      <c r="Y764" s="116"/>
      <c r="Z764" s="117"/>
      <c r="AA764" s="117"/>
      <c r="AB764" s="117"/>
      <c r="AC764" s="117"/>
    </row>
    <row r="765" ht="15.75" customHeight="1">
      <c r="A765" s="118"/>
      <c r="B765" s="118"/>
      <c r="C765" s="115"/>
      <c r="D765" s="97"/>
      <c r="E765" s="97"/>
      <c r="F765" s="116"/>
      <c r="G765" s="116"/>
      <c r="H765" s="116"/>
      <c r="I765" s="116"/>
      <c r="J765" s="116"/>
      <c r="K765" s="116"/>
      <c r="L765" s="116"/>
      <c r="M765" s="116"/>
      <c r="N765" s="116"/>
      <c r="O765" s="116"/>
      <c r="P765" s="116"/>
      <c r="Q765" s="116"/>
      <c r="R765" s="116"/>
      <c r="S765" s="116"/>
      <c r="T765" s="116"/>
      <c r="U765" s="116"/>
      <c r="V765" s="116"/>
      <c r="W765" s="116"/>
      <c r="X765" s="116"/>
      <c r="Y765" s="116"/>
      <c r="Z765" s="117"/>
      <c r="AA765" s="117"/>
      <c r="AB765" s="117"/>
      <c r="AC765" s="117"/>
    </row>
    <row r="766" ht="15.75" customHeight="1">
      <c r="A766" s="118"/>
      <c r="B766" s="118"/>
      <c r="C766" s="115"/>
      <c r="D766" s="97"/>
      <c r="E766" s="97"/>
      <c r="F766" s="116"/>
      <c r="G766" s="116"/>
      <c r="H766" s="116"/>
      <c r="I766" s="116"/>
      <c r="J766" s="116"/>
      <c r="K766" s="116"/>
      <c r="L766" s="116"/>
      <c r="M766" s="116"/>
      <c r="N766" s="116"/>
      <c r="O766" s="116"/>
      <c r="P766" s="116"/>
      <c r="Q766" s="116"/>
      <c r="R766" s="116"/>
      <c r="S766" s="116"/>
      <c r="T766" s="116"/>
      <c r="U766" s="116"/>
      <c r="V766" s="116"/>
      <c r="W766" s="116"/>
      <c r="X766" s="116"/>
      <c r="Y766" s="116"/>
      <c r="Z766" s="117"/>
      <c r="AA766" s="117"/>
      <c r="AB766" s="117"/>
      <c r="AC766" s="117"/>
    </row>
    <row r="767" ht="15.75" customHeight="1">
      <c r="A767" s="118"/>
      <c r="B767" s="118"/>
      <c r="C767" s="115"/>
      <c r="D767" s="97"/>
      <c r="E767" s="97"/>
      <c r="F767" s="116"/>
      <c r="G767" s="116"/>
      <c r="H767" s="116"/>
      <c r="I767" s="116"/>
      <c r="J767" s="116"/>
      <c r="K767" s="116"/>
      <c r="L767" s="116"/>
      <c r="M767" s="116"/>
      <c r="N767" s="116"/>
      <c r="O767" s="116"/>
      <c r="P767" s="116"/>
      <c r="Q767" s="116"/>
      <c r="R767" s="116"/>
      <c r="S767" s="116"/>
      <c r="T767" s="116"/>
      <c r="U767" s="116"/>
      <c r="V767" s="116"/>
      <c r="W767" s="116"/>
      <c r="X767" s="116"/>
      <c r="Y767" s="116"/>
      <c r="Z767" s="117"/>
      <c r="AA767" s="117"/>
      <c r="AB767" s="117"/>
      <c r="AC767" s="117"/>
    </row>
    <row r="768" ht="15.75" customHeight="1">
      <c r="A768" s="118"/>
      <c r="B768" s="118"/>
      <c r="C768" s="115"/>
      <c r="D768" s="97"/>
      <c r="E768" s="97"/>
      <c r="F768" s="116"/>
      <c r="G768" s="116"/>
      <c r="H768" s="116"/>
      <c r="I768" s="116"/>
      <c r="J768" s="116"/>
      <c r="K768" s="116"/>
      <c r="L768" s="116"/>
      <c r="M768" s="116"/>
      <c r="N768" s="116"/>
      <c r="O768" s="116"/>
      <c r="P768" s="116"/>
      <c r="Q768" s="116"/>
      <c r="R768" s="116"/>
      <c r="S768" s="116"/>
      <c r="T768" s="116"/>
      <c r="U768" s="116"/>
      <c r="V768" s="116"/>
      <c r="W768" s="116"/>
      <c r="X768" s="116"/>
      <c r="Y768" s="116"/>
      <c r="Z768" s="117"/>
      <c r="AA768" s="117"/>
      <c r="AB768" s="117"/>
      <c r="AC768" s="117"/>
    </row>
    <row r="769" ht="15.75" customHeight="1">
      <c r="A769" s="118"/>
      <c r="B769" s="118"/>
      <c r="C769" s="115"/>
      <c r="D769" s="97"/>
      <c r="E769" s="97"/>
      <c r="F769" s="116"/>
      <c r="G769" s="116"/>
      <c r="H769" s="116"/>
      <c r="I769" s="116"/>
      <c r="J769" s="116"/>
      <c r="K769" s="116"/>
      <c r="L769" s="116"/>
      <c r="M769" s="116"/>
      <c r="N769" s="116"/>
      <c r="O769" s="116"/>
      <c r="P769" s="116"/>
      <c r="Q769" s="116"/>
      <c r="R769" s="116"/>
      <c r="S769" s="116"/>
      <c r="T769" s="116"/>
      <c r="U769" s="116"/>
      <c r="V769" s="116"/>
      <c r="W769" s="116"/>
      <c r="X769" s="116"/>
      <c r="Y769" s="116"/>
      <c r="Z769" s="117"/>
      <c r="AA769" s="117"/>
      <c r="AB769" s="117"/>
      <c r="AC769" s="117"/>
    </row>
    <row r="770" ht="15.75" customHeight="1">
      <c r="A770" s="118"/>
      <c r="B770" s="118"/>
      <c r="C770" s="115"/>
      <c r="D770" s="97"/>
      <c r="E770" s="97"/>
      <c r="F770" s="116"/>
      <c r="G770" s="116"/>
      <c r="H770" s="116"/>
      <c r="I770" s="116"/>
      <c r="J770" s="116"/>
      <c r="K770" s="116"/>
      <c r="L770" s="116"/>
      <c r="M770" s="116"/>
      <c r="N770" s="116"/>
      <c r="O770" s="116"/>
      <c r="P770" s="116"/>
      <c r="Q770" s="116"/>
      <c r="R770" s="116"/>
      <c r="S770" s="116"/>
      <c r="T770" s="116"/>
      <c r="U770" s="116"/>
      <c r="V770" s="116"/>
      <c r="W770" s="116"/>
      <c r="X770" s="116"/>
      <c r="Y770" s="116"/>
      <c r="Z770" s="117"/>
      <c r="AA770" s="117"/>
      <c r="AB770" s="117"/>
      <c r="AC770" s="117"/>
    </row>
    <row r="771" ht="15.75" customHeight="1">
      <c r="A771" s="118"/>
      <c r="B771" s="118"/>
      <c r="C771" s="115"/>
      <c r="D771" s="97"/>
      <c r="E771" s="97"/>
      <c r="F771" s="116"/>
      <c r="G771" s="116"/>
      <c r="H771" s="116"/>
      <c r="I771" s="116"/>
      <c r="J771" s="116"/>
      <c r="K771" s="116"/>
      <c r="L771" s="116"/>
      <c r="M771" s="116"/>
      <c r="N771" s="116"/>
      <c r="O771" s="116"/>
      <c r="P771" s="116"/>
      <c r="Q771" s="116"/>
      <c r="R771" s="116"/>
      <c r="S771" s="116"/>
      <c r="T771" s="116"/>
      <c r="U771" s="116"/>
      <c r="V771" s="116"/>
      <c r="W771" s="116"/>
      <c r="X771" s="116"/>
      <c r="Y771" s="116"/>
      <c r="Z771" s="117"/>
      <c r="AA771" s="117"/>
      <c r="AB771" s="117"/>
      <c r="AC771" s="117"/>
    </row>
    <row r="772" ht="15.75" customHeight="1">
      <c r="A772" s="118"/>
      <c r="B772" s="118"/>
      <c r="C772" s="115"/>
      <c r="D772" s="97"/>
      <c r="E772" s="97"/>
      <c r="F772" s="116"/>
      <c r="G772" s="116"/>
      <c r="H772" s="116"/>
      <c r="I772" s="116"/>
      <c r="J772" s="116"/>
      <c r="K772" s="116"/>
      <c r="L772" s="116"/>
      <c r="M772" s="116"/>
      <c r="N772" s="116"/>
      <c r="O772" s="116"/>
      <c r="P772" s="116"/>
      <c r="Q772" s="116"/>
      <c r="R772" s="116"/>
      <c r="S772" s="116"/>
      <c r="T772" s="116"/>
      <c r="U772" s="116"/>
      <c r="V772" s="116"/>
      <c r="W772" s="116"/>
      <c r="X772" s="116"/>
      <c r="Y772" s="116"/>
      <c r="Z772" s="117"/>
      <c r="AA772" s="117"/>
      <c r="AB772" s="117"/>
      <c r="AC772" s="117"/>
    </row>
    <row r="773" ht="15.75" customHeight="1">
      <c r="A773" s="118"/>
      <c r="B773" s="118"/>
      <c r="C773" s="115"/>
      <c r="D773" s="97"/>
      <c r="E773" s="97"/>
      <c r="F773" s="116"/>
      <c r="G773" s="116"/>
      <c r="H773" s="116"/>
      <c r="I773" s="116"/>
      <c r="J773" s="116"/>
      <c r="K773" s="116"/>
      <c r="L773" s="116"/>
      <c r="M773" s="116"/>
      <c r="N773" s="116"/>
      <c r="O773" s="116"/>
      <c r="P773" s="116"/>
      <c r="Q773" s="116"/>
      <c r="R773" s="116"/>
      <c r="S773" s="116"/>
      <c r="T773" s="116"/>
      <c r="U773" s="116"/>
      <c r="V773" s="116"/>
      <c r="W773" s="116"/>
      <c r="X773" s="116"/>
      <c r="Y773" s="116"/>
      <c r="Z773" s="117"/>
      <c r="AA773" s="117"/>
      <c r="AB773" s="117"/>
      <c r="AC773" s="117"/>
    </row>
    <row r="774" ht="15.75" customHeight="1">
      <c r="A774" s="118"/>
      <c r="B774" s="118"/>
      <c r="C774" s="115"/>
      <c r="D774" s="97"/>
      <c r="E774" s="97"/>
      <c r="F774" s="116"/>
      <c r="G774" s="116"/>
      <c r="H774" s="116"/>
      <c r="I774" s="116"/>
      <c r="J774" s="116"/>
      <c r="K774" s="116"/>
      <c r="L774" s="116"/>
      <c r="M774" s="116"/>
      <c r="N774" s="116"/>
      <c r="O774" s="116"/>
      <c r="P774" s="116"/>
      <c r="Q774" s="116"/>
      <c r="R774" s="116"/>
      <c r="S774" s="116"/>
      <c r="T774" s="116"/>
      <c r="U774" s="116"/>
      <c r="V774" s="116"/>
      <c r="W774" s="116"/>
      <c r="X774" s="116"/>
      <c r="Y774" s="116"/>
      <c r="Z774" s="117"/>
      <c r="AA774" s="117"/>
      <c r="AB774" s="117"/>
      <c r="AC774" s="117"/>
    </row>
    <row r="775" ht="15.75" customHeight="1">
      <c r="A775" s="118"/>
      <c r="B775" s="118"/>
      <c r="C775" s="115"/>
      <c r="D775" s="97"/>
      <c r="E775" s="97"/>
      <c r="F775" s="116"/>
      <c r="G775" s="116"/>
      <c r="H775" s="116"/>
      <c r="I775" s="116"/>
      <c r="J775" s="116"/>
      <c r="K775" s="116"/>
      <c r="L775" s="116"/>
      <c r="M775" s="116"/>
      <c r="N775" s="116"/>
      <c r="O775" s="116"/>
      <c r="P775" s="116"/>
      <c r="Q775" s="116"/>
      <c r="R775" s="116"/>
      <c r="S775" s="116"/>
      <c r="T775" s="116"/>
      <c r="U775" s="116"/>
      <c r="V775" s="116"/>
      <c r="W775" s="116"/>
      <c r="X775" s="116"/>
      <c r="Y775" s="116"/>
      <c r="Z775" s="117"/>
      <c r="AA775" s="117"/>
      <c r="AB775" s="117"/>
      <c r="AC775" s="117"/>
    </row>
    <row r="776" ht="15.75" customHeight="1">
      <c r="A776" s="118"/>
      <c r="B776" s="118"/>
      <c r="C776" s="115"/>
      <c r="D776" s="97"/>
      <c r="E776" s="97"/>
      <c r="F776" s="116"/>
      <c r="G776" s="116"/>
      <c r="H776" s="116"/>
      <c r="I776" s="116"/>
      <c r="J776" s="116"/>
      <c r="K776" s="116"/>
      <c r="L776" s="116"/>
      <c r="M776" s="116"/>
      <c r="N776" s="116"/>
      <c r="O776" s="116"/>
      <c r="P776" s="116"/>
      <c r="Q776" s="116"/>
      <c r="R776" s="116"/>
      <c r="S776" s="116"/>
      <c r="T776" s="116"/>
      <c r="U776" s="116"/>
      <c r="V776" s="116"/>
      <c r="W776" s="116"/>
      <c r="X776" s="116"/>
      <c r="Y776" s="116"/>
      <c r="Z776" s="117"/>
      <c r="AA776" s="117"/>
      <c r="AB776" s="117"/>
      <c r="AC776" s="117"/>
    </row>
    <row r="777" ht="15.75" customHeight="1">
      <c r="A777" s="118"/>
      <c r="B777" s="118"/>
      <c r="C777" s="115"/>
      <c r="D777" s="97"/>
      <c r="E777" s="97"/>
      <c r="F777" s="116"/>
      <c r="G777" s="116"/>
      <c r="H777" s="116"/>
      <c r="I777" s="116"/>
      <c r="J777" s="116"/>
      <c r="K777" s="116"/>
      <c r="L777" s="116"/>
      <c r="M777" s="116"/>
      <c r="N777" s="116"/>
      <c r="O777" s="116"/>
      <c r="P777" s="116"/>
      <c r="Q777" s="116"/>
      <c r="R777" s="116"/>
      <c r="S777" s="116"/>
      <c r="T777" s="116"/>
      <c r="U777" s="116"/>
      <c r="V777" s="116"/>
      <c r="W777" s="116"/>
      <c r="X777" s="116"/>
      <c r="Y777" s="116"/>
      <c r="Z777" s="117"/>
      <c r="AA777" s="117"/>
      <c r="AB777" s="117"/>
      <c r="AC777" s="117"/>
    </row>
    <row r="778" ht="15.75" customHeight="1">
      <c r="A778" s="118"/>
      <c r="B778" s="118"/>
      <c r="C778" s="115"/>
      <c r="D778" s="97"/>
      <c r="E778" s="97"/>
      <c r="F778" s="116"/>
      <c r="G778" s="116"/>
      <c r="H778" s="116"/>
      <c r="I778" s="116"/>
      <c r="J778" s="116"/>
      <c r="K778" s="116"/>
      <c r="L778" s="116"/>
      <c r="M778" s="116"/>
      <c r="N778" s="116"/>
      <c r="O778" s="116"/>
      <c r="P778" s="116"/>
      <c r="Q778" s="116"/>
      <c r="R778" s="116"/>
      <c r="S778" s="116"/>
      <c r="T778" s="116"/>
      <c r="U778" s="116"/>
      <c r="V778" s="116"/>
      <c r="W778" s="116"/>
      <c r="X778" s="116"/>
      <c r="Y778" s="116"/>
      <c r="Z778" s="117"/>
      <c r="AA778" s="117"/>
      <c r="AB778" s="117"/>
      <c r="AC778" s="117"/>
    </row>
    <row r="779" ht="15.75" customHeight="1">
      <c r="A779" s="118"/>
      <c r="B779" s="118"/>
      <c r="C779" s="115"/>
      <c r="D779" s="97"/>
      <c r="E779" s="97"/>
      <c r="F779" s="116"/>
      <c r="G779" s="116"/>
      <c r="H779" s="116"/>
      <c r="I779" s="116"/>
      <c r="J779" s="116"/>
      <c r="K779" s="116"/>
      <c r="L779" s="116"/>
      <c r="M779" s="116"/>
      <c r="N779" s="116"/>
      <c r="O779" s="116"/>
      <c r="P779" s="116"/>
      <c r="Q779" s="116"/>
      <c r="R779" s="116"/>
      <c r="S779" s="116"/>
      <c r="T779" s="116"/>
      <c r="U779" s="116"/>
      <c r="V779" s="116"/>
      <c r="W779" s="116"/>
      <c r="X779" s="116"/>
      <c r="Y779" s="116"/>
      <c r="Z779" s="117"/>
      <c r="AA779" s="117"/>
      <c r="AB779" s="117"/>
      <c r="AC779" s="117"/>
    </row>
    <row r="780" ht="15.75" customHeight="1">
      <c r="A780" s="118"/>
      <c r="B780" s="118"/>
      <c r="C780" s="115"/>
      <c r="D780" s="97"/>
      <c r="E780" s="97"/>
      <c r="F780" s="116"/>
      <c r="G780" s="116"/>
      <c r="H780" s="116"/>
      <c r="I780" s="116"/>
      <c r="J780" s="116"/>
      <c r="K780" s="116"/>
      <c r="L780" s="116"/>
      <c r="M780" s="116"/>
      <c r="N780" s="116"/>
      <c r="O780" s="116"/>
      <c r="P780" s="116"/>
      <c r="Q780" s="116"/>
      <c r="R780" s="116"/>
      <c r="S780" s="116"/>
      <c r="T780" s="116"/>
      <c r="U780" s="116"/>
      <c r="V780" s="116"/>
      <c r="W780" s="116"/>
      <c r="X780" s="116"/>
      <c r="Y780" s="116"/>
      <c r="Z780" s="117"/>
      <c r="AA780" s="117"/>
      <c r="AB780" s="117"/>
      <c r="AC780" s="117"/>
    </row>
    <row r="781" ht="15.75" customHeight="1">
      <c r="A781" s="118"/>
      <c r="B781" s="118"/>
      <c r="C781" s="115"/>
      <c r="D781" s="97"/>
      <c r="E781" s="97"/>
      <c r="F781" s="116"/>
      <c r="G781" s="116"/>
      <c r="H781" s="116"/>
      <c r="I781" s="116"/>
      <c r="J781" s="116"/>
      <c r="K781" s="116"/>
      <c r="L781" s="116"/>
      <c r="M781" s="116"/>
      <c r="N781" s="116"/>
      <c r="O781" s="116"/>
      <c r="P781" s="116"/>
      <c r="Q781" s="116"/>
      <c r="R781" s="116"/>
      <c r="S781" s="116"/>
      <c r="T781" s="116"/>
      <c r="U781" s="116"/>
      <c r="V781" s="116"/>
      <c r="W781" s="116"/>
      <c r="X781" s="116"/>
      <c r="Y781" s="116"/>
      <c r="Z781" s="117"/>
      <c r="AA781" s="117"/>
      <c r="AB781" s="117"/>
      <c r="AC781" s="117"/>
    </row>
    <row r="782" ht="15.75" customHeight="1">
      <c r="A782" s="118"/>
      <c r="B782" s="118"/>
      <c r="C782" s="115"/>
      <c r="D782" s="97"/>
      <c r="E782" s="97"/>
      <c r="F782" s="116"/>
      <c r="G782" s="116"/>
      <c r="H782" s="116"/>
      <c r="I782" s="116"/>
      <c r="J782" s="116"/>
      <c r="K782" s="116"/>
      <c r="L782" s="116"/>
      <c r="M782" s="116"/>
      <c r="N782" s="116"/>
      <c r="O782" s="116"/>
      <c r="P782" s="116"/>
      <c r="Q782" s="116"/>
      <c r="R782" s="116"/>
      <c r="S782" s="116"/>
      <c r="T782" s="116"/>
      <c r="U782" s="116"/>
      <c r="V782" s="116"/>
      <c r="W782" s="116"/>
      <c r="X782" s="116"/>
      <c r="Y782" s="116"/>
      <c r="Z782" s="117"/>
      <c r="AA782" s="117"/>
      <c r="AB782" s="117"/>
      <c r="AC782" s="117"/>
    </row>
    <row r="783" ht="15.75" customHeight="1">
      <c r="A783" s="118"/>
      <c r="B783" s="118"/>
      <c r="C783" s="115"/>
      <c r="D783" s="97"/>
      <c r="E783" s="97"/>
      <c r="F783" s="116"/>
      <c r="G783" s="116"/>
      <c r="H783" s="116"/>
      <c r="I783" s="116"/>
      <c r="J783" s="116"/>
      <c r="K783" s="116"/>
      <c r="L783" s="116"/>
      <c r="M783" s="116"/>
      <c r="N783" s="116"/>
      <c r="O783" s="116"/>
      <c r="P783" s="116"/>
      <c r="Q783" s="116"/>
      <c r="R783" s="116"/>
      <c r="S783" s="116"/>
      <c r="T783" s="116"/>
      <c r="U783" s="116"/>
      <c r="V783" s="116"/>
      <c r="W783" s="116"/>
      <c r="X783" s="116"/>
      <c r="Y783" s="116"/>
      <c r="Z783" s="117"/>
      <c r="AA783" s="117"/>
      <c r="AB783" s="117"/>
      <c r="AC783" s="117"/>
    </row>
    <row r="784" ht="15.75" customHeight="1">
      <c r="A784" s="118"/>
      <c r="B784" s="118"/>
      <c r="C784" s="115"/>
      <c r="D784" s="97"/>
      <c r="E784" s="97"/>
      <c r="F784" s="116"/>
      <c r="G784" s="116"/>
      <c r="H784" s="116"/>
      <c r="I784" s="116"/>
      <c r="J784" s="116"/>
      <c r="K784" s="116"/>
      <c r="L784" s="116"/>
      <c r="M784" s="116"/>
      <c r="N784" s="116"/>
      <c r="O784" s="116"/>
      <c r="P784" s="116"/>
      <c r="Q784" s="116"/>
      <c r="R784" s="116"/>
      <c r="S784" s="116"/>
      <c r="T784" s="116"/>
      <c r="U784" s="116"/>
      <c r="V784" s="116"/>
      <c r="W784" s="116"/>
      <c r="X784" s="116"/>
      <c r="Y784" s="116"/>
      <c r="Z784" s="117"/>
      <c r="AA784" s="117"/>
      <c r="AB784" s="117"/>
      <c r="AC784" s="117"/>
    </row>
    <row r="785" ht="15.75" customHeight="1">
      <c r="A785" s="118"/>
      <c r="B785" s="118"/>
      <c r="C785" s="115"/>
      <c r="D785" s="97"/>
      <c r="E785" s="97"/>
      <c r="F785" s="116"/>
      <c r="G785" s="116"/>
      <c r="H785" s="116"/>
      <c r="I785" s="116"/>
      <c r="J785" s="116"/>
      <c r="K785" s="116"/>
      <c r="L785" s="116"/>
      <c r="M785" s="116"/>
      <c r="N785" s="116"/>
      <c r="O785" s="116"/>
      <c r="P785" s="116"/>
      <c r="Q785" s="116"/>
      <c r="R785" s="116"/>
      <c r="S785" s="116"/>
      <c r="T785" s="116"/>
      <c r="U785" s="116"/>
      <c r="V785" s="116"/>
      <c r="W785" s="116"/>
      <c r="X785" s="116"/>
      <c r="Y785" s="116"/>
      <c r="Z785" s="117"/>
      <c r="AA785" s="117"/>
      <c r="AB785" s="117"/>
      <c r="AC785" s="117"/>
    </row>
    <row r="786" ht="15.75" customHeight="1">
      <c r="A786" s="118"/>
      <c r="B786" s="118"/>
      <c r="C786" s="115"/>
      <c r="D786" s="97"/>
      <c r="E786" s="97"/>
      <c r="F786" s="116"/>
      <c r="G786" s="116"/>
      <c r="H786" s="116"/>
      <c r="I786" s="116"/>
      <c r="J786" s="116"/>
      <c r="K786" s="116"/>
      <c r="L786" s="116"/>
      <c r="M786" s="116"/>
      <c r="N786" s="116"/>
      <c r="O786" s="116"/>
      <c r="P786" s="116"/>
      <c r="Q786" s="116"/>
      <c r="R786" s="116"/>
      <c r="S786" s="116"/>
      <c r="T786" s="116"/>
      <c r="U786" s="116"/>
      <c r="V786" s="116"/>
      <c r="W786" s="116"/>
      <c r="X786" s="116"/>
      <c r="Y786" s="116"/>
      <c r="Z786" s="117"/>
      <c r="AA786" s="117"/>
      <c r="AB786" s="117"/>
      <c r="AC786" s="117"/>
    </row>
    <row r="787" ht="15.75" customHeight="1">
      <c r="A787" s="118"/>
      <c r="B787" s="118"/>
      <c r="C787" s="115"/>
      <c r="D787" s="97"/>
      <c r="E787" s="97"/>
      <c r="F787" s="116"/>
      <c r="G787" s="116"/>
      <c r="H787" s="116"/>
      <c r="I787" s="116"/>
      <c r="J787" s="116"/>
      <c r="K787" s="116"/>
      <c r="L787" s="116"/>
      <c r="M787" s="116"/>
      <c r="N787" s="116"/>
      <c r="O787" s="116"/>
      <c r="P787" s="116"/>
      <c r="Q787" s="116"/>
      <c r="R787" s="116"/>
      <c r="S787" s="116"/>
      <c r="T787" s="116"/>
      <c r="U787" s="116"/>
      <c r="V787" s="116"/>
      <c r="W787" s="116"/>
      <c r="X787" s="116"/>
      <c r="Y787" s="116"/>
      <c r="Z787" s="117"/>
      <c r="AA787" s="117"/>
      <c r="AB787" s="117"/>
      <c r="AC787" s="117"/>
    </row>
    <row r="788" ht="15.75" customHeight="1">
      <c r="A788" s="118"/>
      <c r="B788" s="118"/>
      <c r="C788" s="115"/>
      <c r="D788" s="97"/>
      <c r="E788" s="97"/>
      <c r="F788" s="116"/>
      <c r="G788" s="116"/>
      <c r="H788" s="116"/>
      <c r="I788" s="116"/>
      <c r="J788" s="116"/>
      <c r="K788" s="116"/>
      <c r="L788" s="116"/>
      <c r="M788" s="116"/>
      <c r="N788" s="116"/>
      <c r="O788" s="116"/>
      <c r="P788" s="116"/>
      <c r="Q788" s="116"/>
      <c r="R788" s="116"/>
      <c r="S788" s="116"/>
      <c r="T788" s="116"/>
      <c r="U788" s="116"/>
      <c r="V788" s="116"/>
      <c r="W788" s="116"/>
      <c r="X788" s="116"/>
      <c r="Y788" s="116"/>
      <c r="Z788" s="117"/>
      <c r="AA788" s="117"/>
      <c r="AB788" s="117"/>
      <c r="AC788" s="117"/>
    </row>
    <row r="789" ht="15.75" customHeight="1">
      <c r="A789" s="118"/>
      <c r="B789" s="118"/>
      <c r="C789" s="115"/>
      <c r="D789" s="97"/>
      <c r="E789" s="97"/>
      <c r="F789" s="116"/>
      <c r="G789" s="116"/>
      <c r="H789" s="116"/>
      <c r="I789" s="116"/>
      <c r="J789" s="116"/>
      <c r="K789" s="116"/>
      <c r="L789" s="116"/>
      <c r="M789" s="116"/>
      <c r="N789" s="116"/>
      <c r="O789" s="116"/>
      <c r="P789" s="116"/>
      <c r="Q789" s="116"/>
      <c r="R789" s="116"/>
      <c r="S789" s="116"/>
      <c r="T789" s="116"/>
      <c r="U789" s="116"/>
      <c r="V789" s="116"/>
      <c r="W789" s="116"/>
      <c r="X789" s="116"/>
      <c r="Y789" s="116"/>
      <c r="Z789" s="117"/>
      <c r="AA789" s="117"/>
      <c r="AB789" s="117"/>
      <c r="AC789" s="117"/>
    </row>
    <row r="790" ht="15.75" customHeight="1">
      <c r="A790" s="118"/>
      <c r="B790" s="118"/>
      <c r="C790" s="115"/>
      <c r="D790" s="97"/>
      <c r="E790" s="97"/>
      <c r="F790" s="116"/>
      <c r="G790" s="116"/>
      <c r="H790" s="116"/>
      <c r="I790" s="116"/>
      <c r="J790" s="116"/>
      <c r="K790" s="116"/>
      <c r="L790" s="116"/>
      <c r="M790" s="116"/>
      <c r="N790" s="116"/>
      <c r="O790" s="116"/>
      <c r="P790" s="116"/>
      <c r="Q790" s="116"/>
      <c r="R790" s="116"/>
      <c r="S790" s="116"/>
      <c r="T790" s="116"/>
      <c r="U790" s="116"/>
      <c r="V790" s="116"/>
      <c r="W790" s="116"/>
      <c r="X790" s="116"/>
      <c r="Y790" s="116"/>
      <c r="Z790" s="117"/>
      <c r="AA790" s="117"/>
      <c r="AB790" s="117"/>
      <c r="AC790" s="117"/>
    </row>
    <row r="791" ht="15.75" customHeight="1">
      <c r="A791" s="118"/>
      <c r="B791" s="118"/>
      <c r="C791" s="115"/>
      <c r="D791" s="97"/>
      <c r="E791" s="97"/>
      <c r="F791" s="116"/>
      <c r="G791" s="116"/>
      <c r="H791" s="116"/>
      <c r="I791" s="116"/>
      <c r="J791" s="116"/>
      <c r="K791" s="116"/>
      <c r="L791" s="116"/>
      <c r="M791" s="116"/>
      <c r="N791" s="116"/>
      <c r="O791" s="116"/>
      <c r="P791" s="116"/>
      <c r="Q791" s="116"/>
      <c r="R791" s="116"/>
      <c r="S791" s="116"/>
      <c r="T791" s="116"/>
      <c r="U791" s="116"/>
      <c r="V791" s="116"/>
      <c r="W791" s="116"/>
      <c r="X791" s="116"/>
      <c r="Y791" s="116"/>
      <c r="Z791" s="117"/>
      <c r="AA791" s="117"/>
      <c r="AB791" s="117"/>
      <c r="AC791" s="117"/>
    </row>
    <row r="792" ht="15.75" customHeight="1">
      <c r="A792" s="118"/>
      <c r="B792" s="118"/>
      <c r="C792" s="115"/>
      <c r="D792" s="97"/>
      <c r="E792" s="97"/>
      <c r="F792" s="116"/>
      <c r="G792" s="116"/>
      <c r="H792" s="116"/>
      <c r="I792" s="116"/>
      <c r="J792" s="116"/>
      <c r="K792" s="116"/>
      <c r="L792" s="116"/>
      <c r="M792" s="116"/>
      <c r="N792" s="116"/>
      <c r="O792" s="116"/>
      <c r="P792" s="116"/>
      <c r="Q792" s="116"/>
      <c r="R792" s="116"/>
      <c r="S792" s="116"/>
      <c r="T792" s="116"/>
      <c r="U792" s="116"/>
      <c r="V792" s="116"/>
      <c r="W792" s="116"/>
      <c r="X792" s="116"/>
      <c r="Y792" s="116"/>
      <c r="Z792" s="117"/>
      <c r="AA792" s="117"/>
      <c r="AB792" s="117"/>
      <c r="AC792" s="117"/>
    </row>
    <row r="793" ht="15.75" customHeight="1">
      <c r="A793" s="118"/>
      <c r="B793" s="118"/>
      <c r="C793" s="115"/>
      <c r="D793" s="97"/>
      <c r="E793" s="97"/>
      <c r="F793" s="116"/>
      <c r="G793" s="116"/>
      <c r="H793" s="116"/>
      <c r="I793" s="116"/>
      <c r="J793" s="116"/>
      <c r="K793" s="116"/>
      <c r="L793" s="116"/>
      <c r="M793" s="116"/>
      <c r="N793" s="116"/>
      <c r="O793" s="116"/>
      <c r="P793" s="116"/>
      <c r="Q793" s="116"/>
      <c r="R793" s="116"/>
      <c r="S793" s="116"/>
      <c r="T793" s="116"/>
      <c r="U793" s="116"/>
      <c r="V793" s="116"/>
      <c r="W793" s="116"/>
      <c r="X793" s="116"/>
      <c r="Y793" s="116"/>
      <c r="Z793" s="117"/>
      <c r="AA793" s="117"/>
      <c r="AB793" s="117"/>
      <c r="AC793" s="117"/>
    </row>
    <row r="794" ht="15.75" customHeight="1">
      <c r="A794" s="118"/>
      <c r="B794" s="118"/>
      <c r="C794" s="115"/>
      <c r="D794" s="97"/>
      <c r="E794" s="97"/>
      <c r="F794" s="116"/>
      <c r="G794" s="116"/>
      <c r="H794" s="116"/>
      <c r="I794" s="116"/>
      <c r="J794" s="116"/>
      <c r="K794" s="116"/>
      <c r="L794" s="116"/>
      <c r="M794" s="116"/>
      <c r="N794" s="116"/>
      <c r="O794" s="116"/>
      <c r="P794" s="116"/>
      <c r="Q794" s="116"/>
      <c r="R794" s="116"/>
      <c r="S794" s="116"/>
      <c r="T794" s="116"/>
      <c r="U794" s="116"/>
      <c r="V794" s="116"/>
      <c r="W794" s="116"/>
      <c r="X794" s="116"/>
      <c r="Y794" s="116"/>
      <c r="Z794" s="117"/>
      <c r="AA794" s="117"/>
      <c r="AB794" s="117"/>
      <c r="AC794" s="117"/>
    </row>
    <row r="795" ht="15.75" customHeight="1">
      <c r="A795" s="118"/>
      <c r="B795" s="118"/>
      <c r="C795" s="115"/>
      <c r="D795" s="97"/>
      <c r="E795" s="97"/>
      <c r="F795" s="116"/>
      <c r="G795" s="116"/>
      <c r="H795" s="116"/>
      <c r="I795" s="116"/>
      <c r="J795" s="116"/>
      <c r="K795" s="116"/>
      <c r="L795" s="116"/>
      <c r="M795" s="116"/>
      <c r="N795" s="116"/>
      <c r="O795" s="116"/>
      <c r="P795" s="116"/>
      <c r="Q795" s="116"/>
      <c r="R795" s="116"/>
      <c r="S795" s="116"/>
      <c r="T795" s="116"/>
      <c r="U795" s="116"/>
      <c r="V795" s="116"/>
      <c r="W795" s="116"/>
      <c r="X795" s="116"/>
      <c r="Y795" s="116"/>
      <c r="Z795" s="117"/>
      <c r="AA795" s="117"/>
      <c r="AB795" s="117"/>
      <c r="AC795" s="117"/>
    </row>
    <row r="796" ht="15.75" customHeight="1">
      <c r="A796" s="118"/>
      <c r="B796" s="118"/>
      <c r="C796" s="115"/>
      <c r="D796" s="97"/>
      <c r="E796" s="97"/>
      <c r="F796" s="116"/>
      <c r="G796" s="116"/>
      <c r="H796" s="116"/>
      <c r="I796" s="116"/>
      <c r="J796" s="116"/>
      <c r="K796" s="116"/>
      <c r="L796" s="116"/>
      <c r="M796" s="116"/>
      <c r="N796" s="116"/>
      <c r="O796" s="116"/>
      <c r="P796" s="116"/>
      <c r="Q796" s="116"/>
      <c r="R796" s="116"/>
      <c r="S796" s="116"/>
      <c r="T796" s="116"/>
      <c r="U796" s="116"/>
      <c r="V796" s="116"/>
      <c r="W796" s="116"/>
      <c r="X796" s="116"/>
      <c r="Y796" s="116"/>
      <c r="Z796" s="117"/>
      <c r="AA796" s="117"/>
      <c r="AB796" s="117"/>
      <c r="AC796" s="117"/>
    </row>
    <row r="797" ht="15.75" customHeight="1">
      <c r="A797" s="118"/>
      <c r="B797" s="118"/>
      <c r="C797" s="115"/>
      <c r="D797" s="97"/>
      <c r="E797" s="97"/>
      <c r="F797" s="116"/>
      <c r="G797" s="116"/>
      <c r="H797" s="116"/>
      <c r="I797" s="116"/>
      <c r="J797" s="116"/>
      <c r="K797" s="116"/>
      <c r="L797" s="116"/>
      <c r="M797" s="116"/>
      <c r="N797" s="116"/>
      <c r="O797" s="116"/>
      <c r="P797" s="116"/>
      <c r="Q797" s="116"/>
      <c r="R797" s="116"/>
      <c r="S797" s="116"/>
      <c r="T797" s="116"/>
      <c r="U797" s="116"/>
      <c r="V797" s="116"/>
      <c r="W797" s="116"/>
      <c r="X797" s="116"/>
      <c r="Y797" s="116"/>
      <c r="Z797" s="117"/>
      <c r="AA797" s="117"/>
      <c r="AB797" s="117"/>
      <c r="AC797" s="117"/>
    </row>
    <row r="798" ht="15.75" customHeight="1">
      <c r="A798" s="118"/>
      <c r="B798" s="118"/>
      <c r="C798" s="115"/>
      <c r="D798" s="97"/>
      <c r="E798" s="97"/>
      <c r="F798" s="116"/>
      <c r="G798" s="116"/>
      <c r="H798" s="116"/>
      <c r="I798" s="116"/>
      <c r="J798" s="116"/>
      <c r="K798" s="116"/>
      <c r="L798" s="116"/>
      <c r="M798" s="116"/>
      <c r="N798" s="116"/>
      <c r="O798" s="116"/>
      <c r="P798" s="116"/>
      <c r="Q798" s="116"/>
      <c r="R798" s="116"/>
      <c r="S798" s="116"/>
      <c r="T798" s="116"/>
      <c r="U798" s="116"/>
      <c r="V798" s="116"/>
      <c r="W798" s="116"/>
      <c r="X798" s="116"/>
      <c r="Y798" s="116"/>
      <c r="Z798" s="117"/>
      <c r="AA798" s="117"/>
      <c r="AB798" s="117"/>
      <c r="AC798" s="117"/>
    </row>
    <row r="799" ht="15.75" customHeight="1">
      <c r="A799" s="118"/>
      <c r="B799" s="118"/>
      <c r="C799" s="115"/>
      <c r="D799" s="97"/>
      <c r="E799" s="97"/>
      <c r="F799" s="116"/>
      <c r="G799" s="116"/>
      <c r="H799" s="116"/>
      <c r="I799" s="116"/>
      <c r="J799" s="116"/>
      <c r="K799" s="116"/>
      <c r="L799" s="116"/>
      <c r="M799" s="116"/>
      <c r="N799" s="116"/>
      <c r="O799" s="116"/>
      <c r="P799" s="116"/>
      <c r="Q799" s="116"/>
      <c r="R799" s="116"/>
      <c r="S799" s="116"/>
      <c r="T799" s="116"/>
      <c r="U799" s="116"/>
      <c r="V799" s="116"/>
      <c r="W799" s="116"/>
      <c r="X799" s="116"/>
      <c r="Y799" s="116"/>
      <c r="Z799" s="117"/>
      <c r="AA799" s="117"/>
      <c r="AB799" s="117"/>
      <c r="AC799" s="117"/>
    </row>
    <row r="800" ht="15.75" customHeight="1">
      <c r="A800" s="118"/>
      <c r="B800" s="118"/>
      <c r="C800" s="115"/>
      <c r="D800" s="97"/>
      <c r="E800" s="97"/>
      <c r="F800" s="116"/>
      <c r="G800" s="116"/>
      <c r="H800" s="116"/>
      <c r="I800" s="116"/>
      <c r="J800" s="116"/>
      <c r="K800" s="116"/>
      <c r="L800" s="116"/>
      <c r="M800" s="116"/>
      <c r="N800" s="116"/>
      <c r="O800" s="116"/>
      <c r="P800" s="116"/>
      <c r="Q800" s="116"/>
      <c r="R800" s="116"/>
      <c r="S800" s="116"/>
      <c r="T800" s="116"/>
      <c r="U800" s="116"/>
      <c r="V800" s="116"/>
      <c r="W800" s="116"/>
      <c r="X800" s="116"/>
      <c r="Y800" s="116"/>
      <c r="Z800" s="117"/>
      <c r="AA800" s="117"/>
      <c r="AB800" s="117"/>
      <c r="AC800" s="117"/>
    </row>
    <row r="801" ht="15.75" customHeight="1">
      <c r="A801" s="118"/>
      <c r="B801" s="118"/>
      <c r="C801" s="115"/>
      <c r="D801" s="97"/>
      <c r="E801" s="97"/>
      <c r="F801" s="116"/>
      <c r="G801" s="116"/>
      <c r="H801" s="116"/>
      <c r="I801" s="116"/>
      <c r="J801" s="116"/>
      <c r="K801" s="116"/>
      <c r="L801" s="116"/>
      <c r="M801" s="116"/>
      <c r="N801" s="116"/>
      <c r="O801" s="116"/>
      <c r="P801" s="116"/>
      <c r="Q801" s="116"/>
      <c r="R801" s="116"/>
      <c r="S801" s="116"/>
      <c r="T801" s="116"/>
      <c r="U801" s="116"/>
      <c r="V801" s="116"/>
      <c r="W801" s="116"/>
      <c r="X801" s="116"/>
      <c r="Y801" s="116"/>
      <c r="Z801" s="117"/>
      <c r="AA801" s="117"/>
      <c r="AB801" s="117"/>
      <c r="AC801" s="117"/>
    </row>
    <row r="802" ht="15.75" customHeight="1">
      <c r="A802" s="118"/>
      <c r="B802" s="118"/>
      <c r="C802" s="115"/>
      <c r="D802" s="97"/>
      <c r="E802" s="97"/>
      <c r="F802" s="116"/>
      <c r="G802" s="116"/>
      <c r="H802" s="116"/>
      <c r="I802" s="116"/>
      <c r="J802" s="116"/>
      <c r="K802" s="116"/>
      <c r="L802" s="116"/>
      <c r="M802" s="116"/>
      <c r="N802" s="116"/>
      <c r="O802" s="116"/>
      <c r="P802" s="116"/>
      <c r="Q802" s="116"/>
      <c r="R802" s="116"/>
      <c r="S802" s="116"/>
      <c r="T802" s="116"/>
      <c r="U802" s="116"/>
      <c r="V802" s="116"/>
      <c r="W802" s="116"/>
      <c r="X802" s="116"/>
      <c r="Y802" s="116"/>
      <c r="Z802" s="117"/>
      <c r="AA802" s="117"/>
      <c r="AB802" s="117"/>
      <c r="AC802" s="117"/>
    </row>
    <row r="803" ht="15.75" customHeight="1">
      <c r="A803" s="118"/>
      <c r="B803" s="118"/>
      <c r="C803" s="115"/>
      <c r="D803" s="97"/>
      <c r="E803" s="97"/>
      <c r="F803" s="116"/>
      <c r="G803" s="116"/>
      <c r="H803" s="116"/>
      <c r="I803" s="116"/>
      <c r="J803" s="116"/>
      <c r="K803" s="116"/>
      <c r="L803" s="116"/>
      <c r="M803" s="116"/>
      <c r="N803" s="116"/>
      <c r="O803" s="116"/>
      <c r="P803" s="116"/>
      <c r="Q803" s="116"/>
      <c r="R803" s="116"/>
      <c r="S803" s="116"/>
      <c r="T803" s="116"/>
      <c r="U803" s="116"/>
      <c r="V803" s="116"/>
      <c r="W803" s="116"/>
      <c r="X803" s="116"/>
      <c r="Y803" s="116"/>
      <c r="Z803" s="117"/>
      <c r="AA803" s="117"/>
      <c r="AB803" s="117"/>
      <c r="AC803" s="117"/>
    </row>
    <row r="804" ht="15.75" customHeight="1">
      <c r="A804" s="118"/>
      <c r="B804" s="118"/>
      <c r="C804" s="115"/>
      <c r="D804" s="97"/>
      <c r="E804" s="97"/>
      <c r="F804" s="116"/>
      <c r="G804" s="116"/>
      <c r="H804" s="116"/>
      <c r="I804" s="116"/>
      <c r="J804" s="116"/>
      <c r="K804" s="116"/>
      <c r="L804" s="116"/>
      <c r="M804" s="116"/>
      <c r="N804" s="116"/>
      <c r="O804" s="116"/>
      <c r="P804" s="116"/>
      <c r="Q804" s="116"/>
      <c r="R804" s="116"/>
      <c r="S804" s="116"/>
      <c r="T804" s="116"/>
      <c r="U804" s="116"/>
      <c r="V804" s="116"/>
      <c r="W804" s="116"/>
      <c r="X804" s="116"/>
      <c r="Y804" s="116"/>
      <c r="Z804" s="117"/>
      <c r="AA804" s="117"/>
      <c r="AB804" s="117"/>
      <c r="AC804" s="117"/>
    </row>
    <row r="805" ht="15.75" customHeight="1">
      <c r="A805" s="118"/>
      <c r="B805" s="118"/>
      <c r="C805" s="115"/>
      <c r="D805" s="97"/>
      <c r="E805" s="97"/>
      <c r="F805" s="116"/>
      <c r="G805" s="116"/>
      <c r="H805" s="116"/>
      <c r="I805" s="116"/>
      <c r="J805" s="116"/>
      <c r="K805" s="116"/>
      <c r="L805" s="116"/>
      <c r="M805" s="116"/>
      <c r="N805" s="116"/>
      <c r="O805" s="116"/>
      <c r="P805" s="116"/>
      <c r="Q805" s="116"/>
      <c r="R805" s="116"/>
      <c r="S805" s="116"/>
      <c r="T805" s="116"/>
      <c r="U805" s="116"/>
      <c r="V805" s="116"/>
      <c r="W805" s="116"/>
      <c r="X805" s="116"/>
      <c r="Y805" s="116"/>
      <c r="Z805" s="117"/>
      <c r="AA805" s="117"/>
      <c r="AB805" s="117"/>
      <c r="AC805" s="117"/>
    </row>
    <row r="806" ht="15.75" customHeight="1">
      <c r="A806" s="118"/>
      <c r="B806" s="118"/>
      <c r="C806" s="115"/>
      <c r="D806" s="97"/>
      <c r="E806" s="97"/>
      <c r="F806" s="116"/>
      <c r="G806" s="116"/>
      <c r="H806" s="116"/>
      <c r="I806" s="116"/>
      <c r="J806" s="116"/>
      <c r="K806" s="116"/>
      <c r="L806" s="116"/>
      <c r="M806" s="116"/>
      <c r="N806" s="116"/>
      <c r="O806" s="116"/>
      <c r="P806" s="116"/>
      <c r="Q806" s="116"/>
      <c r="R806" s="116"/>
      <c r="S806" s="116"/>
      <c r="T806" s="116"/>
      <c r="U806" s="116"/>
      <c r="V806" s="116"/>
      <c r="W806" s="116"/>
      <c r="X806" s="116"/>
      <c r="Y806" s="116"/>
      <c r="Z806" s="117"/>
      <c r="AA806" s="117"/>
      <c r="AB806" s="117"/>
      <c r="AC806" s="117"/>
    </row>
    <row r="807" ht="15.75" customHeight="1">
      <c r="A807" s="118"/>
      <c r="B807" s="118"/>
      <c r="C807" s="115"/>
      <c r="D807" s="97"/>
      <c r="E807" s="97"/>
      <c r="F807" s="116"/>
      <c r="G807" s="116"/>
      <c r="H807" s="116"/>
      <c r="I807" s="116"/>
      <c r="J807" s="116"/>
      <c r="K807" s="116"/>
      <c r="L807" s="116"/>
      <c r="M807" s="116"/>
      <c r="N807" s="116"/>
      <c r="O807" s="116"/>
      <c r="P807" s="116"/>
      <c r="Q807" s="116"/>
      <c r="R807" s="116"/>
      <c r="S807" s="116"/>
      <c r="T807" s="116"/>
      <c r="U807" s="116"/>
      <c r="V807" s="116"/>
      <c r="W807" s="116"/>
      <c r="X807" s="116"/>
      <c r="Y807" s="116"/>
      <c r="Z807" s="117"/>
      <c r="AA807" s="117"/>
      <c r="AB807" s="117"/>
      <c r="AC807" s="117"/>
    </row>
    <row r="808" ht="15.75" customHeight="1">
      <c r="A808" s="118"/>
      <c r="B808" s="118"/>
      <c r="C808" s="115"/>
      <c r="D808" s="97"/>
      <c r="E808" s="97"/>
      <c r="F808" s="116"/>
      <c r="G808" s="116"/>
      <c r="H808" s="116"/>
      <c r="I808" s="116"/>
      <c r="J808" s="116"/>
      <c r="K808" s="116"/>
      <c r="L808" s="116"/>
      <c r="M808" s="116"/>
      <c r="N808" s="116"/>
      <c r="O808" s="116"/>
      <c r="P808" s="116"/>
      <c r="Q808" s="116"/>
      <c r="R808" s="116"/>
      <c r="S808" s="116"/>
      <c r="T808" s="116"/>
      <c r="U808" s="116"/>
      <c r="V808" s="116"/>
      <c r="W808" s="116"/>
      <c r="X808" s="116"/>
      <c r="Y808" s="116"/>
      <c r="Z808" s="117"/>
      <c r="AA808" s="117"/>
      <c r="AB808" s="117"/>
      <c r="AC808" s="117"/>
    </row>
    <row r="809" ht="15.75" customHeight="1">
      <c r="A809" s="118"/>
      <c r="B809" s="118"/>
      <c r="C809" s="115"/>
      <c r="D809" s="97"/>
      <c r="E809" s="97"/>
      <c r="F809" s="116"/>
      <c r="G809" s="116"/>
      <c r="H809" s="116"/>
      <c r="I809" s="116"/>
      <c r="J809" s="116"/>
      <c r="K809" s="116"/>
      <c r="L809" s="116"/>
      <c r="M809" s="116"/>
      <c r="N809" s="116"/>
      <c r="O809" s="116"/>
      <c r="P809" s="116"/>
      <c r="Q809" s="116"/>
      <c r="R809" s="116"/>
      <c r="S809" s="116"/>
      <c r="T809" s="116"/>
      <c r="U809" s="116"/>
      <c r="V809" s="116"/>
      <c r="W809" s="116"/>
      <c r="X809" s="116"/>
      <c r="Y809" s="116"/>
      <c r="Z809" s="117"/>
      <c r="AA809" s="117"/>
      <c r="AB809" s="117"/>
      <c r="AC809" s="117"/>
    </row>
    <row r="810" ht="15.75" customHeight="1">
      <c r="A810" s="118"/>
      <c r="B810" s="118"/>
      <c r="C810" s="115"/>
      <c r="D810" s="97"/>
      <c r="E810" s="97"/>
      <c r="F810" s="116"/>
      <c r="G810" s="116"/>
      <c r="H810" s="116"/>
      <c r="I810" s="116"/>
      <c r="J810" s="116"/>
      <c r="K810" s="116"/>
      <c r="L810" s="116"/>
      <c r="M810" s="116"/>
      <c r="N810" s="116"/>
      <c r="O810" s="116"/>
      <c r="P810" s="116"/>
      <c r="Q810" s="116"/>
      <c r="R810" s="116"/>
      <c r="S810" s="116"/>
      <c r="T810" s="116"/>
      <c r="U810" s="116"/>
      <c r="V810" s="116"/>
      <c r="W810" s="116"/>
      <c r="X810" s="116"/>
      <c r="Y810" s="116"/>
      <c r="Z810" s="117"/>
      <c r="AA810" s="117"/>
      <c r="AB810" s="117"/>
      <c r="AC810" s="117"/>
    </row>
    <row r="811" ht="15.75" customHeight="1">
      <c r="A811" s="118"/>
      <c r="B811" s="118"/>
      <c r="C811" s="115"/>
      <c r="D811" s="97"/>
      <c r="E811" s="97"/>
      <c r="F811" s="116"/>
      <c r="G811" s="116"/>
      <c r="H811" s="116"/>
      <c r="I811" s="116"/>
      <c r="J811" s="116"/>
      <c r="K811" s="116"/>
      <c r="L811" s="116"/>
      <c r="M811" s="116"/>
      <c r="N811" s="116"/>
      <c r="O811" s="116"/>
      <c r="P811" s="116"/>
      <c r="Q811" s="116"/>
      <c r="R811" s="116"/>
      <c r="S811" s="116"/>
      <c r="T811" s="116"/>
      <c r="U811" s="116"/>
      <c r="V811" s="116"/>
      <c r="W811" s="116"/>
      <c r="X811" s="116"/>
      <c r="Y811" s="116"/>
      <c r="Z811" s="117"/>
      <c r="AA811" s="117"/>
      <c r="AB811" s="117"/>
      <c r="AC811" s="117"/>
    </row>
    <row r="812" ht="15.75" customHeight="1">
      <c r="A812" s="118"/>
      <c r="B812" s="118"/>
      <c r="C812" s="115"/>
      <c r="D812" s="97"/>
      <c r="E812" s="97"/>
      <c r="F812" s="116"/>
      <c r="G812" s="116"/>
      <c r="H812" s="116"/>
      <c r="I812" s="116"/>
      <c r="J812" s="116"/>
      <c r="K812" s="116"/>
      <c r="L812" s="116"/>
      <c r="M812" s="116"/>
      <c r="N812" s="116"/>
      <c r="O812" s="116"/>
      <c r="P812" s="116"/>
      <c r="Q812" s="116"/>
      <c r="R812" s="116"/>
      <c r="S812" s="116"/>
      <c r="T812" s="116"/>
      <c r="U812" s="116"/>
      <c r="V812" s="116"/>
      <c r="W812" s="116"/>
      <c r="X812" s="116"/>
      <c r="Y812" s="116"/>
      <c r="Z812" s="117"/>
      <c r="AA812" s="117"/>
      <c r="AB812" s="117"/>
      <c r="AC812" s="117"/>
    </row>
    <row r="813" ht="15.75" customHeight="1">
      <c r="A813" s="118"/>
      <c r="B813" s="118"/>
      <c r="C813" s="115"/>
      <c r="D813" s="97"/>
      <c r="E813" s="97"/>
      <c r="F813" s="116"/>
      <c r="G813" s="116"/>
      <c r="H813" s="116"/>
      <c r="I813" s="116"/>
      <c r="J813" s="116"/>
      <c r="K813" s="116"/>
      <c r="L813" s="116"/>
      <c r="M813" s="116"/>
      <c r="N813" s="116"/>
      <c r="O813" s="116"/>
      <c r="P813" s="116"/>
      <c r="Q813" s="116"/>
      <c r="R813" s="116"/>
      <c r="S813" s="116"/>
      <c r="T813" s="116"/>
      <c r="U813" s="116"/>
      <c r="V813" s="116"/>
      <c r="W813" s="116"/>
      <c r="X813" s="116"/>
      <c r="Y813" s="116"/>
      <c r="Z813" s="117"/>
      <c r="AA813" s="117"/>
      <c r="AB813" s="117"/>
      <c r="AC813" s="117"/>
    </row>
    <row r="814" ht="15.75" customHeight="1">
      <c r="A814" s="118"/>
      <c r="B814" s="118"/>
      <c r="C814" s="115"/>
      <c r="D814" s="97"/>
      <c r="E814" s="97"/>
      <c r="F814" s="116"/>
      <c r="G814" s="116"/>
      <c r="H814" s="116"/>
      <c r="I814" s="116"/>
      <c r="J814" s="116"/>
      <c r="K814" s="116"/>
      <c r="L814" s="116"/>
      <c r="M814" s="116"/>
      <c r="N814" s="116"/>
      <c r="O814" s="116"/>
      <c r="P814" s="116"/>
      <c r="Q814" s="116"/>
      <c r="R814" s="116"/>
      <c r="S814" s="116"/>
      <c r="T814" s="116"/>
      <c r="U814" s="116"/>
      <c r="V814" s="116"/>
      <c r="W814" s="116"/>
      <c r="X814" s="116"/>
      <c r="Y814" s="116"/>
      <c r="Z814" s="117"/>
      <c r="AA814" s="117"/>
      <c r="AB814" s="117"/>
      <c r="AC814" s="117"/>
    </row>
    <row r="815" ht="15.75" customHeight="1">
      <c r="A815" s="118"/>
      <c r="B815" s="118"/>
      <c r="C815" s="115"/>
      <c r="D815" s="97"/>
      <c r="E815" s="97"/>
      <c r="F815" s="116"/>
      <c r="G815" s="116"/>
      <c r="H815" s="116"/>
      <c r="I815" s="116"/>
      <c r="J815" s="116"/>
      <c r="K815" s="116"/>
      <c r="L815" s="116"/>
      <c r="M815" s="116"/>
      <c r="N815" s="116"/>
      <c r="O815" s="116"/>
      <c r="P815" s="116"/>
      <c r="Q815" s="116"/>
      <c r="R815" s="116"/>
      <c r="S815" s="116"/>
      <c r="T815" s="116"/>
      <c r="U815" s="116"/>
      <c r="V815" s="116"/>
      <c r="W815" s="116"/>
      <c r="X815" s="116"/>
      <c r="Y815" s="116"/>
      <c r="Z815" s="117"/>
      <c r="AA815" s="117"/>
      <c r="AB815" s="117"/>
      <c r="AC815" s="117"/>
    </row>
    <row r="816" ht="15.75" customHeight="1">
      <c r="A816" s="118"/>
      <c r="B816" s="118"/>
      <c r="C816" s="115"/>
      <c r="D816" s="97"/>
      <c r="E816" s="97"/>
      <c r="F816" s="116"/>
      <c r="G816" s="116"/>
      <c r="H816" s="116"/>
      <c r="I816" s="116"/>
      <c r="J816" s="116"/>
      <c r="K816" s="116"/>
      <c r="L816" s="116"/>
      <c r="M816" s="116"/>
      <c r="N816" s="116"/>
      <c r="O816" s="116"/>
      <c r="P816" s="116"/>
      <c r="Q816" s="116"/>
      <c r="R816" s="116"/>
      <c r="S816" s="116"/>
      <c r="T816" s="116"/>
      <c r="U816" s="116"/>
      <c r="V816" s="116"/>
      <c r="W816" s="116"/>
      <c r="X816" s="116"/>
      <c r="Y816" s="116"/>
      <c r="Z816" s="117"/>
      <c r="AA816" s="117"/>
      <c r="AB816" s="117"/>
      <c r="AC816" s="117"/>
    </row>
    <row r="817" ht="15.75" customHeight="1">
      <c r="A817" s="118"/>
      <c r="B817" s="118"/>
      <c r="C817" s="115"/>
      <c r="D817" s="97"/>
      <c r="E817" s="97"/>
      <c r="F817" s="116"/>
      <c r="G817" s="116"/>
      <c r="H817" s="116"/>
      <c r="I817" s="116"/>
      <c r="J817" s="116"/>
      <c r="K817" s="116"/>
      <c r="L817" s="116"/>
      <c r="M817" s="116"/>
      <c r="N817" s="116"/>
      <c r="O817" s="116"/>
      <c r="P817" s="116"/>
      <c r="Q817" s="116"/>
      <c r="R817" s="116"/>
      <c r="S817" s="116"/>
      <c r="T817" s="116"/>
      <c r="U817" s="116"/>
      <c r="V817" s="116"/>
      <c r="W817" s="116"/>
      <c r="X817" s="116"/>
      <c r="Y817" s="116"/>
      <c r="Z817" s="117"/>
      <c r="AA817" s="117"/>
      <c r="AB817" s="117"/>
      <c r="AC817" s="117"/>
    </row>
    <row r="818" ht="15.75" customHeight="1">
      <c r="A818" s="118"/>
      <c r="B818" s="118"/>
      <c r="C818" s="115"/>
      <c r="D818" s="97"/>
      <c r="E818" s="97"/>
      <c r="F818" s="116"/>
      <c r="G818" s="116"/>
      <c r="H818" s="116"/>
      <c r="I818" s="116"/>
      <c r="J818" s="116"/>
      <c r="K818" s="116"/>
      <c r="L818" s="116"/>
      <c r="M818" s="116"/>
      <c r="N818" s="116"/>
      <c r="O818" s="116"/>
      <c r="P818" s="116"/>
      <c r="Q818" s="116"/>
      <c r="R818" s="116"/>
      <c r="S818" s="116"/>
      <c r="T818" s="116"/>
      <c r="U818" s="116"/>
      <c r="V818" s="116"/>
      <c r="W818" s="116"/>
      <c r="X818" s="116"/>
      <c r="Y818" s="116"/>
      <c r="Z818" s="117"/>
      <c r="AA818" s="117"/>
      <c r="AB818" s="117"/>
      <c r="AC818" s="117"/>
    </row>
    <row r="819" ht="15.75" customHeight="1">
      <c r="A819" s="118"/>
      <c r="B819" s="118"/>
      <c r="C819" s="115"/>
      <c r="D819" s="97"/>
      <c r="E819" s="97"/>
      <c r="F819" s="116"/>
      <c r="G819" s="116"/>
      <c r="H819" s="116"/>
      <c r="I819" s="116"/>
      <c r="J819" s="116"/>
      <c r="K819" s="116"/>
      <c r="L819" s="116"/>
      <c r="M819" s="116"/>
      <c r="N819" s="116"/>
      <c r="O819" s="116"/>
      <c r="P819" s="116"/>
      <c r="Q819" s="116"/>
      <c r="R819" s="116"/>
      <c r="S819" s="116"/>
      <c r="T819" s="116"/>
      <c r="U819" s="116"/>
      <c r="V819" s="116"/>
      <c r="W819" s="116"/>
      <c r="X819" s="116"/>
      <c r="Y819" s="116"/>
      <c r="Z819" s="117"/>
      <c r="AA819" s="117"/>
      <c r="AB819" s="117"/>
      <c r="AC819" s="117"/>
    </row>
    <row r="820" ht="15.75" customHeight="1">
      <c r="A820" s="118"/>
      <c r="B820" s="118"/>
      <c r="C820" s="115"/>
      <c r="D820" s="97"/>
      <c r="E820" s="97"/>
      <c r="F820" s="116"/>
      <c r="G820" s="116"/>
      <c r="H820" s="116"/>
      <c r="I820" s="116"/>
      <c r="J820" s="116"/>
      <c r="K820" s="116"/>
      <c r="L820" s="116"/>
      <c r="M820" s="116"/>
      <c r="N820" s="116"/>
      <c r="O820" s="116"/>
      <c r="P820" s="116"/>
      <c r="Q820" s="116"/>
      <c r="R820" s="116"/>
      <c r="S820" s="116"/>
      <c r="T820" s="116"/>
      <c r="U820" s="116"/>
      <c r="V820" s="116"/>
      <c r="W820" s="116"/>
      <c r="X820" s="116"/>
      <c r="Y820" s="116"/>
      <c r="Z820" s="117"/>
      <c r="AA820" s="117"/>
      <c r="AB820" s="117"/>
      <c r="AC820" s="117"/>
    </row>
    <row r="821" ht="15.75" customHeight="1">
      <c r="A821" s="118"/>
      <c r="B821" s="118"/>
      <c r="C821" s="115"/>
      <c r="D821" s="97"/>
      <c r="E821" s="97"/>
      <c r="F821" s="116"/>
      <c r="G821" s="116"/>
      <c r="H821" s="116"/>
      <c r="I821" s="116"/>
      <c r="J821" s="116"/>
      <c r="K821" s="116"/>
      <c r="L821" s="116"/>
      <c r="M821" s="116"/>
      <c r="N821" s="116"/>
      <c r="O821" s="116"/>
      <c r="P821" s="116"/>
      <c r="Q821" s="116"/>
      <c r="R821" s="116"/>
      <c r="S821" s="116"/>
      <c r="T821" s="116"/>
      <c r="U821" s="116"/>
      <c r="V821" s="116"/>
      <c r="W821" s="116"/>
      <c r="X821" s="116"/>
      <c r="Y821" s="116"/>
      <c r="Z821" s="117"/>
      <c r="AA821" s="117"/>
      <c r="AB821" s="117"/>
      <c r="AC821" s="117"/>
    </row>
    <row r="822" ht="15.75" customHeight="1">
      <c r="A822" s="118"/>
      <c r="B822" s="118"/>
      <c r="C822" s="115"/>
      <c r="D822" s="97"/>
      <c r="E822" s="97"/>
      <c r="F822" s="116"/>
      <c r="G822" s="116"/>
      <c r="H822" s="116"/>
      <c r="I822" s="116"/>
      <c r="J822" s="116"/>
      <c r="K822" s="116"/>
      <c r="L822" s="116"/>
      <c r="M822" s="116"/>
      <c r="N822" s="116"/>
      <c r="O822" s="116"/>
      <c r="P822" s="116"/>
      <c r="Q822" s="116"/>
      <c r="R822" s="116"/>
      <c r="S822" s="116"/>
      <c r="T822" s="116"/>
      <c r="U822" s="116"/>
      <c r="V822" s="116"/>
      <c r="W822" s="116"/>
      <c r="X822" s="116"/>
      <c r="Y822" s="116"/>
      <c r="Z822" s="117"/>
      <c r="AA822" s="117"/>
      <c r="AB822" s="117"/>
      <c r="AC822" s="117"/>
    </row>
    <row r="823" ht="15.75" customHeight="1">
      <c r="A823" s="118"/>
      <c r="B823" s="118"/>
      <c r="C823" s="115"/>
      <c r="D823" s="97"/>
      <c r="E823" s="97"/>
      <c r="F823" s="116"/>
      <c r="G823" s="116"/>
      <c r="H823" s="116"/>
      <c r="I823" s="116"/>
      <c r="J823" s="116"/>
      <c r="K823" s="116"/>
      <c r="L823" s="116"/>
      <c r="M823" s="116"/>
      <c r="N823" s="116"/>
      <c r="O823" s="116"/>
      <c r="P823" s="116"/>
      <c r="Q823" s="116"/>
      <c r="R823" s="116"/>
      <c r="S823" s="116"/>
      <c r="T823" s="116"/>
      <c r="U823" s="116"/>
      <c r="V823" s="116"/>
      <c r="W823" s="116"/>
      <c r="X823" s="116"/>
      <c r="Y823" s="116"/>
      <c r="Z823" s="117"/>
      <c r="AA823" s="117"/>
      <c r="AB823" s="117"/>
      <c r="AC823" s="117"/>
    </row>
    <row r="824" ht="15.75" customHeight="1">
      <c r="A824" s="118"/>
      <c r="B824" s="118"/>
      <c r="C824" s="115"/>
      <c r="D824" s="97"/>
      <c r="E824" s="97"/>
      <c r="F824" s="116"/>
      <c r="G824" s="116"/>
      <c r="H824" s="116"/>
      <c r="I824" s="116"/>
      <c r="J824" s="116"/>
      <c r="K824" s="116"/>
      <c r="L824" s="116"/>
      <c r="M824" s="116"/>
      <c r="N824" s="116"/>
      <c r="O824" s="116"/>
      <c r="P824" s="116"/>
      <c r="Q824" s="116"/>
      <c r="R824" s="116"/>
      <c r="S824" s="116"/>
      <c r="T824" s="116"/>
      <c r="U824" s="116"/>
      <c r="V824" s="116"/>
      <c r="W824" s="116"/>
      <c r="X824" s="116"/>
      <c r="Y824" s="116"/>
      <c r="Z824" s="117"/>
      <c r="AA824" s="117"/>
      <c r="AB824" s="117"/>
      <c r="AC824" s="117"/>
    </row>
    <row r="825" ht="15.75" customHeight="1">
      <c r="A825" s="118"/>
      <c r="B825" s="118"/>
      <c r="C825" s="115"/>
      <c r="D825" s="97"/>
      <c r="E825" s="97"/>
      <c r="F825" s="116"/>
      <c r="G825" s="116"/>
      <c r="H825" s="116"/>
      <c r="I825" s="116"/>
      <c r="J825" s="116"/>
      <c r="K825" s="116"/>
      <c r="L825" s="116"/>
      <c r="M825" s="116"/>
      <c r="N825" s="116"/>
      <c r="O825" s="116"/>
      <c r="P825" s="116"/>
      <c r="Q825" s="116"/>
      <c r="R825" s="116"/>
      <c r="S825" s="116"/>
      <c r="T825" s="116"/>
      <c r="U825" s="116"/>
      <c r="V825" s="116"/>
      <c r="W825" s="116"/>
      <c r="X825" s="116"/>
      <c r="Y825" s="116"/>
      <c r="Z825" s="117"/>
      <c r="AA825" s="117"/>
      <c r="AB825" s="117"/>
      <c r="AC825" s="117"/>
    </row>
    <row r="826" ht="15.75" customHeight="1">
      <c r="A826" s="118"/>
      <c r="B826" s="118"/>
      <c r="C826" s="115"/>
      <c r="D826" s="97"/>
      <c r="E826" s="97"/>
      <c r="F826" s="116"/>
      <c r="G826" s="116"/>
      <c r="H826" s="116"/>
      <c r="I826" s="116"/>
      <c r="J826" s="116"/>
      <c r="K826" s="116"/>
      <c r="L826" s="116"/>
      <c r="M826" s="116"/>
      <c r="N826" s="116"/>
      <c r="O826" s="116"/>
      <c r="P826" s="116"/>
      <c r="Q826" s="116"/>
      <c r="R826" s="116"/>
      <c r="S826" s="116"/>
      <c r="T826" s="116"/>
      <c r="U826" s="116"/>
      <c r="V826" s="116"/>
      <c r="W826" s="116"/>
      <c r="X826" s="116"/>
      <c r="Y826" s="116"/>
      <c r="Z826" s="117"/>
      <c r="AA826" s="117"/>
      <c r="AB826" s="117"/>
      <c r="AC826" s="117"/>
    </row>
    <row r="827" ht="15.75" customHeight="1">
      <c r="A827" s="118"/>
      <c r="B827" s="118"/>
      <c r="C827" s="115"/>
      <c r="D827" s="97"/>
      <c r="E827" s="97"/>
      <c r="F827" s="116"/>
      <c r="G827" s="116"/>
      <c r="H827" s="116"/>
      <c r="I827" s="116"/>
      <c r="J827" s="116"/>
      <c r="K827" s="116"/>
      <c r="L827" s="116"/>
      <c r="M827" s="116"/>
      <c r="N827" s="116"/>
      <c r="O827" s="116"/>
      <c r="P827" s="116"/>
      <c r="Q827" s="116"/>
      <c r="R827" s="116"/>
      <c r="S827" s="116"/>
      <c r="T827" s="116"/>
      <c r="U827" s="116"/>
      <c r="V827" s="116"/>
      <c r="W827" s="116"/>
      <c r="X827" s="116"/>
      <c r="Y827" s="116"/>
      <c r="Z827" s="117"/>
      <c r="AA827" s="117"/>
      <c r="AB827" s="117"/>
      <c r="AC827" s="117"/>
    </row>
    <row r="828" ht="15.75" customHeight="1">
      <c r="A828" s="118"/>
      <c r="B828" s="118"/>
      <c r="C828" s="115"/>
      <c r="D828" s="97"/>
      <c r="E828" s="97"/>
      <c r="F828" s="116"/>
      <c r="G828" s="116"/>
      <c r="H828" s="116"/>
      <c r="I828" s="116"/>
      <c r="J828" s="116"/>
      <c r="K828" s="116"/>
      <c r="L828" s="116"/>
      <c r="M828" s="116"/>
      <c r="N828" s="116"/>
      <c r="O828" s="116"/>
      <c r="P828" s="116"/>
      <c r="Q828" s="116"/>
      <c r="R828" s="116"/>
      <c r="S828" s="116"/>
      <c r="T828" s="116"/>
      <c r="U828" s="116"/>
      <c r="V828" s="116"/>
      <c r="W828" s="116"/>
      <c r="X828" s="116"/>
      <c r="Y828" s="116"/>
      <c r="Z828" s="117"/>
      <c r="AA828" s="117"/>
      <c r="AB828" s="117"/>
      <c r="AC828" s="117"/>
    </row>
    <row r="829" ht="15.75" customHeight="1">
      <c r="A829" s="118"/>
      <c r="B829" s="118"/>
      <c r="C829" s="115"/>
      <c r="D829" s="97"/>
      <c r="E829" s="97"/>
      <c r="F829" s="116"/>
      <c r="G829" s="116"/>
      <c r="H829" s="116"/>
      <c r="I829" s="116"/>
      <c r="J829" s="116"/>
      <c r="K829" s="116"/>
      <c r="L829" s="116"/>
      <c r="M829" s="116"/>
      <c r="N829" s="116"/>
      <c r="O829" s="116"/>
      <c r="P829" s="116"/>
      <c r="Q829" s="116"/>
      <c r="R829" s="116"/>
      <c r="S829" s="116"/>
      <c r="T829" s="116"/>
      <c r="U829" s="116"/>
      <c r="V829" s="116"/>
      <c r="W829" s="116"/>
      <c r="X829" s="116"/>
      <c r="Y829" s="116"/>
      <c r="Z829" s="117"/>
      <c r="AA829" s="117"/>
      <c r="AB829" s="117"/>
      <c r="AC829" s="117"/>
    </row>
    <row r="830" ht="15.75" customHeight="1">
      <c r="A830" s="118"/>
      <c r="B830" s="118"/>
      <c r="C830" s="115"/>
      <c r="D830" s="97"/>
      <c r="E830" s="97"/>
      <c r="F830" s="116"/>
      <c r="G830" s="116"/>
      <c r="H830" s="116"/>
      <c r="I830" s="116"/>
      <c r="J830" s="116"/>
      <c r="K830" s="116"/>
      <c r="L830" s="116"/>
      <c r="M830" s="116"/>
      <c r="N830" s="116"/>
      <c r="O830" s="116"/>
      <c r="P830" s="116"/>
      <c r="Q830" s="116"/>
      <c r="R830" s="116"/>
      <c r="S830" s="116"/>
      <c r="T830" s="116"/>
      <c r="U830" s="116"/>
      <c r="V830" s="116"/>
      <c r="W830" s="116"/>
      <c r="X830" s="116"/>
      <c r="Y830" s="116"/>
      <c r="Z830" s="117"/>
      <c r="AA830" s="117"/>
      <c r="AB830" s="117"/>
      <c r="AC830" s="117"/>
    </row>
    <row r="831" ht="15.75" customHeight="1">
      <c r="A831" s="118"/>
      <c r="B831" s="118"/>
      <c r="C831" s="115"/>
      <c r="D831" s="97"/>
      <c r="E831" s="97"/>
      <c r="F831" s="116"/>
      <c r="G831" s="116"/>
      <c r="H831" s="116"/>
      <c r="I831" s="116"/>
      <c r="J831" s="116"/>
      <c r="K831" s="116"/>
      <c r="L831" s="116"/>
      <c r="M831" s="116"/>
      <c r="N831" s="116"/>
      <c r="O831" s="116"/>
      <c r="P831" s="116"/>
      <c r="Q831" s="116"/>
      <c r="R831" s="116"/>
      <c r="S831" s="116"/>
      <c r="T831" s="116"/>
      <c r="U831" s="116"/>
      <c r="V831" s="116"/>
      <c r="W831" s="116"/>
      <c r="X831" s="116"/>
      <c r="Y831" s="116"/>
      <c r="Z831" s="117"/>
      <c r="AA831" s="117"/>
      <c r="AB831" s="117"/>
      <c r="AC831" s="117"/>
    </row>
    <row r="832" ht="15.75" customHeight="1">
      <c r="A832" s="118"/>
      <c r="B832" s="118"/>
      <c r="C832" s="115"/>
      <c r="D832" s="97"/>
      <c r="E832" s="97"/>
      <c r="F832" s="116"/>
      <c r="G832" s="116"/>
      <c r="H832" s="116"/>
      <c r="I832" s="116"/>
      <c r="J832" s="116"/>
      <c r="K832" s="116"/>
      <c r="L832" s="116"/>
      <c r="M832" s="116"/>
      <c r="N832" s="116"/>
      <c r="O832" s="116"/>
      <c r="P832" s="116"/>
      <c r="Q832" s="116"/>
      <c r="R832" s="116"/>
      <c r="S832" s="116"/>
      <c r="T832" s="116"/>
      <c r="U832" s="116"/>
      <c r="V832" s="116"/>
      <c r="W832" s="116"/>
      <c r="X832" s="116"/>
      <c r="Y832" s="116"/>
      <c r="Z832" s="117"/>
      <c r="AA832" s="117"/>
      <c r="AB832" s="117"/>
      <c r="AC832" s="117"/>
    </row>
    <row r="833" ht="15.75" customHeight="1">
      <c r="A833" s="118"/>
      <c r="B833" s="118"/>
      <c r="C833" s="115"/>
      <c r="D833" s="97"/>
      <c r="E833" s="97"/>
      <c r="F833" s="116"/>
      <c r="G833" s="116"/>
      <c r="H833" s="116"/>
      <c r="I833" s="116"/>
      <c r="J833" s="116"/>
      <c r="K833" s="116"/>
      <c r="L833" s="116"/>
      <c r="M833" s="116"/>
      <c r="N833" s="116"/>
      <c r="O833" s="116"/>
      <c r="P833" s="116"/>
      <c r="Q833" s="116"/>
      <c r="R833" s="116"/>
      <c r="S833" s="116"/>
      <c r="T833" s="116"/>
      <c r="U833" s="116"/>
      <c r="V833" s="116"/>
      <c r="W833" s="116"/>
      <c r="X833" s="116"/>
      <c r="Y833" s="116"/>
      <c r="Z833" s="117"/>
      <c r="AA833" s="117"/>
      <c r="AB833" s="117"/>
      <c r="AC833" s="117"/>
    </row>
    <row r="834" ht="15.75" customHeight="1">
      <c r="A834" s="118"/>
      <c r="B834" s="118"/>
      <c r="C834" s="115"/>
      <c r="D834" s="97"/>
      <c r="E834" s="97"/>
      <c r="F834" s="116"/>
      <c r="G834" s="116"/>
      <c r="H834" s="116"/>
      <c r="I834" s="116"/>
      <c r="J834" s="116"/>
      <c r="K834" s="116"/>
      <c r="L834" s="116"/>
      <c r="M834" s="116"/>
      <c r="N834" s="116"/>
      <c r="O834" s="116"/>
      <c r="P834" s="116"/>
      <c r="Q834" s="116"/>
      <c r="R834" s="116"/>
      <c r="S834" s="116"/>
      <c r="T834" s="116"/>
      <c r="U834" s="116"/>
      <c r="V834" s="116"/>
      <c r="W834" s="116"/>
      <c r="X834" s="116"/>
      <c r="Y834" s="116"/>
      <c r="Z834" s="117"/>
      <c r="AA834" s="117"/>
      <c r="AB834" s="117"/>
      <c r="AC834" s="117"/>
    </row>
    <row r="835" ht="15.75" customHeight="1">
      <c r="A835" s="118"/>
      <c r="B835" s="118"/>
      <c r="C835" s="115"/>
      <c r="D835" s="97"/>
      <c r="E835" s="97"/>
      <c r="F835" s="116"/>
      <c r="G835" s="116"/>
      <c r="H835" s="116"/>
      <c r="I835" s="116"/>
      <c r="J835" s="116"/>
      <c r="K835" s="116"/>
      <c r="L835" s="116"/>
      <c r="M835" s="116"/>
      <c r="N835" s="116"/>
      <c r="O835" s="116"/>
      <c r="P835" s="116"/>
      <c r="Q835" s="116"/>
      <c r="R835" s="116"/>
      <c r="S835" s="116"/>
      <c r="T835" s="116"/>
      <c r="U835" s="116"/>
      <c r="V835" s="116"/>
      <c r="W835" s="116"/>
      <c r="X835" s="116"/>
      <c r="Y835" s="116"/>
      <c r="Z835" s="117"/>
      <c r="AA835" s="117"/>
      <c r="AB835" s="117"/>
      <c r="AC835" s="117"/>
    </row>
    <row r="836" ht="15.75" customHeight="1">
      <c r="A836" s="118"/>
      <c r="B836" s="118"/>
      <c r="C836" s="115"/>
      <c r="D836" s="97"/>
      <c r="E836" s="97"/>
      <c r="F836" s="116"/>
      <c r="G836" s="116"/>
      <c r="H836" s="116"/>
      <c r="I836" s="116"/>
      <c r="J836" s="116"/>
      <c r="K836" s="116"/>
      <c r="L836" s="116"/>
      <c r="M836" s="116"/>
      <c r="N836" s="116"/>
      <c r="O836" s="116"/>
      <c r="P836" s="116"/>
      <c r="Q836" s="116"/>
      <c r="R836" s="116"/>
      <c r="S836" s="116"/>
      <c r="T836" s="116"/>
      <c r="U836" s="116"/>
      <c r="V836" s="116"/>
      <c r="W836" s="116"/>
      <c r="X836" s="116"/>
      <c r="Y836" s="116"/>
      <c r="Z836" s="117"/>
      <c r="AA836" s="117"/>
      <c r="AB836" s="117"/>
      <c r="AC836" s="117"/>
    </row>
    <row r="837" ht="15.75" customHeight="1">
      <c r="A837" s="118"/>
      <c r="B837" s="118"/>
      <c r="C837" s="115"/>
      <c r="D837" s="97"/>
      <c r="E837" s="97"/>
      <c r="F837" s="116"/>
      <c r="G837" s="116"/>
      <c r="H837" s="116"/>
      <c r="I837" s="116"/>
      <c r="J837" s="116"/>
      <c r="K837" s="116"/>
      <c r="L837" s="116"/>
      <c r="M837" s="116"/>
      <c r="N837" s="116"/>
      <c r="O837" s="116"/>
      <c r="P837" s="116"/>
      <c r="Q837" s="116"/>
      <c r="R837" s="116"/>
      <c r="S837" s="116"/>
      <c r="T837" s="116"/>
      <c r="U837" s="116"/>
      <c r="V837" s="116"/>
      <c r="W837" s="116"/>
      <c r="X837" s="116"/>
      <c r="Y837" s="116"/>
      <c r="Z837" s="117"/>
      <c r="AA837" s="117"/>
      <c r="AB837" s="117"/>
      <c r="AC837" s="117"/>
    </row>
    <row r="838" ht="15.75" customHeight="1">
      <c r="A838" s="118"/>
      <c r="B838" s="118"/>
      <c r="C838" s="115"/>
      <c r="D838" s="97"/>
      <c r="E838" s="97"/>
      <c r="F838" s="116"/>
      <c r="G838" s="116"/>
      <c r="H838" s="116"/>
      <c r="I838" s="116"/>
      <c r="J838" s="116"/>
      <c r="K838" s="116"/>
      <c r="L838" s="116"/>
      <c r="M838" s="116"/>
      <c r="N838" s="116"/>
      <c r="O838" s="116"/>
      <c r="P838" s="116"/>
      <c r="Q838" s="116"/>
      <c r="R838" s="116"/>
      <c r="S838" s="116"/>
      <c r="T838" s="116"/>
      <c r="U838" s="116"/>
      <c r="V838" s="116"/>
      <c r="W838" s="116"/>
      <c r="X838" s="116"/>
      <c r="Y838" s="116"/>
      <c r="Z838" s="117"/>
      <c r="AA838" s="117"/>
      <c r="AB838" s="117"/>
      <c r="AC838" s="117"/>
    </row>
    <row r="839" ht="15.75" customHeight="1">
      <c r="A839" s="118"/>
      <c r="B839" s="118"/>
      <c r="C839" s="115"/>
      <c r="D839" s="97"/>
      <c r="E839" s="97"/>
      <c r="F839" s="116"/>
      <c r="G839" s="116"/>
      <c r="H839" s="116"/>
      <c r="I839" s="116"/>
      <c r="J839" s="116"/>
      <c r="K839" s="116"/>
      <c r="L839" s="116"/>
      <c r="M839" s="116"/>
      <c r="N839" s="116"/>
      <c r="O839" s="116"/>
      <c r="P839" s="116"/>
      <c r="Q839" s="116"/>
      <c r="R839" s="116"/>
      <c r="S839" s="116"/>
      <c r="T839" s="116"/>
      <c r="U839" s="116"/>
      <c r="V839" s="116"/>
      <c r="W839" s="116"/>
      <c r="X839" s="116"/>
      <c r="Y839" s="116"/>
      <c r="Z839" s="117"/>
      <c r="AA839" s="117"/>
      <c r="AB839" s="117"/>
      <c r="AC839" s="117"/>
    </row>
    <row r="840" ht="15.75" customHeight="1">
      <c r="A840" s="118"/>
      <c r="B840" s="118"/>
      <c r="C840" s="115"/>
      <c r="D840" s="97"/>
      <c r="E840" s="97"/>
      <c r="F840" s="116"/>
      <c r="G840" s="116"/>
      <c r="H840" s="116"/>
      <c r="I840" s="116"/>
      <c r="J840" s="116"/>
      <c r="K840" s="116"/>
      <c r="L840" s="116"/>
      <c r="M840" s="116"/>
      <c r="N840" s="116"/>
      <c r="O840" s="116"/>
      <c r="P840" s="116"/>
      <c r="Q840" s="116"/>
      <c r="R840" s="116"/>
      <c r="S840" s="116"/>
      <c r="T840" s="116"/>
      <c r="U840" s="116"/>
      <c r="V840" s="116"/>
      <c r="W840" s="116"/>
      <c r="X840" s="116"/>
      <c r="Y840" s="116"/>
      <c r="Z840" s="117"/>
      <c r="AA840" s="117"/>
      <c r="AB840" s="117"/>
      <c r="AC840" s="117"/>
    </row>
    <row r="841" ht="15.75" customHeight="1">
      <c r="A841" s="118"/>
      <c r="B841" s="118"/>
      <c r="C841" s="115"/>
      <c r="D841" s="97"/>
      <c r="E841" s="97"/>
      <c r="F841" s="116"/>
      <c r="G841" s="116"/>
      <c r="H841" s="116"/>
      <c r="I841" s="116"/>
      <c r="J841" s="116"/>
      <c r="K841" s="116"/>
      <c r="L841" s="116"/>
      <c r="M841" s="116"/>
      <c r="N841" s="116"/>
      <c r="O841" s="116"/>
      <c r="P841" s="116"/>
      <c r="Q841" s="116"/>
      <c r="R841" s="116"/>
      <c r="S841" s="116"/>
      <c r="T841" s="116"/>
      <c r="U841" s="116"/>
      <c r="V841" s="116"/>
      <c r="W841" s="116"/>
      <c r="X841" s="116"/>
      <c r="Y841" s="116"/>
      <c r="Z841" s="117"/>
      <c r="AA841" s="117"/>
      <c r="AB841" s="117"/>
      <c r="AC841" s="117"/>
    </row>
    <row r="842" ht="15.75" customHeight="1">
      <c r="A842" s="118"/>
      <c r="B842" s="118"/>
      <c r="C842" s="115"/>
      <c r="D842" s="97"/>
      <c r="E842" s="97"/>
      <c r="F842" s="116"/>
      <c r="G842" s="116"/>
      <c r="H842" s="116"/>
      <c r="I842" s="116"/>
      <c r="J842" s="116"/>
      <c r="K842" s="116"/>
      <c r="L842" s="116"/>
      <c r="M842" s="116"/>
      <c r="N842" s="116"/>
      <c r="O842" s="116"/>
      <c r="P842" s="116"/>
      <c r="Q842" s="116"/>
      <c r="R842" s="116"/>
      <c r="S842" s="116"/>
      <c r="T842" s="116"/>
      <c r="U842" s="116"/>
      <c r="V842" s="116"/>
      <c r="W842" s="116"/>
      <c r="X842" s="116"/>
      <c r="Y842" s="116"/>
      <c r="Z842" s="117"/>
      <c r="AA842" s="117"/>
      <c r="AB842" s="117"/>
      <c r="AC842" s="117"/>
    </row>
    <row r="843" ht="15.75" customHeight="1">
      <c r="A843" s="118"/>
      <c r="B843" s="118"/>
      <c r="C843" s="115"/>
      <c r="D843" s="97"/>
      <c r="E843" s="97"/>
      <c r="F843" s="116"/>
      <c r="G843" s="116"/>
      <c r="H843" s="116"/>
      <c r="I843" s="116"/>
      <c r="J843" s="116"/>
      <c r="K843" s="116"/>
      <c r="L843" s="116"/>
      <c r="M843" s="116"/>
      <c r="N843" s="116"/>
      <c r="O843" s="116"/>
      <c r="P843" s="116"/>
      <c r="Q843" s="116"/>
      <c r="R843" s="116"/>
      <c r="S843" s="116"/>
      <c r="T843" s="116"/>
      <c r="U843" s="116"/>
      <c r="V843" s="116"/>
      <c r="W843" s="116"/>
      <c r="X843" s="116"/>
      <c r="Y843" s="116"/>
      <c r="Z843" s="117"/>
      <c r="AA843" s="117"/>
      <c r="AB843" s="117"/>
      <c r="AC843" s="117"/>
    </row>
    <row r="844" ht="15.75" customHeight="1">
      <c r="A844" s="118"/>
      <c r="B844" s="118"/>
      <c r="C844" s="115"/>
      <c r="D844" s="97"/>
      <c r="E844" s="97"/>
      <c r="F844" s="116"/>
      <c r="G844" s="116"/>
      <c r="H844" s="116"/>
      <c r="I844" s="116"/>
      <c r="J844" s="116"/>
      <c r="K844" s="116"/>
      <c r="L844" s="116"/>
      <c r="M844" s="116"/>
      <c r="N844" s="116"/>
      <c r="O844" s="116"/>
      <c r="P844" s="116"/>
      <c r="Q844" s="116"/>
      <c r="R844" s="116"/>
      <c r="S844" s="116"/>
      <c r="T844" s="116"/>
      <c r="U844" s="116"/>
      <c r="V844" s="116"/>
      <c r="W844" s="116"/>
      <c r="X844" s="116"/>
      <c r="Y844" s="116"/>
      <c r="Z844" s="117"/>
      <c r="AA844" s="117"/>
      <c r="AB844" s="117"/>
      <c r="AC844" s="117"/>
    </row>
    <row r="845" ht="15.75" customHeight="1">
      <c r="A845" s="118"/>
      <c r="B845" s="118"/>
      <c r="C845" s="115"/>
      <c r="D845" s="97"/>
      <c r="E845" s="97"/>
      <c r="F845" s="116"/>
      <c r="G845" s="116"/>
      <c r="H845" s="116"/>
      <c r="I845" s="116"/>
      <c r="J845" s="116"/>
      <c r="K845" s="116"/>
      <c r="L845" s="116"/>
      <c r="M845" s="116"/>
      <c r="N845" s="116"/>
      <c r="O845" s="116"/>
      <c r="P845" s="116"/>
      <c r="Q845" s="116"/>
      <c r="R845" s="116"/>
      <c r="S845" s="116"/>
      <c r="T845" s="116"/>
      <c r="U845" s="116"/>
      <c r="V845" s="116"/>
      <c r="W845" s="116"/>
      <c r="X845" s="116"/>
      <c r="Y845" s="116"/>
      <c r="Z845" s="117"/>
      <c r="AA845" s="117"/>
      <c r="AB845" s="117"/>
      <c r="AC845" s="117"/>
    </row>
    <row r="846" ht="15.75" customHeight="1">
      <c r="A846" s="118"/>
      <c r="B846" s="118"/>
      <c r="C846" s="115"/>
      <c r="D846" s="97"/>
      <c r="E846" s="97"/>
      <c r="F846" s="116"/>
      <c r="G846" s="116"/>
      <c r="H846" s="116"/>
      <c r="I846" s="116"/>
      <c r="J846" s="116"/>
      <c r="K846" s="116"/>
      <c r="L846" s="116"/>
      <c r="M846" s="116"/>
      <c r="N846" s="116"/>
      <c r="O846" s="116"/>
      <c r="P846" s="116"/>
      <c r="Q846" s="116"/>
      <c r="R846" s="116"/>
      <c r="S846" s="116"/>
      <c r="T846" s="116"/>
      <c r="U846" s="116"/>
      <c r="V846" s="116"/>
      <c r="W846" s="116"/>
      <c r="X846" s="116"/>
      <c r="Y846" s="116"/>
      <c r="Z846" s="117"/>
      <c r="AA846" s="117"/>
      <c r="AB846" s="117"/>
      <c r="AC846" s="117"/>
    </row>
    <row r="847" ht="15.75" customHeight="1">
      <c r="A847" s="118"/>
      <c r="B847" s="118"/>
      <c r="C847" s="115"/>
      <c r="D847" s="97"/>
      <c r="E847" s="97"/>
      <c r="F847" s="116"/>
      <c r="G847" s="116"/>
      <c r="H847" s="116"/>
      <c r="I847" s="116"/>
      <c r="J847" s="116"/>
      <c r="K847" s="116"/>
      <c r="L847" s="116"/>
      <c r="M847" s="116"/>
      <c r="N847" s="116"/>
      <c r="O847" s="116"/>
      <c r="P847" s="116"/>
      <c r="Q847" s="116"/>
      <c r="R847" s="116"/>
      <c r="S847" s="116"/>
      <c r="T847" s="116"/>
      <c r="U847" s="116"/>
      <c r="V847" s="116"/>
      <c r="W847" s="116"/>
      <c r="X847" s="116"/>
      <c r="Y847" s="116"/>
      <c r="Z847" s="117"/>
      <c r="AA847" s="117"/>
      <c r="AB847" s="117"/>
      <c r="AC847" s="117"/>
    </row>
    <row r="848" ht="15.75" customHeight="1">
      <c r="A848" s="118"/>
      <c r="B848" s="118"/>
      <c r="C848" s="115"/>
      <c r="D848" s="97"/>
      <c r="E848" s="97"/>
      <c r="F848" s="116"/>
      <c r="G848" s="116"/>
      <c r="H848" s="116"/>
      <c r="I848" s="116"/>
      <c r="J848" s="116"/>
      <c r="K848" s="116"/>
      <c r="L848" s="116"/>
      <c r="M848" s="116"/>
      <c r="N848" s="116"/>
      <c r="O848" s="116"/>
      <c r="P848" s="116"/>
      <c r="Q848" s="116"/>
      <c r="R848" s="116"/>
      <c r="S848" s="116"/>
      <c r="T848" s="116"/>
      <c r="U848" s="116"/>
      <c r="V848" s="116"/>
      <c r="W848" s="116"/>
      <c r="X848" s="116"/>
      <c r="Y848" s="116"/>
      <c r="Z848" s="117"/>
      <c r="AA848" s="117"/>
      <c r="AB848" s="117"/>
      <c r="AC848" s="117"/>
    </row>
    <row r="849" ht="15.75" customHeight="1">
      <c r="A849" s="118"/>
      <c r="B849" s="118"/>
      <c r="C849" s="115"/>
      <c r="D849" s="97"/>
      <c r="E849" s="97"/>
      <c r="F849" s="116"/>
      <c r="G849" s="116"/>
      <c r="H849" s="116"/>
      <c r="I849" s="116"/>
      <c r="J849" s="116"/>
      <c r="K849" s="116"/>
      <c r="L849" s="116"/>
      <c r="M849" s="116"/>
      <c r="N849" s="116"/>
      <c r="O849" s="116"/>
      <c r="P849" s="116"/>
      <c r="Q849" s="116"/>
      <c r="R849" s="116"/>
      <c r="S849" s="116"/>
      <c r="T849" s="116"/>
      <c r="U849" s="116"/>
      <c r="V849" s="116"/>
      <c r="W849" s="116"/>
      <c r="X849" s="116"/>
      <c r="Y849" s="116"/>
      <c r="Z849" s="117"/>
      <c r="AA849" s="117"/>
      <c r="AB849" s="117"/>
      <c r="AC849" s="117"/>
    </row>
    <row r="850" ht="15.75" customHeight="1">
      <c r="A850" s="118"/>
      <c r="B850" s="118"/>
      <c r="C850" s="115"/>
      <c r="D850" s="97"/>
      <c r="E850" s="97"/>
      <c r="F850" s="116"/>
      <c r="G850" s="116"/>
      <c r="H850" s="116"/>
      <c r="I850" s="116"/>
      <c r="J850" s="116"/>
      <c r="K850" s="116"/>
      <c r="L850" s="116"/>
      <c r="M850" s="116"/>
      <c r="N850" s="116"/>
      <c r="O850" s="116"/>
      <c r="P850" s="116"/>
      <c r="Q850" s="116"/>
      <c r="R850" s="116"/>
      <c r="S850" s="116"/>
      <c r="T850" s="116"/>
      <c r="U850" s="116"/>
      <c r="V850" s="116"/>
      <c r="W850" s="116"/>
      <c r="X850" s="116"/>
      <c r="Y850" s="116"/>
      <c r="Z850" s="117"/>
      <c r="AA850" s="117"/>
      <c r="AB850" s="117"/>
      <c r="AC850" s="117"/>
    </row>
    <row r="851" ht="15.75" customHeight="1">
      <c r="A851" s="118"/>
      <c r="B851" s="118"/>
      <c r="C851" s="115"/>
      <c r="D851" s="97"/>
      <c r="E851" s="97"/>
      <c r="F851" s="116"/>
      <c r="G851" s="116"/>
      <c r="H851" s="116"/>
      <c r="I851" s="116"/>
      <c r="J851" s="116"/>
      <c r="K851" s="116"/>
      <c r="L851" s="116"/>
      <c r="M851" s="116"/>
      <c r="N851" s="116"/>
      <c r="O851" s="116"/>
      <c r="P851" s="116"/>
      <c r="Q851" s="116"/>
      <c r="R851" s="116"/>
      <c r="S851" s="116"/>
      <c r="T851" s="116"/>
      <c r="U851" s="116"/>
      <c r="V851" s="116"/>
      <c r="W851" s="116"/>
      <c r="X851" s="116"/>
      <c r="Y851" s="116"/>
      <c r="Z851" s="117"/>
      <c r="AA851" s="117"/>
      <c r="AB851" s="117"/>
      <c r="AC851" s="117"/>
    </row>
    <row r="852" ht="15.75" customHeight="1">
      <c r="A852" s="118"/>
      <c r="B852" s="118"/>
      <c r="C852" s="115"/>
      <c r="D852" s="97"/>
      <c r="E852" s="97"/>
      <c r="F852" s="116"/>
      <c r="G852" s="116"/>
      <c r="H852" s="116"/>
      <c r="I852" s="116"/>
      <c r="J852" s="116"/>
      <c r="K852" s="116"/>
      <c r="L852" s="116"/>
      <c r="M852" s="116"/>
      <c r="N852" s="116"/>
      <c r="O852" s="116"/>
      <c r="P852" s="116"/>
      <c r="Q852" s="116"/>
      <c r="R852" s="116"/>
      <c r="S852" s="116"/>
      <c r="T852" s="116"/>
      <c r="U852" s="116"/>
      <c r="V852" s="116"/>
      <c r="W852" s="116"/>
      <c r="X852" s="116"/>
      <c r="Y852" s="116"/>
      <c r="Z852" s="117"/>
      <c r="AA852" s="117"/>
      <c r="AB852" s="117"/>
      <c r="AC852" s="117"/>
    </row>
    <row r="853" ht="15.75" customHeight="1">
      <c r="A853" s="118"/>
      <c r="B853" s="118"/>
      <c r="C853" s="115"/>
      <c r="D853" s="97"/>
      <c r="E853" s="97"/>
      <c r="F853" s="116"/>
      <c r="G853" s="116"/>
      <c r="H853" s="116"/>
      <c r="I853" s="116"/>
      <c r="J853" s="116"/>
      <c r="K853" s="116"/>
      <c r="L853" s="116"/>
      <c r="M853" s="116"/>
      <c r="N853" s="116"/>
      <c r="O853" s="116"/>
      <c r="P853" s="116"/>
      <c r="Q853" s="116"/>
      <c r="R853" s="116"/>
      <c r="S853" s="116"/>
      <c r="T853" s="116"/>
      <c r="U853" s="116"/>
      <c r="V853" s="116"/>
      <c r="W853" s="116"/>
      <c r="X853" s="116"/>
      <c r="Y853" s="116"/>
      <c r="Z853" s="117"/>
      <c r="AA853" s="117"/>
      <c r="AB853" s="117"/>
      <c r="AC853" s="117"/>
    </row>
    <row r="854" ht="15.75" customHeight="1">
      <c r="A854" s="118"/>
      <c r="B854" s="118"/>
      <c r="C854" s="115"/>
      <c r="D854" s="97"/>
      <c r="E854" s="97"/>
      <c r="F854" s="116"/>
      <c r="G854" s="116"/>
      <c r="H854" s="116"/>
      <c r="I854" s="116"/>
      <c r="J854" s="116"/>
      <c r="K854" s="116"/>
      <c r="L854" s="116"/>
      <c r="M854" s="116"/>
      <c r="N854" s="116"/>
      <c r="O854" s="116"/>
      <c r="P854" s="116"/>
      <c r="Q854" s="116"/>
      <c r="R854" s="116"/>
      <c r="S854" s="116"/>
      <c r="T854" s="116"/>
      <c r="U854" s="116"/>
      <c r="V854" s="116"/>
      <c r="W854" s="116"/>
      <c r="X854" s="116"/>
      <c r="Y854" s="116"/>
      <c r="Z854" s="117"/>
      <c r="AA854" s="117"/>
      <c r="AB854" s="117"/>
      <c r="AC854" s="117"/>
    </row>
    <row r="855" ht="15.75" customHeight="1">
      <c r="A855" s="118"/>
      <c r="B855" s="118"/>
      <c r="C855" s="115"/>
      <c r="D855" s="97"/>
      <c r="E855" s="97"/>
      <c r="F855" s="116"/>
      <c r="G855" s="116"/>
      <c r="H855" s="116"/>
      <c r="I855" s="116"/>
      <c r="J855" s="116"/>
      <c r="K855" s="116"/>
      <c r="L855" s="116"/>
      <c r="M855" s="116"/>
      <c r="N855" s="116"/>
      <c r="O855" s="116"/>
      <c r="P855" s="116"/>
      <c r="Q855" s="116"/>
      <c r="R855" s="116"/>
      <c r="S855" s="116"/>
      <c r="T855" s="116"/>
      <c r="U855" s="116"/>
      <c r="V855" s="116"/>
      <c r="W855" s="116"/>
      <c r="X855" s="116"/>
      <c r="Y855" s="116"/>
      <c r="Z855" s="117"/>
      <c r="AA855" s="117"/>
      <c r="AB855" s="117"/>
      <c r="AC855" s="117"/>
    </row>
    <row r="856" ht="15.75" customHeight="1">
      <c r="A856" s="118"/>
      <c r="B856" s="118"/>
      <c r="C856" s="115"/>
      <c r="D856" s="97"/>
      <c r="E856" s="97"/>
      <c r="F856" s="116"/>
      <c r="G856" s="116"/>
      <c r="H856" s="116"/>
      <c r="I856" s="116"/>
      <c r="J856" s="116"/>
      <c r="K856" s="116"/>
      <c r="L856" s="116"/>
      <c r="M856" s="116"/>
      <c r="N856" s="116"/>
      <c r="O856" s="116"/>
      <c r="P856" s="116"/>
      <c r="Q856" s="116"/>
      <c r="R856" s="116"/>
      <c r="S856" s="116"/>
      <c r="T856" s="116"/>
      <c r="U856" s="116"/>
      <c r="V856" s="116"/>
      <c r="W856" s="116"/>
      <c r="X856" s="116"/>
      <c r="Y856" s="116"/>
      <c r="Z856" s="117"/>
      <c r="AA856" s="117"/>
      <c r="AB856" s="117"/>
      <c r="AC856" s="117"/>
    </row>
    <row r="857" ht="15.75" customHeight="1">
      <c r="A857" s="118"/>
      <c r="B857" s="118"/>
      <c r="C857" s="115"/>
      <c r="D857" s="97"/>
      <c r="E857" s="97"/>
      <c r="F857" s="116"/>
      <c r="G857" s="116"/>
      <c r="H857" s="116"/>
      <c r="I857" s="116"/>
      <c r="J857" s="116"/>
      <c r="K857" s="116"/>
      <c r="L857" s="116"/>
      <c r="M857" s="116"/>
      <c r="N857" s="116"/>
      <c r="O857" s="116"/>
      <c r="P857" s="116"/>
      <c r="Q857" s="116"/>
      <c r="R857" s="116"/>
      <c r="S857" s="116"/>
      <c r="T857" s="116"/>
      <c r="U857" s="116"/>
      <c r="V857" s="116"/>
      <c r="W857" s="116"/>
      <c r="X857" s="116"/>
      <c r="Y857" s="116"/>
      <c r="Z857" s="117"/>
      <c r="AA857" s="117"/>
      <c r="AB857" s="117"/>
      <c r="AC857" s="117"/>
    </row>
    <row r="858" ht="15.75" customHeight="1">
      <c r="A858" s="118"/>
      <c r="B858" s="118"/>
      <c r="C858" s="115"/>
      <c r="D858" s="97"/>
      <c r="E858" s="97"/>
      <c r="F858" s="116"/>
      <c r="G858" s="116"/>
      <c r="H858" s="116"/>
      <c r="I858" s="116"/>
      <c r="J858" s="116"/>
      <c r="K858" s="116"/>
      <c r="L858" s="116"/>
      <c r="M858" s="116"/>
      <c r="N858" s="116"/>
      <c r="O858" s="116"/>
      <c r="P858" s="116"/>
      <c r="Q858" s="116"/>
      <c r="R858" s="116"/>
      <c r="S858" s="116"/>
      <c r="T858" s="116"/>
      <c r="U858" s="116"/>
      <c r="V858" s="116"/>
      <c r="W858" s="116"/>
      <c r="X858" s="116"/>
      <c r="Y858" s="116"/>
      <c r="Z858" s="117"/>
      <c r="AA858" s="117"/>
      <c r="AB858" s="117"/>
      <c r="AC858" s="117"/>
    </row>
    <row r="859" ht="15.75" customHeight="1">
      <c r="A859" s="118"/>
      <c r="B859" s="118"/>
      <c r="C859" s="115"/>
      <c r="D859" s="97"/>
      <c r="E859" s="97"/>
      <c r="F859" s="116"/>
      <c r="G859" s="116"/>
      <c r="H859" s="116"/>
      <c r="I859" s="116"/>
      <c r="J859" s="116"/>
      <c r="K859" s="116"/>
      <c r="L859" s="116"/>
      <c r="M859" s="116"/>
      <c r="N859" s="116"/>
      <c r="O859" s="116"/>
      <c r="P859" s="116"/>
      <c r="Q859" s="116"/>
      <c r="R859" s="116"/>
      <c r="S859" s="116"/>
      <c r="T859" s="116"/>
      <c r="U859" s="116"/>
      <c r="V859" s="116"/>
      <c r="W859" s="116"/>
      <c r="X859" s="116"/>
      <c r="Y859" s="116"/>
      <c r="Z859" s="117"/>
      <c r="AA859" s="117"/>
      <c r="AB859" s="117"/>
      <c r="AC859" s="117"/>
    </row>
    <row r="860" ht="15.75" customHeight="1">
      <c r="A860" s="118"/>
      <c r="B860" s="118"/>
      <c r="C860" s="115"/>
      <c r="D860" s="97"/>
      <c r="E860" s="97"/>
      <c r="F860" s="116"/>
      <c r="G860" s="116"/>
      <c r="H860" s="116"/>
      <c r="I860" s="116"/>
      <c r="J860" s="116"/>
      <c r="K860" s="116"/>
      <c r="L860" s="116"/>
      <c r="M860" s="116"/>
      <c r="N860" s="116"/>
      <c r="O860" s="116"/>
      <c r="P860" s="116"/>
      <c r="Q860" s="116"/>
      <c r="R860" s="116"/>
      <c r="S860" s="116"/>
      <c r="T860" s="116"/>
      <c r="U860" s="116"/>
      <c r="V860" s="116"/>
      <c r="W860" s="116"/>
      <c r="X860" s="116"/>
      <c r="Y860" s="116"/>
      <c r="Z860" s="117"/>
      <c r="AA860" s="117"/>
      <c r="AB860" s="117"/>
      <c r="AC860" s="117"/>
    </row>
    <row r="861" ht="15.75" customHeight="1">
      <c r="A861" s="118"/>
      <c r="B861" s="118"/>
      <c r="C861" s="115"/>
      <c r="D861" s="97"/>
      <c r="E861" s="97"/>
      <c r="F861" s="116"/>
      <c r="G861" s="116"/>
      <c r="H861" s="116"/>
      <c r="I861" s="116"/>
      <c r="J861" s="116"/>
      <c r="K861" s="116"/>
      <c r="L861" s="116"/>
      <c r="M861" s="116"/>
      <c r="N861" s="116"/>
      <c r="O861" s="116"/>
      <c r="P861" s="116"/>
      <c r="Q861" s="116"/>
      <c r="R861" s="116"/>
      <c r="S861" s="116"/>
      <c r="T861" s="116"/>
      <c r="U861" s="116"/>
      <c r="V861" s="116"/>
      <c r="W861" s="116"/>
      <c r="X861" s="116"/>
      <c r="Y861" s="116"/>
      <c r="Z861" s="117"/>
      <c r="AA861" s="117"/>
      <c r="AB861" s="117"/>
      <c r="AC861" s="117"/>
    </row>
    <row r="862" ht="15.75" customHeight="1">
      <c r="A862" s="118"/>
      <c r="B862" s="118"/>
      <c r="C862" s="115"/>
      <c r="D862" s="97"/>
      <c r="E862" s="97"/>
      <c r="F862" s="116"/>
      <c r="G862" s="116"/>
      <c r="H862" s="116"/>
      <c r="I862" s="116"/>
      <c r="J862" s="116"/>
      <c r="K862" s="116"/>
      <c r="L862" s="116"/>
      <c r="M862" s="116"/>
      <c r="N862" s="116"/>
      <c r="O862" s="116"/>
      <c r="P862" s="116"/>
      <c r="Q862" s="116"/>
      <c r="R862" s="116"/>
      <c r="S862" s="116"/>
      <c r="T862" s="116"/>
      <c r="U862" s="116"/>
      <c r="V862" s="116"/>
      <c r="W862" s="116"/>
      <c r="X862" s="116"/>
      <c r="Y862" s="116"/>
      <c r="Z862" s="117"/>
      <c r="AA862" s="117"/>
      <c r="AB862" s="117"/>
      <c r="AC862" s="117"/>
    </row>
    <row r="863" ht="15.75" customHeight="1">
      <c r="A863" s="118"/>
      <c r="B863" s="118"/>
      <c r="C863" s="115"/>
      <c r="D863" s="97"/>
      <c r="E863" s="97"/>
      <c r="F863" s="116"/>
      <c r="G863" s="116"/>
      <c r="H863" s="116"/>
      <c r="I863" s="116"/>
      <c r="J863" s="116"/>
      <c r="K863" s="116"/>
      <c r="L863" s="116"/>
      <c r="M863" s="116"/>
      <c r="N863" s="116"/>
      <c r="O863" s="116"/>
      <c r="P863" s="116"/>
      <c r="Q863" s="116"/>
      <c r="R863" s="116"/>
      <c r="S863" s="116"/>
      <c r="T863" s="116"/>
      <c r="U863" s="116"/>
      <c r="V863" s="116"/>
      <c r="W863" s="116"/>
      <c r="X863" s="116"/>
      <c r="Y863" s="116"/>
      <c r="Z863" s="117"/>
      <c r="AA863" s="117"/>
      <c r="AB863" s="117"/>
      <c r="AC863" s="117"/>
    </row>
    <row r="864" ht="15.75" customHeight="1">
      <c r="A864" s="118"/>
      <c r="B864" s="118"/>
      <c r="C864" s="115"/>
      <c r="D864" s="97"/>
      <c r="E864" s="97"/>
      <c r="F864" s="116"/>
      <c r="G864" s="116"/>
      <c r="H864" s="116"/>
      <c r="I864" s="116"/>
      <c r="J864" s="116"/>
      <c r="K864" s="116"/>
      <c r="L864" s="116"/>
      <c r="M864" s="116"/>
      <c r="N864" s="116"/>
      <c r="O864" s="116"/>
      <c r="P864" s="116"/>
      <c r="Q864" s="116"/>
      <c r="R864" s="116"/>
      <c r="S864" s="116"/>
      <c r="T864" s="116"/>
      <c r="U864" s="116"/>
      <c r="V864" s="116"/>
      <c r="W864" s="116"/>
      <c r="X864" s="116"/>
      <c r="Y864" s="116"/>
      <c r="Z864" s="117"/>
      <c r="AA864" s="117"/>
      <c r="AB864" s="117"/>
      <c r="AC864" s="117"/>
    </row>
    <row r="865" ht="15.75" customHeight="1">
      <c r="A865" s="118"/>
      <c r="B865" s="118"/>
      <c r="C865" s="115"/>
      <c r="D865" s="97"/>
      <c r="E865" s="97"/>
      <c r="F865" s="116"/>
      <c r="G865" s="116"/>
      <c r="H865" s="116"/>
      <c r="I865" s="116"/>
      <c r="J865" s="116"/>
      <c r="K865" s="116"/>
      <c r="L865" s="116"/>
      <c r="M865" s="116"/>
      <c r="N865" s="116"/>
      <c r="O865" s="116"/>
      <c r="P865" s="116"/>
      <c r="Q865" s="116"/>
      <c r="R865" s="116"/>
      <c r="S865" s="116"/>
      <c r="T865" s="116"/>
      <c r="U865" s="116"/>
      <c r="V865" s="116"/>
      <c r="W865" s="116"/>
      <c r="X865" s="116"/>
      <c r="Y865" s="116"/>
      <c r="Z865" s="117"/>
      <c r="AA865" s="117"/>
      <c r="AB865" s="117"/>
      <c r="AC865" s="117"/>
    </row>
    <row r="866" ht="15.75" customHeight="1">
      <c r="A866" s="118"/>
      <c r="B866" s="118"/>
      <c r="C866" s="115"/>
      <c r="D866" s="97"/>
      <c r="E866" s="97"/>
      <c r="F866" s="116"/>
      <c r="G866" s="116"/>
      <c r="H866" s="116"/>
      <c r="I866" s="116"/>
      <c r="J866" s="116"/>
      <c r="K866" s="116"/>
      <c r="L866" s="116"/>
      <c r="M866" s="116"/>
      <c r="N866" s="116"/>
      <c r="O866" s="116"/>
      <c r="P866" s="116"/>
      <c r="Q866" s="116"/>
      <c r="R866" s="116"/>
      <c r="S866" s="116"/>
      <c r="T866" s="116"/>
      <c r="U866" s="116"/>
      <c r="V866" s="116"/>
      <c r="W866" s="116"/>
      <c r="X866" s="116"/>
      <c r="Y866" s="116"/>
      <c r="Z866" s="117"/>
      <c r="AA866" s="117"/>
      <c r="AB866" s="117"/>
      <c r="AC866" s="117"/>
    </row>
    <row r="867" ht="15.75" customHeight="1">
      <c r="A867" s="118"/>
      <c r="B867" s="118"/>
      <c r="C867" s="115"/>
      <c r="D867" s="97"/>
      <c r="E867" s="97"/>
      <c r="F867" s="116"/>
      <c r="G867" s="116"/>
      <c r="H867" s="116"/>
      <c r="I867" s="116"/>
      <c r="J867" s="116"/>
      <c r="K867" s="116"/>
      <c r="L867" s="116"/>
      <c r="M867" s="116"/>
      <c r="N867" s="116"/>
      <c r="O867" s="116"/>
      <c r="P867" s="116"/>
      <c r="Q867" s="116"/>
      <c r="R867" s="116"/>
      <c r="S867" s="116"/>
      <c r="T867" s="116"/>
      <c r="U867" s="116"/>
      <c r="V867" s="116"/>
      <c r="W867" s="116"/>
      <c r="X867" s="116"/>
      <c r="Y867" s="116"/>
      <c r="Z867" s="117"/>
      <c r="AA867" s="117"/>
      <c r="AB867" s="117"/>
      <c r="AC867" s="117"/>
    </row>
    <row r="868" ht="15.75" customHeight="1">
      <c r="A868" s="118"/>
      <c r="B868" s="118"/>
      <c r="C868" s="115"/>
      <c r="D868" s="97"/>
      <c r="E868" s="97"/>
      <c r="F868" s="116"/>
      <c r="G868" s="116"/>
      <c r="H868" s="116"/>
      <c r="I868" s="116"/>
      <c r="J868" s="116"/>
      <c r="K868" s="116"/>
      <c r="L868" s="116"/>
      <c r="M868" s="116"/>
      <c r="N868" s="116"/>
      <c r="O868" s="116"/>
      <c r="P868" s="116"/>
      <c r="Q868" s="116"/>
      <c r="R868" s="116"/>
      <c r="S868" s="116"/>
      <c r="T868" s="116"/>
      <c r="U868" s="116"/>
      <c r="V868" s="116"/>
      <c r="W868" s="116"/>
      <c r="X868" s="116"/>
      <c r="Y868" s="116"/>
      <c r="Z868" s="117"/>
      <c r="AA868" s="117"/>
      <c r="AB868" s="117"/>
      <c r="AC868" s="117"/>
    </row>
    <row r="869" ht="15.75" customHeight="1">
      <c r="A869" s="118"/>
      <c r="B869" s="118"/>
      <c r="C869" s="115"/>
      <c r="D869" s="97"/>
      <c r="E869" s="97"/>
      <c r="F869" s="116"/>
      <c r="G869" s="116"/>
      <c r="H869" s="116"/>
      <c r="I869" s="116"/>
      <c r="J869" s="116"/>
      <c r="K869" s="116"/>
      <c r="L869" s="116"/>
      <c r="M869" s="116"/>
      <c r="N869" s="116"/>
      <c r="O869" s="116"/>
      <c r="P869" s="116"/>
      <c r="Q869" s="116"/>
      <c r="R869" s="116"/>
      <c r="S869" s="116"/>
      <c r="T869" s="116"/>
      <c r="U869" s="116"/>
      <c r="V869" s="116"/>
      <c r="W869" s="116"/>
      <c r="X869" s="116"/>
      <c r="Y869" s="116"/>
      <c r="Z869" s="117"/>
      <c r="AA869" s="117"/>
      <c r="AB869" s="117"/>
      <c r="AC869" s="117"/>
    </row>
    <row r="870" ht="15.75" customHeight="1">
      <c r="A870" s="118"/>
      <c r="B870" s="118"/>
      <c r="C870" s="115"/>
      <c r="D870" s="97"/>
      <c r="E870" s="97"/>
      <c r="F870" s="116"/>
      <c r="G870" s="116"/>
      <c r="H870" s="116"/>
      <c r="I870" s="116"/>
      <c r="J870" s="116"/>
      <c r="K870" s="116"/>
      <c r="L870" s="116"/>
      <c r="M870" s="116"/>
      <c r="N870" s="116"/>
      <c r="O870" s="116"/>
      <c r="P870" s="116"/>
      <c r="Q870" s="116"/>
      <c r="R870" s="116"/>
      <c r="S870" s="116"/>
      <c r="T870" s="116"/>
      <c r="U870" s="116"/>
      <c r="V870" s="116"/>
      <c r="W870" s="116"/>
      <c r="X870" s="116"/>
      <c r="Y870" s="116"/>
      <c r="Z870" s="117"/>
      <c r="AA870" s="117"/>
      <c r="AB870" s="117"/>
      <c r="AC870" s="117"/>
    </row>
    <row r="871" ht="15.75" customHeight="1">
      <c r="A871" s="118"/>
      <c r="B871" s="118"/>
      <c r="C871" s="115"/>
      <c r="D871" s="97"/>
      <c r="E871" s="97"/>
      <c r="F871" s="116"/>
      <c r="G871" s="116"/>
      <c r="H871" s="116"/>
      <c r="I871" s="116"/>
      <c r="J871" s="116"/>
      <c r="K871" s="116"/>
      <c r="L871" s="116"/>
      <c r="M871" s="116"/>
      <c r="N871" s="116"/>
      <c r="O871" s="116"/>
      <c r="P871" s="116"/>
      <c r="Q871" s="116"/>
      <c r="R871" s="116"/>
      <c r="S871" s="116"/>
      <c r="T871" s="116"/>
      <c r="U871" s="116"/>
      <c r="V871" s="116"/>
      <c r="W871" s="116"/>
      <c r="X871" s="116"/>
      <c r="Y871" s="116"/>
      <c r="Z871" s="117"/>
      <c r="AA871" s="117"/>
      <c r="AB871" s="117"/>
      <c r="AC871" s="117"/>
    </row>
    <row r="872" ht="15.75" customHeight="1">
      <c r="A872" s="118"/>
      <c r="B872" s="118"/>
      <c r="C872" s="115"/>
      <c r="D872" s="97"/>
      <c r="E872" s="97"/>
      <c r="F872" s="116"/>
      <c r="G872" s="116"/>
      <c r="H872" s="116"/>
      <c r="I872" s="116"/>
      <c r="J872" s="116"/>
      <c r="K872" s="116"/>
      <c r="L872" s="116"/>
      <c r="M872" s="116"/>
      <c r="N872" s="116"/>
      <c r="O872" s="116"/>
      <c r="P872" s="116"/>
      <c r="Q872" s="116"/>
      <c r="R872" s="116"/>
      <c r="S872" s="116"/>
      <c r="T872" s="116"/>
      <c r="U872" s="116"/>
      <c r="V872" s="116"/>
      <c r="W872" s="116"/>
      <c r="X872" s="116"/>
      <c r="Y872" s="116"/>
      <c r="Z872" s="117"/>
      <c r="AA872" s="117"/>
      <c r="AB872" s="117"/>
      <c r="AC872" s="117"/>
    </row>
    <row r="873" ht="15.75" customHeight="1">
      <c r="A873" s="118"/>
      <c r="B873" s="118"/>
      <c r="C873" s="115"/>
      <c r="D873" s="97"/>
      <c r="E873" s="97"/>
      <c r="F873" s="116"/>
      <c r="G873" s="116"/>
      <c r="H873" s="116"/>
      <c r="I873" s="116"/>
      <c r="J873" s="116"/>
      <c r="K873" s="116"/>
      <c r="L873" s="116"/>
      <c r="M873" s="116"/>
      <c r="N873" s="116"/>
      <c r="O873" s="116"/>
      <c r="P873" s="116"/>
      <c r="Q873" s="116"/>
      <c r="R873" s="116"/>
      <c r="S873" s="116"/>
      <c r="T873" s="116"/>
      <c r="U873" s="116"/>
      <c r="V873" s="116"/>
      <c r="W873" s="116"/>
      <c r="X873" s="116"/>
      <c r="Y873" s="116"/>
      <c r="Z873" s="117"/>
      <c r="AA873" s="117"/>
      <c r="AB873" s="117"/>
      <c r="AC873" s="117"/>
    </row>
    <row r="874" ht="15.75" customHeight="1">
      <c r="A874" s="118"/>
      <c r="B874" s="118"/>
      <c r="C874" s="115"/>
      <c r="D874" s="97"/>
      <c r="E874" s="97"/>
      <c r="F874" s="116"/>
      <c r="G874" s="116"/>
      <c r="H874" s="116"/>
      <c r="I874" s="116"/>
      <c r="J874" s="116"/>
      <c r="K874" s="116"/>
      <c r="L874" s="116"/>
      <c r="M874" s="116"/>
      <c r="N874" s="116"/>
      <c r="O874" s="116"/>
      <c r="P874" s="116"/>
      <c r="Q874" s="116"/>
      <c r="R874" s="116"/>
      <c r="S874" s="116"/>
      <c r="T874" s="116"/>
      <c r="U874" s="116"/>
      <c r="V874" s="116"/>
      <c r="W874" s="116"/>
      <c r="X874" s="116"/>
      <c r="Y874" s="116"/>
      <c r="Z874" s="117"/>
      <c r="AA874" s="117"/>
      <c r="AB874" s="117"/>
      <c r="AC874" s="117"/>
    </row>
    <row r="875" ht="15.75" customHeight="1">
      <c r="A875" s="118"/>
      <c r="B875" s="118"/>
      <c r="C875" s="115"/>
      <c r="D875" s="97"/>
      <c r="E875" s="97"/>
      <c r="F875" s="116"/>
      <c r="G875" s="116"/>
      <c r="H875" s="116"/>
      <c r="I875" s="116"/>
      <c r="J875" s="116"/>
      <c r="K875" s="116"/>
      <c r="L875" s="116"/>
      <c r="M875" s="116"/>
      <c r="N875" s="116"/>
      <c r="O875" s="116"/>
      <c r="P875" s="116"/>
      <c r="Q875" s="116"/>
      <c r="R875" s="116"/>
      <c r="S875" s="116"/>
      <c r="T875" s="116"/>
      <c r="U875" s="116"/>
      <c r="V875" s="116"/>
      <c r="W875" s="116"/>
      <c r="X875" s="116"/>
      <c r="Y875" s="116"/>
      <c r="Z875" s="117"/>
      <c r="AA875" s="117"/>
      <c r="AB875" s="117"/>
      <c r="AC875" s="117"/>
    </row>
    <row r="876" ht="15.75" customHeight="1">
      <c r="A876" s="118"/>
      <c r="B876" s="118"/>
      <c r="C876" s="115"/>
      <c r="D876" s="97"/>
      <c r="E876" s="97"/>
      <c r="F876" s="116"/>
      <c r="G876" s="116"/>
      <c r="H876" s="116"/>
      <c r="I876" s="116"/>
      <c r="J876" s="116"/>
      <c r="K876" s="116"/>
      <c r="L876" s="116"/>
      <c r="M876" s="116"/>
      <c r="N876" s="116"/>
      <c r="O876" s="116"/>
      <c r="P876" s="116"/>
      <c r="Q876" s="116"/>
      <c r="R876" s="116"/>
      <c r="S876" s="116"/>
      <c r="T876" s="116"/>
      <c r="U876" s="116"/>
      <c r="V876" s="116"/>
      <c r="W876" s="116"/>
      <c r="X876" s="116"/>
      <c r="Y876" s="116"/>
      <c r="Z876" s="117"/>
      <c r="AA876" s="117"/>
      <c r="AB876" s="117"/>
      <c r="AC876" s="117"/>
    </row>
    <row r="877" ht="15.75" customHeight="1">
      <c r="A877" s="118"/>
      <c r="B877" s="118"/>
      <c r="C877" s="115"/>
      <c r="D877" s="97"/>
      <c r="E877" s="97"/>
      <c r="F877" s="116"/>
      <c r="G877" s="116"/>
      <c r="H877" s="116"/>
      <c r="I877" s="116"/>
      <c r="J877" s="116"/>
      <c r="K877" s="116"/>
      <c r="L877" s="116"/>
      <c r="M877" s="116"/>
      <c r="N877" s="116"/>
      <c r="O877" s="116"/>
      <c r="P877" s="116"/>
      <c r="Q877" s="116"/>
      <c r="R877" s="116"/>
      <c r="S877" s="116"/>
      <c r="T877" s="116"/>
      <c r="U877" s="116"/>
      <c r="V877" s="116"/>
      <c r="W877" s="116"/>
      <c r="X877" s="116"/>
      <c r="Y877" s="116"/>
      <c r="Z877" s="117"/>
      <c r="AA877" s="117"/>
      <c r="AB877" s="117"/>
      <c r="AC877" s="117"/>
    </row>
    <row r="878" ht="15.75" customHeight="1">
      <c r="A878" s="118"/>
      <c r="B878" s="118"/>
      <c r="C878" s="115"/>
      <c r="D878" s="97"/>
      <c r="E878" s="97"/>
      <c r="F878" s="116"/>
      <c r="G878" s="116"/>
      <c r="H878" s="116"/>
      <c r="I878" s="116"/>
      <c r="J878" s="116"/>
      <c r="K878" s="116"/>
      <c r="L878" s="116"/>
      <c r="M878" s="116"/>
      <c r="N878" s="116"/>
      <c r="O878" s="116"/>
      <c r="P878" s="116"/>
      <c r="Q878" s="116"/>
      <c r="R878" s="116"/>
      <c r="S878" s="116"/>
      <c r="T878" s="116"/>
      <c r="U878" s="116"/>
      <c r="V878" s="116"/>
      <c r="W878" s="116"/>
      <c r="X878" s="116"/>
      <c r="Y878" s="116"/>
      <c r="Z878" s="117"/>
      <c r="AA878" s="117"/>
      <c r="AB878" s="117"/>
      <c r="AC878" s="117"/>
    </row>
    <row r="879" ht="15.75" customHeight="1">
      <c r="A879" s="118"/>
      <c r="B879" s="118"/>
      <c r="C879" s="115"/>
      <c r="D879" s="97"/>
      <c r="E879" s="97"/>
      <c r="F879" s="116"/>
      <c r="G879" s="116"/>
      <c r="H879" s="116"/>
      <c r="I879" s="116"/>
      <c r="J879" s="116"/>
      <c r="K879" s="116"/>
      <c r="L879" s="116"/>
      <c r="M879" s="116"/>
      <c r="N879" s="116"/>
      <c r="O879" s="116"/>
      <c r="P879" s="116"/>
      <c r="Q879" s="116"/>
      <c r="R879" s="116"/>
      <c r="S879" s="116"/>
      <c r="T879" s="116"/>
      <c r="U879" s="116"/>
      <c r="V879" s="116"/>
      <c r="W879" s="116"/>
      <c r="X879" s="116"/>
      <c r="Y879" s="116"/>
      <c r="Z879" s="117"/>
      <c r="AA879" s="117"/>
      <c r="AB879" s="117"/>
      <c r="AC879" s="117"/>
    </row>
    <row r="880" ht="15.75" customHeight="1">
      <c r="A880" s="118"/>
      <c r="B880" s="118"/>
      <c r="C880" s="115"/>
      <c r="D880" s="97"/>
      <c r="E880" s="97"/>
      <c r="F880" s="116"/>
      <c r="G880" s="116"/>
      <c r="H880" s="116"/>
      <c r="I880" s="116"/>
      <c r="J880" s="116"/>
      <c r="K880" s="116"/>
      <c r="L880" s="116"/>
      <c r="M880" s="116"/>
      <c r="N880" s="116"/>
      <c r="O880" s="116"/>
      <c r="P880" s="116"/>
      <c r="Q880" s="116"/>
      <c r="R880" s="116"/>
      <c r="S880" s="116"/>
      <c r="T880" s="116"/>
      <c r="U880" s="116"/>
      <c r="V880" s="116"/>
      <c r="W880" s="116"/>
      <c r="X880" s="116"/>
      <c r="Y880" s="116"/>
      <c r="Z880" s="117"/>
      <c r="AA880" s="117"/>
      <c r="AB880" s="117"/>
      <c r="AC880" s="117"/>
    </row>
    <row r="881" ht="15.75" customHeight="1">
      <c r="A881" s="118"/>
      <c r="B881" s="118"/>
      <c r="C881" s="115"/>
      <c r="D881" s="97"/>
      <c r="E881" s="97"/>
      <c r="F881" s="116"/>
      <c r="G881" s="116"/>
      <c r="H881" s="116"/>
      <c r="I881" s="116"/>
      <c r="J881" s="116"/>
      <c r="K881" s="116"/>
      <c r="L881" s="116"/>
      <c r="M881" s="116"/>
      <c r="N881" s="116"/>
      <c r="O881" s="116"/>
      <c r="P881" s="116"/>
      <c r="Q881" s="116"/>
      <c r="R881" s="116"/>
      <c r="S881" s="116"/>
      <c r="T881" s="116"/>
      <c r="U881" s="116"/>
      <c r="V881" s="116"/>
      <c r="W881" s="116"/>
      <c r="X881" s="116"/>
      <c r="Y881" s="116"/>
      <c r="Z881" s="117"/>
      <c r="AA881" s="117"/>
      <c r="AB881" s="117"/>
      <c r="AC881" s="117"/>
    </row>
    <row r="882" ht="15.75" customHeight="1">
      <c r="A882" s="118"/>
      <c r="B882" s="118"/>
      <c r="C882" s="115"/>
      <c r="D882" s="97"/>
      <c r="E882" s="97"/>
      <c r="F882" s="116"/>
      <c r="G882" s="116"/>
      <c r="H882" s="116"/>
      <c r="I882" s="116"/>
      <c r="J882" s="116"/>
      <c r="K882" s="116"/>
      <c r="L882" s="116"/>
      <c r="M882" s="116"/>
      <c r="N882" s="116"/>
      <c r="O882" s="116"/>
      <c r="P882" s="116"/>
      <c r="Q882" s="116"/>
      <c r="R882" s="116"/>
      <c r="S882" s="116"/>
      <c r="T882" s="116"/>
      <c r="U882" s="116"/>
      <c r="V882" s="116"/>
      <c r="W882" s="116"/>
      <c r="X882" s="116"/>
      <c r="Y882" s="116"/>
      <c r="Z882" s="117"/>
      <c r="AA882" s="117"/>
      <c r="AB882" s="117"/>
      <c r="AC882" s="117"/>
    </row>
    <row r="883" ht="15.75" customHeight="1">
      <c r="A883" s="118"/>
      <c r="B883" s="118"/>
      <c r="C883" s="115"/>
      <c r="D883" s="97"/>
      <c r="E883" s="97"/>
      <c r="F883" s="116"/>
      <c r="G883" s="116"/>
      <c r="H883" s="116"/>
      <c r="I883" s="116"/>
      <c r="J883" s="116"/>
      <c r="K883" s="116"/>
      <c r="L883" s="116"/>
      <c r="M883" s="116"/>
      <c r="N883" s="116"/>
      <c r="O883" s="116"/>
      <c r="P883" s="116"/>
      <c r="Q883" s="116"/>
      <c r="R883" s="116"/>
      <c r="S883" s="116"/>
      <c r="T883" s="116"/>
      <c r="U883" s="116"/>
      <c r="V883" s="116"/>
      <c r="W883" s="116"/>
      <c r="X883" s="116"/>
      <c r="Y883" s="116"/>
      <c r="Z883" s="117"/>
      <c r="AA883" s="117"/>
      <c r="AB883" s="117"/>
      <c r="AC883" s="117"/>
    </row>
    <row r="884" ht="15.75" customHeight="1">
      <c r="A884" s="118"/>
      <c r="B884" s="118"/>
      <c r="C884" s="115"/>
      <c r="D884" s="97"/>
      <c r="E884" s="97"/>
      <c r="F884" s="116"/>
      <c r="G884" s="116"/>
      <c r="H884" s="116"/>
      <c r="I884" s="116"/>
      <c r="J884" s="116"/>
      <c r="K884" s="116"/>
      <c r="L884" s="116"/>
      <c r="M884" s="116"/>
      <c r="N884" s="116"/>
      <c r="O884" s="116"/>
      <c r="P884" s="116"/>
      <c r="Q884" s="116"/>
      <c r="R884" s="116"/>
      <c r="S884" s="116"/>
      <c r="T884" s="116"/>
      <c r="U884" s="116"/>
      <c r="V884" s="116"/>
      <c r="W884" s="116"/>
      <c r="X884" s="116"/>
      <c r="Y884" s="116"/>
      <c r="Z884" s="117"/>
      <c r="AA884" s="117"/>
      <c r="AB884" s="117"/>
      <c r="AC884" s="117"/>
    </row>
    <row r="885" ht="15.75" customHeight="1">
      <c r="A885" s="118"/>
      <c r="B885" s="118"/>
      <c r="C885" s="115"/>
      <c r="D885" s="97"/>
      <c r="E885" s="97"/>
      <c r="F885" s="116"/>
      <c r="G885" s="116"/>
      <c r="H885" s="116"/>
      <c r="I885" s="116"/>
      <c r="J885" s="116"/>
      <c r="K885" s="116"/>
      <c r="L885" s="116"/>
      <c r="M885" s="116"/>
      <c r="N885" s="116"/>
      <c r="O885" s="116"/>
      <c r="P885" s="116"/>
      <c r="Q885" s="116"/>
      <c r="R885" s="116"/>
      <c r="S885" s="116"/>
      <c r="T885" s="116"/>
      <c r="U885" s="116"/>
      <c r="V885" s="116"/>
      <c r="W885" s="116"/>
      <c r="X885" s="116"/>
      <c r="Y885" s="116"/>
      <c r="Z885" s="117"/>
      <c r="AA885" s="117"/>
      <c r="AB885" s="117"/>
      <c r="AC885" s="117"/>
    </row>
    <row r="886" ht="15.75" customHeight="1">
      <c r="A886" s="118"/>
      <c r="B886" s="118"/>
      <c r="C886" s="115"/>
      <c r="D886" s="97"/>
      <c r="E886" s="97"/>
      <c r="F886" s="116"/>
      <c r="G886" s="116"/>
      <c r="H886" s="116"/>
      <c r="I886" s="116"/>
      <c r="J886" s="116"/>
      <c r="K886" s="116"/>
      <c r="L886" s="116"/>
      <c r="M886" s="116"/>
      <c r="N886" s="116"/>
      <c r="O886" s="116"/>
      <c r="P886" s="116"/>
      <c r="Q886" s="116"/>
      <c r="R886" s="116"/>
      <c r="S886" s="116"/>
      <c r="T886" s="116"/>
      <c r="U886" s="116"/>
      <c r="V886" s="116"/>
      <c r="W886" s="116"/>
      <c r="X886" s="116"/>
      <c r="Y886" s="116"/>
      <c r="Z886" s="117"/>
      <c r="AA886" s="117"/>
      <c r="AB886" s="117"/>
      <c r="AC886" s="117"/>
    </row>
    <row r="887" ht="15.75" customHeight="1">
      <c r="A887" s="118"/>
      <c r="B887" s="118"/>
      <c r="C887" s="115"/>
      <c r="D887" s="97"/>
      <c r="E887" s="97"/>
      <c r="F887" s="116"/>
      <c r="G887" s="116"/>
      <c r="H887" s="116"/>
      <c r="I887" s="116"/>
      <c r="J887" s="116"/>
      <c r="K887" s="116"/>
      <c r="L887" s="116"/>
      <c r="M887" s="116"/>
      <c r="N887" s="116"/>
      <c r="O887" s="116"/>
      <c r="P887" s="116"/>
      <c r="Q887" s="116"/>
      <c r="R887" s="116"/>
      <c r="S887" s="116"/>
      <c r="T887" s="116"/>
      <c r="U887" s="116"/>
      <c r="V887" s="116"/>
      <c r="W887" s="116"/>
      <c r="X887" s="116"/>
      <c r="Y887" s="116"/>
      <c r="Z887" s="117"/>
      <c r="AA887" s="117"/>
      <c r="AB887" s="117"/>
      <c r="AC887" s="117"/>
    </row>
    <row r="888" ht="15.75" customHeight="1">
      <c r="A888" s="118"/>
      <c r="B888" s="118"/>
      <c r="C888" s="115"/>
      <c r="D888" s="97"/>
      <c r="E888" s="97"/>
      <c r="F888" s="116"/>
      <c r="G888" s="116"/>
      <c r="H888" s="116"/>
      <c r="I888" s="116"/>
      <c r="J888" s="116"/>
      <c r="K888" s="116"/>
      <c r="L888" s="116"/>
      <c r="M888" s="116"/>
      <c r="N888" s="116"/>
      <c r="O888" s="116"/>
      <c r="P888" s="116"/>
      <c r="Q888" s="116"/>
      <c r="R888" s="116"/>
      <c r="S888" s="116"/>
      <c r="T888" s="116"/>
      <c r="U888" s="116"/>
      <c r="V888" s="116"/>
      <c r="W888" s="116"/>
      <c r="X888" s="116"/>
      <c r="Y888" s="116"/>
      <c r="Z888" s="117"/>
      <c r="AA888" s="117"/>
      <c r="AB888" s="117"/>
      <c r="AC888" s="117"/>
    </row>
    <row r="889" ht="15.75" customHeight="1">
      <c r="A889" s="118"/>
      <c r="B889" s="118"/>
      <c r="C889" s="115"/>
      <c r="D889" s="97"/>
      <c r="E889" s="97"/>
      <c r="F889" s="116"/>
      <c r="G889" s="116"/>
      <c r="H889" s="116"/>
      <c r="I889" s="116"/>
      <c r="J889" s="116"/>
      <c r="K889" s="116"/>
      <c r="L889" s="116"/>
      <c r="M889" s="116"/>
      <c r="N889" s="116"/>
      <c r="O889" s="116"/>
      <c r="P889" s="116"/>
      <c r="Q889" s="116"/>
      <c r="R889" s="116"/>
      <c r="S889" s="116"/>
      <c r="T889" s="116"/>
      <c r="U889" s="116"/>
      <c r="V889" s="116"/>
      <c r="W889" s="116"/>
      <c r="X889" s="116"/>
      <c r="Y889" s="116"/>
      <c r="Z889" s="117"/>
      <c r="AA889" s="117"/>
      <c r="AB889" s="117"/>
      <c r="AC889" s="117"/>
    </row>
    <row r="890" ht="15.75" customHeight="1">
      <c r="A890" s="118"/>
      <c r="B890" s="118"/>
      <c r="C890" s="115"/>
      <c r="D890" s="97"/>
      <c r="E890" s="97"/>
      <c r="F890" s="116"/>
      <c r="G890" s="116"/>
      <c r="H890" s="116"/>
      <c r="I890" s="116"/>
      <c r="J890" s="116"/>
      <c r="K890" s="116"/>
      <c r="L890" s="116"/>
      <c r="M890" s="116"/>
      <c r="N890" s="116"/>
      <c r="O890" s="116"/>
      <c r="P890" s="116"/>
      <c r="Q890" s="116"/>
      <c r="R890" s="116"/>
      <c r="S890" s="116"/>
      <c r="T890" s="116"/>
      <c r="U890" s="116"/>
      <c r="V890" s="116"/>
      <c r="W890" s="116"/>
      <c r="X890" s="116"/>
      <c r="Y890" s="116"/>
      <c r="Z890" s="117"/>
      <c r="AA890" s="117"/>
      <c r="AB890" s="117"/>
      <c r="AC890" s="117"/>
    </row>
    <row r="891" ht="15.75" customHeight="1">
      <c r="A891" s="118"/>
      <c r="B891" s="118"/>
      <c r="C891" s="115"/>
      <c r="D891" s="97"/>
      <c r="E891" s="97"/>
      <c r="F891" s="116"/>
      <c r="G891" s="116"/>
      <c r="H891" s="116"/>
      <c r="I891" s="116"/>
      <c r="J891" s="116"/>
      <c r="K891" s="116"/>
      <c r="L891" s="116"/>
      <c r="M891" s="116"/>
      <c r="N891" s="116"/>
      <c r="O891" s="116"/>
      <c r="P891" s="116"/>
      <c r="Q891" s="116"/>
      <c r="R891" s="116"/>
      <c r="S891" s="116"/>
      <c r="T891" s="116"/>
      <c r="U891" s="116"/>
      <c r="V891" s="116"/>
      <c r="W891" s="116"/>
      <c r="X891" s="116"/>
      <c r="Y891" s="116"/>
      <c r="Z891" s="117"/>
      <c r="AA891" s="117"/>
      <c r="AB891" s="117"/>
      <c r="AC891" s="117"/>
    </row>
    <row r="892" ht="15.75" customHeight="1">
      <c r="A892" s="118"/>
      <c r="B892" s="118"/>
      <c r="C892" s="115"/>
      <c r="D892" s="97"/>
      <c r="E892" s="97"/>
      <c r="F892" s="116"/>
      <c r="G892" s="116"/>
      <c r="H892" s="116"/>
      <c r="I892" s="116"/>
      <c r="J892" s="116"/>
      <c r="K892" s="116"/>
      <c r="L892" s="116"/>
      <c r="M892" s="116"/>
      <c r="N892" s="116"/>
      <c r="O892" s="116"/>
      <c r="P892" s="116"/>
      <c r="Q892" s="116"/>
      <c r="R892" s="116"/>
      <c r="S892" s="116"/>
      <c r="T892" s="116"/>
      <c r="U892" s="116"/>
      <c r="V892" s="116"/>
      <c r="W892" s="116"/>
      <c r="X892" s="116"/>
      <c r="Y892" s="116"/>
      <c r="Z892" s="117"/>
      <c r="AA892" s="117"/>
      <c r="AB892" s="117"/>
      <c r="AC892" s="117"/>
    </row>
    <row r="893" ht="15.75" customHeight="1">
      <c r="A893" s="118"/>
      <c r="B893" s="118"/>
      <c r="C893" s="115"/>
      <c r="D893" s="97"/>
      <c r="E893" s="97"/>
      <c r="F893" s="116"/>
      <c r="G893" s="116"/>
      <c r="H893" s="116"/>
      <c r="I893" s="116"/>
      <c r="J893" s="116"/>
      <c r="K893" s="116"/>
      <c r="L893" s="116"/>
      <c r="M893" s="116"/>
      <c r="N893" s="116"/>
      <c r="O893" s="116"/>
      <c r="P893" s="116"/>
      <c r="Q893" s="116"/>
      <c r="R893" s="116"/>
      <c r="S893" s="116"/>
      <c r="T893" s="116"/>
      <c r="U893" s="116"/>
      <c r="V893" s="116"/>
      <c r="W893" s="116"/>
      <c r="X893" s="116"/>
      <c r="Y893" s="116"/>
      <c r="Z893" s="117"/>
      <c r="AA893" s="117"/>
      <c r="AB893" s="117"/>
      <c r="AC893" s="117"/>
    </row>
    <row r="894" ht="15.75" customHeight="1">
      <c r="A894" s="118"/>
      <c r="B894" s="118"/>
      <c r="C894" s="115"/>
      <c r="D894" s="97"/>
      <c r="E894" s="97"/>
      <c r="F894" s="116"/>
      <c r="G894" s="116"/>
      <c r="H894" s="116"/>
      <c r="I894" s="116"/>
      <c r="J894" s="116"/>
      <c r="K894" s="116"/>
      <c r="L894" s="116"/>
      <c r="M894" s="116"/>
      <c r="N894" s="116"/>
      <c r="O894" s="116"/>
      <c r="P894" s="116"/>
      <c r="Q894" s="116"/>
      <c r="R894" s="116"/>
      <c r="S894" s="116"/>
      <c r="T894" s="116"/>
      <c r="U894" s="116"/>
      <c r="V894" s="116"/>
      <c r="W894" s="116"/>
      <c r="X894" s="116"/>
      <c r="Y894" s="116"/>
      <c r="Z894" s="117"/>
      <c r="AA894" s="117"/>
      <c r="AB894" s="117"/>
      <c r="AC894" s="117"/>
    </row>
    <row r="895" ht="15.75" customHeight="1">
      <c r="A895" s="118"/>
      <c r="B895" s="118"/>
      <c r="C895" s="115"/>
      <c r="D895" s="97"/>
      <c r="E895" s="97"/>
      <c r="F895" s="116"/>
      <c r="G895" s="116"/>
      <c r="H895" s="116"/>
      <c r="I895" s="116"/>
      <c r="J895" s="116"/>
      <c r="K895" s="116"/>
      <c r="L895" s="116"/>
      <c r="M895" s="116"/>
      <c r="N895" s="116"/>
      <c r="O895" s="116"/>
      <c r="P895" s="116"/>
      <c r="Q895" s="116"/>
      <c r="R895" s="116"/>
      <c r="S895" s="116"/>
      <c r="T895" s="116"/>
      <c r="U895" s="116"/>
      <c r="V895" s="116"/>
      <c r="W895" s="116"/>
      <c r="X895" s="116"/>
      <c r="Y895" s="116"/>
      <c r="Z895" s="117"/>
      <c r="AA895" s="117"/>
      <c r="AB895" s="117"/>
      <c r="AC895" s="117"/>
    </row>
    <row r="896" ht="15.75" customHeight="1">
      <c r="A896" s="118"/>
      <c r="B896" s="118"/>
      <c r="C896" s="115"/>
      <c r="D896" s="97"/>
      <c r="E896" s="97"/>
      <c r="F896" s="116"/>
      <c r="G896" s="116"/>
      <c r="H896" s="116"/>
      <c r="I896" s="116"/>
      <c r="J896" s="116"/>
      <c r="K896" s="116"/>
      <c r="L896" s="116"/>
      <c r="M896" s="116"/>
      <c r="N896" s="116"/>
      <c r="O896" s="116"/>
      <c r="P896" s="116"/>
      <c r="Q896" s="116"/>
      <c r="R896" s="116"/>
      <c r="S896" s="116"/>
      <c r="T896" s="116"/>
      <c r="U896" s="116"/>
      <c r="V896" s="116"/>
      <c r="W896" s="116"/>
      <c r="X896" s="116"/>
      <c r="Y896" s="116"/>
      <c r="Z896" s="117"/>
      <c r="AA896" s="117"/>
      <c r="AB896" s="117"/>
      <c r="AC896" s="117"/>
    </row>
    <row r="897" ht="15.75" customHeight="1">
      <c r="A897" s="118"/>
      <c r="B897" s="118"/>
      <c r="C897" s="115"/>
      <c r="D897" s="97"/>
      <c r="E897" s="97"/>
      <c r="F897" s="116"/>
      <c r="G897" s="116"/>
      <c r="H897" s="116"/>
      <c r="I897" s="116"/>
      <c r="J897" s="116"/>
      <c r="K897" s="116"/>
      <c r="L897" s="116"/>
      <c r="M897" s="116"/>
      <c r="N897" s="116"/>
      <c r="O897" s="116"/>
      <c r="P897" s="116"/>
      <c r="Q897" s="116"/>
      <c r="R897" s="116"/>
      <c r="S897" s="116"/>
      <c r="T897" s="116"/>
      <c r="U897" s="116"/>
      <c r="V897" s="116"/>
      <c r="W897" s="116"/>
      <c r="X897" s="116"/>
      <c r="Y897" s="116"/>
      <c r="Z897" s="117"/>
      <c r="AA897" s="117"/>
      <c r="AB897" s="117"/>
      <c r="AC897" s="117"/>
    </row>
    <row r="898" ht="15.75" customHeight="1">
      <c r="A898" s="118"/>
      <c r="B898" s="118"/>
      <c r="C898" s="115"/>
      <c r="D898" s="97"/>
      <c r="E898" s="97"/>
      <c r="F898" s="116"/>
      <c r="G898" s="116"/>
      <c r="H898" s="116"/>
      <c r="I898" s="116"/>
      <c r="J898" s="116"/>
      <c r="K898" s="116"/>
      <c r="L898" s="116"/>
      <c r="M898" s="116"/>
      <c r="N898" s="116"/>
      <c r="O898" s="116"/>
      <c r="P898" s="116"/>
      <c r="Q898" s="116"/>
      <c r="R898" s="116"/>
      <c r="S898" s="116"/>
      <c r="T898" s="116"/>
      <c r="U898" s="116"/>
      <c r="V898" s="116"/>
      <c r="W898" s="116"/>
      <c r="X898" s="116"/>
      <c r="Y898" s="116"/>
      <c r="Z898" s="117"/>
      <c r="AA898" s="117"/>
      <c r="AB898" s="117"/>
      <c r="AC898" s="117"/>
    </row>
    <row r="899" ht="15.75" customHeight="1">
      <c r="A899" s="118"/>
      <c r="B899" s="118"/>
      <c r="C899" s="115"/>
      <c r="D899" s="97"/>
      <c r="E899" s="97"/>
      <c r="F899" s="116"/>
      <c r="G899" s="116"/>
      <c r="H899" s="116"/>
      <c r="I899" s="116"/>
      <c r="J899" s="116"/>
      <c r="K899" s="116"/>
      <c r="L899" s="116"/>
      <c r="M899" s="116"/>
      <c r="N899" s="116"/>
      <c r="O899" s="116"/>
      <c r="P899" s="116"/>
      <c r="Q899" s="116"/>
      <c r="R899" s="116"/>
      <c r="S899" s="116"/>
      <c r="T899" s="116"/>
      <c r="U899" s="116"/>
      <c r="V899" s="116"/>
      <c r="W899" s="116"/>
      <c r="X899" s="116"/>
      <c r="Y899" s="116"/>
      <c r="Z899" s="117"/>
      <c r="AA899" s="117"/>
      <c r="AB899" s="117"/>
      <c r="AC899" s="117"/>
    </row>
    <row r="900" ht="15.75" customHeight="1">
      <c r="A900" s="118"/>
      <c r="B900" s="118"/>
      <c r="C900" s="115"/>
      <c r="D900" s="97"/>
      <c r="E900" s="97"/>
      <c r="F900" s="116"/>
      <c r="G900" s="116"/>
      <c r="H900" s="116"/>
      <c r="I900" s="116"/>
      <c r="J900" s="116"/>
      <c r="K900" s="116"/>
      <c r="L900" s="116"/>
      <c r="M900" s="116"/>
      <c r="N900" s="116"/>
      <c r="O900" s="116"/>
      <c r="P900" s="116"/>
      <c r="Q900" s="116"/>
      <c r="R900" s="116"/>
      <c r="S900" s="116"/>
      <c r="T900" s="116"/>
      <c r="U900" s="116"/>
      <c r="V900" s="116"/>
      <c r="W900" s="116"/>
      <c r="X900" s="116"/>
      <c r="Y900" s="116"/>
      <c r="Z900" s="117"/>
      <c r="AA900" s="117"/>
      <c r="AB900" s="117"/>
      <c r="AC900" s="117"/>
    </row>
    <row r="901" ht="15.75" customHeight="1">
      <c r="A901" s="118"/>
      <c r="B901" s="118"/>
      <c r="C901" s="115"/>
      <c r="D901" s="97"/>
      <c r="E901" s="97"/>
      <c r="F901" s="116"/>
      <c r="G901" s="116"/>
      <c r="H901" s="116"/>
      <c r="I901" s="116"/>
      <c r="J901" s="116"/>
      <c r="K901" s="116"/>
      <c r="L901" s="116"/>
      <c r="M901" s="116"/>
      <c r="N901" s="116"/>
      <c r="O901" s="116"/>
      <c r="P901" s="116"/>
      <c r="Q901" s="116"/>
      <c r="R901" s="116"/>
      <c r="S901" s="116"/>
      <c r="T901" s="116"/>
      <c r="U901" s="116"/>
      <c r="V901" s="116"/>
      <c r="W901" s="116"/>
      <c r="X901" s="116"/>
      <c r="Y901" s="116"/>
      <c r="Z901" s="117"/>
      <c r="AA901" s="117"/>
      <c r="AB901" s="117"/>
      <c r="AC901" s="117"/>
    </row>
    <row r="902" ht="15.75" customHeight="1">
      <c r="A902" s="118"/>
      <c r="B902" s="118"/>
      <c r="C902" s="115"/>
      <c r="D902" s="97"/>
      <c r="E902" s="97"/>
      <c r="F902" s="116"/>
      <c r="G902" s="116"/>
      <c r="H902" s="116"/>
      <c r="I902" s="116"/>
      <c r="J902" s="116"/>
      <c r="K902" s="116"/>
      <c r="L902" s="116"/>
      <c r="M902" s="116"/>
      <c r="N902" s="116"/>
      <c r="O902" s="116"/>
      <c r="P902" s="116"/>
      <c r="Q902" s="116"/>
      <c r="R902" s="116"/>
      <c r="S902" s="116"/>
      <c r="T902" s="116"/>
      <c r="U902" s="116"/>
      <c r="V902" s="116"/>
      <c r="W902" s="116"/>
      <c r="X902" s="116"/>
      <c r="Y902" s="116"/>
      <c r="Z902" s="117"/>
      <c r="AA902" s="117"/>
      <c r="AB902" s="117"/>
      <c r="AC902" s="117"/>
    </row>
    <row r="903" ht="15.75" customHeight="1">
      <c r="A903" s="118"/>
      <c r="B903" s="118"/>
      <c r="C903" s="115"/>
      <c r="D903" s="97"/>
      <c r="E903" s="97"/>
      <c r="F903" s="116"/>
      <c r="G903" s="116"/>
      <c r="H903" s="116"/>
      <c r="I903" s="116"/>
      <c r="J903" s="116"/>
      <c r="K903" s="116"/>
      <c r="L903" s="116"/>
      <c r="M903" s="116"/>
      <c r="N903" s="116"/>
      <c r="O903" s="116"/>
      <c r="P903" s="116"/>
      <c r="Q903" s="116"/>
      <c r="R903" s="116"/>
      <c r="S903" s="116"/>
      <c r="T903" s="116"/>
      <c r="U903" s="116"/>
      <c r="V903" s="116"/>
      <c r="W903" s="116"/>
      <c r="X903" s="116"/>
      <c r="Y903" s="116"/>
      <c r="Z903" s="117"/>
      <c r="AA903" s="117"/>
      <c r="AB903" s="117"/>
      <c r="AC903" s="117"/>
    </row>
    <row r="904" ht="15.75" customHeight="1">
      <c r="A904" s="118"/>
      <c r="B904" s="118"/>
      <c r="C904" s="115"/>
      <c r="D904" s="97"/>
      <c r="E904" s="97"/>
      <c r="F904" s="116"/>
      <c r="G904" s="116"/>
      <c r="H904" s="116"/>
      <c r="I904" s="116"/>
      <c r="J904" s="116"/>
      <c r="K904" s="116"/>
      <c r="L904" s="116"/>
      <c r="M904" s="116"/>
      <c r="N904" s="116"/>
      <c r="O904" s="116"/>
      <c r="P904" s="116"/>
      <c r="Q904" s="116"/>
      <c r="R904" s="116"/>
      <c r="S904" s="116"/>
      <c r="T904" s="116"/>
      <c r="U904" s="116"/>
      <c r="V904" s="116"/>
      <c r="W904" s="116"/>
      <c r="X904" s="116"/>
      <c r="Y904" s="116"/>
      <c r="Z904" s="117"/>
      <c r="AA904" s="117"/>
      <c r="AB904" s="117"/>
      <c r="AC904" s="117"/>
    </row>
    <row r="905" ht="15.75" customHeight="1">
      <c r="A905" s="118"/>
      <c r="B905" s="118"/>
      <c r="C905" s="115"/>
      <c r="D905" s="97"/>
      <c r="E905" s="97"/>
      <c r="F905" s="116"/>
      <c r="G905" s="116"/>
      <c r="H905" s="116"/>
      <c r="I905" s="116"/>
      <c r="J905" s="116"/>
      <c r="K905" s="116"/>
      <c r="L905" s="116"/>
      <c r="M905" s="116"/>
      <c r="N905" s="116"/>
      <c r="O905" s="116"/>
      <c r="P905" s="116"/>
      <c r="Q905" s="116"/>
      <c r="R905" s="116"/>
      <c r="S905" s="116"/>
      <c r="T905" s="116"/>
      <c r="U905" s="116"/>
      <c r="V905" s="116"/>
      <c r="W905" s="116"/>
      <c r="X905" s="116"/>
      <c r="Y905" s="116"/>
      <c r="Z905" s="117"/>
      <c r="AA905" s="117"/>
      <c r="AB905" s="117"/>
      <c r="AC905" s="117"/>
    </row>
    <row r="906" ht="15.75" customHeight="1">
      <c r="A906" s="118"/>
      <c r="B906" s="118"/>
      <c r="C906" s="115"/>
      <c r="D906" s="97"/>
      <c r="E906" s="97"/>
      <c r="F906" s="116"/>
      <c r="G906" s="116"/>
      <c r="H906" s="116"/>
      <c r="I906" s="116"/>
      <c r="J906" s="116"/>
      <c r="K906" s="116"/>
      <c r="L906" s="116"/>
      <c r="M906" s="116"/>
      <c r="N906" s="116"/>
      <c r="O906" s="116"/>
      <c r="P906" s="116"/>
      <c r="Q906" s="116"/>
      <c r="R906" s="116"/>
      <c r="S906" s="116"/>
      <c r="T906" s="116"/>
      <c r="U906" s="116"/>
      <c r="V906" s="116"/>
      <c r="W906" s="116"/>
      <c r="X906" s="116"/>
      <c r="Y906" s="116"/>
      <c r="Z906" s="117"/>
      <c r="AA906" s="117"/>
      <c r="AB906" s="117"/>
      <c r="AC906" s="117"/>
    </row>
    <row r="907" ht="15.75" customHeight="1">
      <c r="A907" s="118"/>
      <c r="B907" s="118"/>
      <c r="C907" s="115"/>
      <c r="D907" s="97"/>
      <c r="E907" s="97"/>
      <c r="F907" s="116"/>
      <c r="G907" s="116"/>
      <c r="H907" s="116"/>
      <c r="I907" s="116"/>
      <c r="J907" s="116"/>
      <c r="K907" s="116"/>
      <c r="L907" s="116"/>
      <c r="M907" s="116"/>
      <c r="N907" s="116"/>
      <c r="O907" s="116"/>
      <c r="P907" s="116"/>
      <c r="Q907" s="116"/>
      <c r="R907" s="116"/>
      <c r="S907" s="116"/>
      <c r="T907" s="116"/>
      <c r="U907" s="116"/>
      <c r="V907" s="116"/>
      <c r="W907" s="116"/>
      <c r="X907" s="116"/>
      <c r="Y907" s="116"/>
      <c r="Z907" s="117"/>
      <c r="AA907" s="117"/>
      <c r="AB907" s="117"/>
      <c r="AC907" s="117"/>
    </row>
    <row r="908" ht="15.75" customHeight="1">
      <c r="A908" s="118"/>
      <c r="B908" s="118"/>
      <c r="C908" s="115"/>
      <c r="D908" s="97"/>
      <c r="E908" s="97"/>
      <c r="F908" s="116"/>
      <c r="G908" s="116"/>
      <c r="H908" s="116"/>
      <c r="I908" s="116"/>
      <c r="J908" s="116"/>
      <c r="K908" s="116"/>
      <c r="L908" s="116"/>
      <c r="M908" s="116"/>
      <c r="N908" s="116"/>
      <c r="O908" s="116"/>
      <c r="P908" s="116"/>
      <c r="Q908" s="116"/>
      <c r="R908" s="116"/>
      <c r="S908" s="116"/>
      <c r="T908" s="116"/>
      <c r="U908" s="116"/>
      <c r="V908" s="116"/>
      <c r="W908" s="116"/>
      <c r="X908" s="116"/>
      <c r="Y908" s="116"/>
      <c r="Z908" s="117"/>
      <c r="AA908" s="117"/>
      <c r="AB908" s="117"/>
      <c r="AC908" s="117"/>
    </row>
    <row r="909" ht="15.75" customHeight="1">
      <c r="A909" s="118"/>
      <c r="B909" s="118"/>
      <c r="C909" s="115"/>
      <c r="D909" s="97"/>
      <c r="E909" s="97"/>
      <c r="F909" s="116"/>
      <c r="G909" s="116"/>
      <c r="H909" s="116"/>
      <c r="I909" s="116"/>
      <c r="J909" s="116"/>
      <c r="K909" s="116"/>
      <c r="L909" s="116"/>
      <c r="M909" s="116"/>
      <c r="N909" s="116"/>
      <c r="O909" s="116"/>
      <c r="P909" s="116"/>
      <c r="Q909" s="116"/>
      <c r="R909" s="116"/>
      <c r="S909" s="116"/>
      <c r="T909" s="116"/>
      <c r="U909" s="116"/>
      <c r="V909" s="116"/>
      <c r="W909" s="116"/>
      <c r="X909" s="116"/>
      <c r="Y909" s="116"/>
      <c r="Z909" s="117"/>
      <c r="AA909" s="117"/>
      <c r="AB909" s="117"/>
      <c r="AC909" s="117"/>
    </row>
    <row r="910" ht="15.75" customHeight="1">
      <c r="A910" s="118"/>
      <c r="B910" s="118"/>
      <c r="C910" s="115"/>
      <c r="D910" s="97"/>
      <c r="E910" s="97"/>
      <c r="F910" s="116"/>
      <c r="G910" s="116"/>
      <c r="H910" s="116"/>
      <c r="I910" s="116"/>
      <c r="J910" s="116"/>
      <c r="K910" s="116"/>
      <c r="L910" s="116"/>
      <c r="M910" s="116"/>
      <c r="N910" s="116"/>
      <c r="O910" s="116"/>
      <c r="P910" s="116"/>
      <c r="Q910" s="116"/>
      <c r="R910" s="116"/>
      <c r="S910" s="116"/>
      <c r="T910" s="116"/>
      <c r="U910" s="116"/>
      <c r="V910" s="116"/>
      <c r="W910" s="116"/>
      <c r="X910" s="116"/>
      <c r="Y910" s="116"/>
      <c r="Z910" s="117"/>
      <c r="AA910" s="117"/>
      <c r="AB910" s="117"/>
      <c r="AC910" s="117"/>
    </row>
    <row r="911" ht="15.75" customHeight="1">
      <c r="A911" s="118"/>
      <c r="B911" s="118"/>
      <c r="C911" s="115"/>
      <c r="D911" s="97"/>
      <c r="E911" s="97"/>
      <c r="F911" s="116"/>
      <c r="G911" s="116"/>
      <c r="H911" s="116"/>
      <c r="I911" s="116"/>
      <c r="J911" s="116"/>
      <c r="K911" s="116"/>
      <c r="L911" s="116"/>
      <c r="M911" s="116"/>
      <c r="N911" s="116"/>
      <c r="O911" s="116"/>
      <c r="P911" s="116"/>
      <c r="Q911" s="116"/>
      <c r="R911" s="116"/>
      <c r="S911" s="116"/>
      <c r="T911" s="116"/>
      <c r="U911" s="116"/>
      <c r="V911" s="116"/>
      <c r="W911" s="116"/>
      <c r="X911" s="116"/>
      <c r="Y911" s="116"/>
      <c r="Z911" s="117"/>
      <c r="AA911" s="117"/>
      <c r="AB911" s="117"/>
      <c r="AC911" s="117"/>
    </row>
    <row r="912" ht="15.75" customHeight="1">
      <c r="A912" s="118"/>
      <c r="B912" s="118"/>
      <c r="C912" s="115"/>
      <c r="D912" s="97"/>
      <c r="E912" s="97"/>
      <c r="F912" s="116"/>
      <c r="G912" s="116"/>
      <c r="H912" s="116"/>
      <c r="I912" s="116"/>
      <c r="J912" s="116"/>
      <c r="K912" s="116"/>
      <c r="L912" s="116"/>
      <c r="M912" s="116"/>
      <c r="N912" s="116"/>
      <c r="O912" s="116"/>
      <c r="P912" s="116"/>
      <c r="Q912" s="116"/>
      <c r="R912" s="116"/>
      <c r="S912" s="116"/>
      <c r="T912" s="116"/>
      <c r="U912" s="116"/>
      <c r="V912" s="116"/>
      <c r="W912" s="116"/>
      <c r="X912" s="116"/>
      <c r="Y912" s="116"/>
      <c r="Z912" s="117"/>
      <c r="AA912" s="117"/>
      <c r="AB912" s="117"/>
      <c r="AC912" s="117"/>
    </row>
    <row r="913" ht="15.75" customHeight="1">
      <c r="A913" s="118"/>
      <c r="B913" s="118"/>
      <c r="C913" s="115"/>
      <c r="D913" s="97"/>
      <c r="E913" s="97"/>
      <c r="F913" s="116"/>
      <c r="G913" s="116"/>
      <c r="H913" s="116"/>
      <c r="I913" s="116"/>
      <c r="J913" s="116"/>
      <c r="K913" s="116"/>
      <c r="L913" s="116"/>
      <c r="M913" s="116"/>
      <c r="N913" s="116"/>
      <c r="O913" s="116"/>
      <c r="P913" s="116"/>
      <c r="Q913" s="116"/>
      <c r="R913" s="116"/>
      <c r="S913" s="116"/>
      <c r="T913" s="116"/>
      <c r="U913" s="116"/>
      <c r="V913" s="116"/>
      <c r="W913" s="116"/>
      <c r="X913" s="116"/>
      <c r="Y913" s="116"/>
      <c r="Z913" s="117"/>
      <c r="AA913" s="117"/>
      <c r="AB913" s="117"/>
      <c r="AC913" s="117"/>
    </row>
    <row r="914" ht="15.75" customHeight="1">
      <c r="A914" s="118"/>
      <c r="B914" s="118"/>
      <c r="C914" s="115"/>
      <c r="D914" s="97"/>
      <c r="E914" s="97"/>
      <c r="F914" s="116"/>
      <c r="G914" s="116"/>
      <c r="H914" s="116"/>
      <c r="I914" s="116"/>
      <c r="J914" s="116"/>
      <c r="K914" s="116"/>
      <c r="L914" s="116"/>
      <c r="M914" s="116"/>
      <c r="N914" s="116"/>
      <c r="O914" s="116"/>
      <c r="P914" s="116"/>
      <c r="Q914" s="116"/>
      <c r="R914" s="116"/>
      <c r="S914" s="116"/>
      <c r="T914" s="116"/>
      <c r="U914" s="116"/>
      <c r="V914" s="116"/>
      <c r="W914" s="116"/>
      <c r="X914" s="116"/>
      <c r="Y914" s="116"/>
      <c r="Z914" s="117"/>
      <c r="AA914" s="117"/>
      <c r="AB914" s="117"/>
      <c r="AC914" s="117"/>
    </row>
    <row r="915" ht="15.75" customHeight="1">
      <c r="A915" s="118"/>
      <c r="B915" s="118"/>
      <c r="C915" s="115"/>
      <c r="D915" s="97"/>
      <c r="E915" s="97"/>
      <c r="F915" s="116"/>
      <c r="G915" s="116"/>
      <c r="H915" s="116"/>
      <c r="I915" s="116"/>
      <c r="J915" s="116"/>
      <c r="K915" s="116"/>
      <c r="L915" s="116"/>
      <c r="M915" s="116"/>
      <c r="N915" s="116"/>
      <c r="O915" s="116"/>
      <c r="P915" s="116"/>
      <c r="Q915" s="116"/>
      <c r="R915" s="116"/>
      <c r="S915" s="116"/>
      <c r="T915" s="116"/>
      <c r="U915" s="116"/>
      <c r="V915" s="116"/>
      <c r="W915" s="116"/>
      <c r="X915" s="116"/>
      <c r="Y915" s="116"/>
      <c r="Z915" s="117"/>
      <c r="AA915" s="117"/>
      <c r="AB915" s="117"/>
      <c r="AC915" s="117"/>
    </row>
    <row r="916" ht="15.75" customHeight="1">
      <c r="A916" s="118"/>
      <c r="B916" s="118"/>
      <c r="C916" s="115"/>
      <c r="D916" s="97"/>
      <c r="E916" s="97"/>
      <c r="F916" s="116"/>
      <c r="G916" s="116"/>
      <c r="H916" s="116"/>
      <c r="I916" s="116"/>
      <c r="J916" s="116"/>
      <c r="K916" s="116"/>
      <c r="L916" s="116"/>
      <c r="M916" s="116"/>
      <c r="N916" s="116"/>
      <c r="O916" s="116"/>
      <c r="P916" s="116"/>
      <c r="Q916" s="116"/>
      <c r="R916" s="116"/>
      <c r="S916" s="116"/>
      <c r="T916" s="116"/>
      <c r="U916" s="116"/>
      <c r="V916" s="116"/>
      <c r="W916" s="116"/>
      <c r="X916" s="116"/>
      <c r="Y916" s="116"/>
      <c r="Z916" s="117"/>
      <c r="AA916" s="117"/>
      <c r="AB916" s="117"/>
      <c r="AC916" s="117"/>
    </row>
    <row r="917" ht="15.75" customHeight="1">
      <c r="A917" s="118"/>
      <c r="B917" s="118"/>
      <c r="C917" s="115"/>
      <c r="D917" s="97"/>
      <c r="E917" s="97"/>
      <c r="F917" s="116"/>
      <c r="G917" s="116"/>
      <c r="H917" s="116"/>
      <c r="I917" s="116"/>
      <c r="J917" s="116"/>
      <c r="K917" s="116"/>
      <c r="L917" s="116"/>
      <c r="M917" s="116"/>
      <c r="N917" s="116"/>
      <c r="O917" s="116"/>
      <c r="P917" s="116"/>
      <c r="Q917" s="116"/>
      <c r="R917" s="116"/>
      <c r="S917" s="116"/>
      <c r="T917" s="116"/>
      <c r="U917" s="116"/>
      <c r="V917" s="116"/>
      <c r="W917" s="116"/>
      <c r="X917" s="116"/>
      <c r="Y917" s="116"/>
      <c r="Z917" s="117"/>
      <c r="AA917" s="117"/>
      <c r="AB917" s="117"/>
      <c r="AC917" s="117"/>
    </row>
    <row r="918" ht="15.75" customHeight="1">
      <c r="A918" s="118"/>
      <c r="B918" s="118"/>
      <c r="C918" s="115"/>
      <c r="D918" s="97"/>
      <c r="E918" s="97"/>
      <c r="F918" s="116"/>
      <c r="G918" s="116"/>
      <c r="H918" s="116"/>
      <c r="I918" s="116"/>
      <c r="J918" s="116"/>
      <c r="K918" s="116"/>
      <c r="L918" s="116"/>
      <c r="M918" s="116"/>
      <c r="N918" s="116"/>
      <c r="O918" s="116"/>
      <c r="P918" s="116"/>
      <c r="Q918" s="116"/>
      <c r="R918" s="116"/>
      <c r="S918" s="116"/>
      <c r="T918" s="116"/>
      <c r="U918" s="116"/>
      <c r="V918" s="116"/>
      <c r="W918" s="116"/>
      <c r="X918" s="116"/>
      <c r="Y918" s="116"/>
      <c r="Z918" s="117"/>
      <c r="AA918" s="117"/>
      <c r="AB918" s="117"/>
      <c r="AC918" s="117"/>
    </row>
    <row r="919" ht="15.75" customHeight="1">
      <c r="A919" s="118"/>
      <c r="B919" s="118"/>
      <c r="C919" s="115"/>
      <c r="D919" s="97"/>
      <c r="E919" s="97"/>
      <c r="F919" s="116"/>
      <c r="G919" s="116"/>
      <c r="H919" s="116"/>
      <c r="I919" s="116"/>
      <c r="J919" s="116"/>
      <c r="K919" s="116"/>
      <c r="L919" s="116"/>
      <c r="M919" s="116"/>
      <c r="N919" s="116"/>
      <c r="O919" s="116"/>
      <c r="P919" s="116"/>
      <c r="Q919" s="116"/>
      <c r="R919" s="116"/>
      <c r="S919" s="116"/>
      <c r="T919" s="116"/>
      <c r="U919" s="116"/>
      <c r="V919" s="116"/>
      <c r="W919" s="116"/>
      <c r="X919" s="116"/>
      <c r="Y919" s="116"/>
      <c r="Z919" s="117"/>
      <c r="AA919" s="117"/>
      <c r="AB919" s="117"/>
      <c r="AC919" s="117"/>
    </row>
    <row r="920" ht="15.75" customHeight="1">
      <c r="A920" s="118"/>
      <c r="B920" s="118"/>
      <c r="C920" s="115"/>
      <c r="D920" s="97"/>
      <c r="E920" s="97"/>
      <c r="F920" s="116"/>
      <c r="G920" s="116"/>
      <c r="H920" s="116"/>
      <c r="I920" s="116"/>
      <c r="J920" s="116"/>
      <c r="K920" s="116"/>
      <c r="L920" s="116"/>
      <c r="M920" s="116"/>
      <c r="N920" s="116"/>
      <c r="O920" s="116"/>
      <c r="P920" s="116"/>
      <c r="Q920" s="116"/>
      <c r="R920" s="116"/>
      <c r="S920" s="116"/>
      <c r="T920" s="116"/>
      <c r="U920" s="116"/>
      <c r="V920" s="116"/>
      <c r="W920" s="116"/>
      <c r="X920" s="116"/>
      <c r="Y920" s="116"/>
      <c r="Z920" s="117"/>
      <c r="AA920" s="117"/>
      <c r="AB920" s="117"/>
      <c r="AC920" s="117"/>
    </row>
    <row r="921" ht="15.75" customHeight="1">
      <c r="A921" s="118"/>
      <c r="B921" s="118"/>
      <c r="C921" s="115"/>
      <c r="D921" s="97"/>
      <c r="E921" s="97"/>
      <c r="F921" s="116"/>
      <c r="G921" s="116"/>
      <c r="H921" s="116"/>
      <c r="I921" s="116"/>
      <c r="J921" s="116"/>
      <c r="K921" s="116"/>
      <c r="L921" s="116"/>
      <c r="M921" s="116"/>
      <c r="N921" s="116"/>
      <c r="O921" s="116"/>
      <c r="P921" s="116"/>
      <c r="Q921" s="116"/>
      <c r="R921" s="116"/>
      <c r="S921" s="116"/>
      <c r="T921" s="116"/>
      <c r="U921" s="116"/>
      <c r="V921" s="116"/>
      <c r="W921" s="116"/>
      <c r="X921" s="116"/>
      <c r="Y921" s="116"/>
      <c r="Z921" s="117"/>
      <c r="AA921" s="117"/>
      <c r="AB921" s="117"/>
      <c r="AC921" s="117"/>
    </row>
    <row r="922" ht="15.75" customHeight="1">
      <c r="A922" s="118"/>
      <c r="B922" s="118"/>
      <c r="C922" s="115"/>
      <c r="D922" s="97"/>
      <c r="E922" s="97"/>
      <c r="F922" s="116"/>
      <c r="G922" s="116"/>
      <c r="H922" s="116"/>
      <c r="I922" s="116"/>
      <c r="J922" s="116"/>
      <c r="K922" s="116"/>
      <c r="L922" s="116"/>
      <c r="M922" s="116"/>
      <c r="N922" s="116"/>
      <c r="O922" s="116"/>
      <c r="P922" s="116"/>
      <c r="Q922" s="116"/>
      <c r="R922" s="116"/>
      <c r="S922" s="116"/>
      <c r="T922" s="116"/>
      <c r="U922" s="116"/>
      <c r="V922" s="116"/>
      <c r="W922" s="116"/>
      <c r="X922" s="116"/>
      <c r="Y922" s="116"/>
      <c r="Z922" s="117"/>
      <c r="AA922" s="117"/>
      <c r="AB922" s="117"/>
      <c r="AC922" s="117"/>
    </row>
    <row r="923" ht="15.75" customHeight="1">
      <c r="A923" s="118"/>
      <c r="B923" s="118"/>
      <c r="C923" s="115"/>
      <c r="D923" s="97"/>
      <c r="E923" s="97"/>
      <c r="F923" s="116"/>
      <c r="G923" s="116"/>
      <c r="H923" s="116"/>
      <c r="I923" s="116"/>
      <c r="J923" s="116"/>
      <c r="K923" s="116"/>
      <c r="L923" s="116"/>
      <c r="M923" s="116"/>
      <c r="N923" s="116"/>
      <c r="O923" s="116"/>
      <c r="P923" s="116"/>
      <c r="Q923" s="116"/>
      <c r="R923" s="116"/>
      <c r="S923" s="116"/>
      <c r="T923" s="116"/>
      <c r="U923" s="116"/>
      <c r="V923" s="116"/>
      <c r="W923" s="116"/>
      <c r="X923" s="116"/>
      <c r="Y923" s="116"/>
      <c r="Z923" s="117"/>
      <c r="AA923" s="117"/>
      <c r="AB923" s="117"/>
      <c r="AC923" s="117"/>
    </row>
    <row r="924" ht="15.75" customHeight="1">
      <c r="A924" s="118"/>
      <c r="B924" s="118"/>
      <c r="C924" s="115"/>
      <c r="D924" s="97"/>
      <c r="E924" s="97"/>
      <c r="F924" s="116"/>
      <c r="G924" s="116"/>
      <c r="H924" s="116"/>
      <c r="I924" s="116"/>
      <c r="J924" s="116"/>
      <c r="K924" s="116"/>
      <c r="L924" s="116"/>
      <c r="M924" s="116"/>
      <c r="N924" s="116"/>
      <c r="O924" s="116"/>
      <c r="P924" s="116"/>
      <c r="Q924" s="116"/>
      <c r="R924" s="116"/>
      <c r="S924" s="116"/>
      <c r="T924" s="116"/>
      <c r="U924" s="116"/>
      <c r="V924" s="116"/>
      <c r="W924" s="116"/>
      <c r="X924" s="116"/>
      <c r="Y924" s="116"/>
      <c r="Z924" s="117"/>
      <c r="AA924" s="117"/>
      <c r="AB924" s="117"/>
      <c r="AC924" s="117"/>
    </row>
    <row r="925" ht="15.75" customHeight="1">
      <c r="A925" s="118"/>
      <c r="B925" s="118"/>
      <c r="C925" s="115"/>
      <c r="D925" s="97"/>
      <c r="E925" s="97"/>
      <c r="F925" s="116"/>
      <c r="G925" s="116"/>
      <c r="H925" s="116"/>
      <c r="I925" s="116"/>
      <c r="J925" s="116"/>
      <c r="K925" s="116"/>
      <c r="L925" s="116"/>
      <c r="M925" s="116"/>
      <c r="N925" s="116"/>
      <c r="O925" s="116"/>
      <c r="P925" s="116"/>
      <c r="Q925" s="116"/>
      <c r="R925" s="116"/>
      <c r="S925" s="116"/>
      <c r="T925" s="116"/>
      <c r="U925" s="116"/>
      <c r="V925" s="116"/>
      <c r="W925" s="116"/>
      <c r="X925" s="116"/>
      <c r="Y925" s="116"/>
      <c r="Z925" s="117"/>
      <c r="AA925" s="117"/>
      <c r="AB925" s="117"/>
      <c r="AC925" s="117"/>
    </row>
    <row r="926" ht="15.75" customHeight="1">
      <c r="A926" s="118"/>
      <c r="B926" s="118"/>
      <c r="C926" s="115"/>
      <c r="D926" s="97"/>
      <c r="E926" s="97"/>
      <c r="F926" s="116"/>
      <c r="G926" s="116"/>
      <c r="H926" s="116"/>
      <c r="I926" s="116"/>
      <c r="J926" s="116"/>
      <c r="K926" s="116"/>
      <c r="L926" s="116"/>
      <c r="M926" s="116"/>
      <c r="N926" s="116"/>
      <c r="O926" s="116"/>
      <c r="P926" s="116"/>
      <c r="Q926" s="116"/>
      <c r="R926" s="116"/>
      <c r="S926" s="116"/>
      <c r="T926" s="116"/>
      <c r="U926" s="116"/>
      <c r="V926" s="116"/>
      <c r="W926" s="116"/>
      <c r="X926" s="116"/>
      <c r="Y926" s="116"/>
      <c r="Z926" s="117"/>
      <c r="AA926" s="117"/>
      <c r="AB926" s="117"/>
      <c r="AC926" s="117"/>
    </row>
    <row r="927" ht="15.75" customHeight="1">
      <c r="A927" s="118"/>
      <c r="B927" s="118"/>
      <c r="C927" s="115"/>
      <c r="D927" s="97"/>
      <c r="E927" s="97"/>
      <c r="F927" s="116"/>
      <c r="G927" s="116"/>
      <c r="H927" s="116"/>
      <c r="I927" s="116"/>
      <c r="J927" s="116"/>
      <c r="K927" s="116"/>
      <c r="L927" s="116"/>
      <c r="M927" s="116"/>
      <c r="N927" s="116"/>
      <c r="O927" s="116"/>
      <c r="P927" s="116"/>
      <c r="Q927" s="116"/>
      <c r="R927" s="116"/>
      <c r="S927" s="116"/>
      <c r="T927" s="116"/>
      <c r="U927" s="116"/>
      <c r="V927" s="116"/>
      <c r="W927" s="116"/>
      <c r="X927" s="116"/>
      <c r="Y927" s="116"/>
      <c r="Z927" s="117"/>
      <c r="AA927" s="117"/>
      <c r="AB927" s="117"/>
      <c r="AC927" s="117"/>
    </row>
    <row r="928" ht="15.75" customHeight="1">
      <c r="A928" s="118"/>
      <c r="B928" s="118"/>
      <c r="C928" s="115"/>
      <c r="D928" s="97"/>
      <c r="E928" s="97"/>
      <c r="F928" s="116"/>
      <c r="G928" s="116"/>
      <c r="H928" s="116"/>
      <c r="I928" s="116"/>
      <c r="J928" s="116"/>
      <c r="K928" s="116"/>
      <c r="L928" s="116"/>
      <c r="M928" s="116"/>
      <c r="N928" s="116"/>
      <c r="O928" s="116"/>
      <c r="P928" s="116"/>
      <c r="Q928" s="116"/>
      <c r="R928" s="116"/>
      <c r="S928" s="116"/>
      <c r="T928" s="116"/>
      <c r="U928" s="116"/>
      <c r="V928" s="116"/>
      <c r="W928" s="116"/>
      <c r="X928" s="116"/>
      <c r="Y928" s="116"/>
      <c r="Z928" s="117"/>
      <c r="AA928" s="117"/>
      <c r="AB928" s="117"/>
      <c r="AC928" s="117"/>
    </row>
    <row r="929" ht="15.75" customHeight="1">
      <c r="A929" s="118"/>
      <c r="B929" s="118"/>
      <c r="C929" s="115"/>
      <c r="D929" s="97"/>
      <c r="E929" s="97"/>
      <c r="F929" s="116"/>
      <c r="G929" s="116"/>
      <c r="H929" s="116"/>
      <c r="I929" s="116"/>
      <c r="J929" s="116"/>
      <c r="K929" s="116"/>
      <c r="L929" s="116"/>
      <c r="M929" s="116"/>
      <c r="N929" s="116"/>
      <c r="O929" s="116"/>
      <c r="P929" s="116"/>
      <c r="Q929" s="116"/>
      <c r="R929" s="116"/>
      <c r="S929" s="116"/>
      <c r="T929" s="116"/>
      <c r="U929" s="116"/>
      <c r="V929" s="116"/>
      <c r="W929" s="116"/>
      <c r="X929" s="116"/>
      <c r="Y929" s="116"/>
      <c r="Z929" s="117"/>
      <c r="AA929" s="117"/>
      <c r="AB929" s="117"/>
      <c r="AC929" s="117"/>
    </row>
    <row r="930" ht="15.75" customHeight="1">
      <c r="A930" s="118"/>
      <c r="B930" s="118"/>
      <c r="C930" s="115"/>
      <c r="D930" s="97"/>
      <c r="E930" s="97"/>
      <c r="F930" s="116"/>
      <c r="G930" s="116"/>
      <c r="H930" s="116"/>
      <c r="I930" s="116"/>
      <c r="J930" s="116"/>
      <c r="K930" s="116"/>
      <c r="L930" s="116"/>
      <c r="M930" s="116"/>
      <c r="N930" s="116"/>
      <c r="O930" s="116"/>
      <c r="P930" s="116"/>
      <c r="Q930" s="116"/>
      <c r="R930" s="116"/>
      <c r="S930" s="116"/>
      <c r="T930" s="116"/>
      <c r="U930" s="116"/>
      <c r="V930" s="116"/>
      <c r="W930" s="116"/>
      <c r="X930" s="116"/>
      <c r="Y930" s="116"/>
      <c r="Z930" s="117"/>
      <c r="AA930" s="117"/>
      <c r="AB930" s="117"/>
      <c r="AC930" s="117"/>
    </row>
    <row r="931" ht="15.75" customHeight="1">
      <c r="A931" s="118"/>
      <c r="B931" s="118"/>
      <c r="C931" s="115"/>
      <c r="D931" s="97"/>
      <c r="E931" s="97"/>
      <c r="F931" s="116"/>
      <c r="G931" s="116"/>
      <c r="H931" s="116"/>
      <c r="I931" s="116"/>
      <c r="J931" s="116"/>
      <c r="K931" s="116"/>
      <c r="L931" s="116"/>
      <c r="M931" s="116"/>
      <c r="N931" s="116"/>
      <c r="O931" s="116"/>
      <c r="P931" s="116"/>
      <c r="Q931" s="116"/>
      <c r="R931" s="116"/>
      <c r="S931" s="116"/>
      <c r="T931" s="116"/>
      <c r="U931" s="116"/>
      <c r="V931" s="116"/>
      <c r="W931" s="116"/>
      <c r="X931" s="116"/>
      <c r="Y931" s="116"/>
      <c r="Z931" s="117"/>
      <c r="AA931" s="117"/>
      <c r="AB931" s="117"/>
      <c r="AC931" s="117"/>
    </row>
    <row r="932" ht="15.75" customHeight="1">
      <c r="A932" s="118"/>
      <c r="B932" s="118"/>
      <c r="C932" s="115"/>
      <c r="D932" s="97"/>
      <c r="E932" s="97"/>
      <c r="F932" s="116"/>
      <c r="G932" s="116"/>
      <c r="H932" s="116"/>
      <c r="I932" s="116"/>
      <c r="J932" s="116"/>
      <c r="K932" s="116"/>
      <c r="L932" s="116"/>
      <c r="M932" s="116"/>
      <c r="N932" s="116"/>
      <c r="O932" s="116"/>
      <c r="P932" s="116"/>
      <c r="Q932" s="116"/>
      <c r="R932" s="116"/>
      <c r="S932" s="116"/>
      <c r="T932" s="116"/>
      <c r="U932" s="116"/>
      <c r="V932" s="116"/>
      <c r="W932" s="116"/>
      <c r="X932" s="116"/>
      <c r="Y932" s="116"/>
      <c r="Z932" s="117"/>
      <c r="AA932" s="117"/>
      <c r="AB932" s="117"/>
      <c r="AC932" s="117"/>
    </row>
    <row r="933" ht="15.75" customHeight="1">
      <c r="A933" s="118"/>
      <c r="B933" s="118"/>
      <c r="C933" s="115"/>
      <c r="D933" s="97"/>
      <c r="E933" s="97"/>
      <c r="F933" s="116"/>
      <c r="G933" s="116"/>
      <c r="H933" s="116"/>
      <c r="I933" s="116"/>
      <c r="J933" s="116"/>
      <c r="K933" s="116"/>
      <c r="L933" s="116"/>
      <c r="M933" s="116"/>
      <c r="N933" s="116"/>
      <c r="O933" s="116"/>
      <c r="P933" s="116"/>
      <c r="Q933" s="116"/>
      <c r="R933" s="116"/>
      <c r="S933" s="116"/>
      <c r="T933" s="116"/>
      <c r="U933" s="116"/>
      <c r="V933" s="116"/>
      <c r="W933" s="116"/>
      <c r="X933" s="116"/>
      <c r="Y933" s="116"/>
      <c r="Z933" s="117"/>
      <c r="AA933" s="117"/>
      <c r="AB933" s="117"/>
      <c r="AC933" s="117"/>
    </row>
    <row r="934" ht="15.75" customHeight="1">
      <c r="A934" s="118"/>
      <c r="B934" s="118"/>
      <c r="C934" s="115"/>
      <c r="D934" s="97"/>
      <c r="E934" s="97"/>
      <c r="F934" s="116"/>
      <c r="G934" s="116"/>
      <c r="H934" s="116"/>
      <c r="I934" s="116"/>
      <c r="J934" s="116"/>
      <c r="K934" s="116"/>
      <c r="L934" s="116"/>
      <c r="M934" s="116"/>
      <c r="N934" s="116"/>
      <c r="O934" s="116"/>
      <c r="P934" s="116"/>
      <c r="Q934" s="116"/>
      <c r="R934" s="116"/>
      <c r="S934" s="116"/>
      <c r="T934" s="116"/>
      <c r="U934" s="116"/>
      <c r="V934" s="116"/>
      <c r="W934" s="116"/>
      <c r="X934" s="116"/>
      <c r="Y934" s="116"/>
      <c r="Z934" s="117"/>
      <c r="AA934" s="117"/>
      <c r="AB934" s="117"/>
      <c r="AC934" s="117"/>
    </row>
    <row r="935" ht="15.75" customHeight="1">
      <c r="A935" s="118"/>
      <c r="B935" s="118"/>
      <c r="C935" s="115"/>
      <c r="D935" s="97"/>
      <c r="E935" s="97"/>
      <c r="F935" s="116"/>
      <c r="G935" s="116"/>
      <c r="H935" s="116"/>
      <c r="I935" s="116"/>
      <c r="J935" s="116"/>
      <c r="K935" s="116"/>
      <c r="L935" s="116"/>
      <c r="M935" s="116"/>
      <c r="N935" s="116"/>
      <c r="O935" s="116"/>
      <c r="P935" s="116"/>
      <c r="Q935" s="116"/>
      <c r="R935" s="116"/>
      <c r="S935" s="116"/>
      <c r="T935" s="116"/>
      <c r="U935" s="116"/>
      <c r="V935" s="116"/>
      <c r="W935" s="116"/>
      <c r="X935" s="116"/>
      <c r="Y935" s="116"/>
      <c r="Z935" s="117"/>
      <c r="AA935" s="117"/>
      <c r="AB935" s="117"/>
      <c r="AC935" s="117"/>
    </row>
    <row r="936" ht="15.75" customHeight="1">
      <c r="A936" s="118"/>
      <c r="B936" s="118"/>
      <c r="C936" s="115"/>
      <c r="D936" s="97"/>
      <c r="E936" s="97"/>
      <c r="F936" s="116"/>
      <c r="G936" s="116"/>
      <c r="H936" s="116"/>
      <c r="I936" s="116"/>
      <c r="J936" s="116"/>
      <c r="K936" s="116"/>
      <c r="L936" s="116"/>
      <c r="M936" s="116"/>
      <c r="N936" s="116"/>
      <c r="O936" s="116"/>
      <c r="P936" s="116"/>
      <c r="Q936" s="116"/>
      <c r="R936" s="116"/>
      <c r="S936" s="116"/>
      <c r="T936" s="116"/>
      <c r="U936" s="116"/>
      <c r="V936" s="116"/>
      <c r="W936" s="116"/>
      <c r="X936" s="116"/>
      <c r="Y936" s="116"/>
      <c r="Z936" s="117"/>
      <c r="AA936" s="117"/>
      <c r="AB936" s="117"/>
      <c r="AC936" s="117"/>
    </row>
    <row r="937" ht="15.75" customHeight="1">
      <c r="A937" s="118"/>
      <c r="B937" s="118"/>
      <c r="C937" s="115"/>
      <c r="D937" s="97"/>
      <c r="E937" s="97"/>
      <c r="F937" s="116"/>
      <c r="G937" s="116"/>
      <c r="H937" s="116"/>
      <c r="I937" s="116"/>
      <c r="J937" s="116"/>
      <c r="K937" s="116"/>
      <c r="L937" s="116"/>
      <c r="M937" s="116"/>
      <c r="N937" s="116"/>
      <c r="O937" s="116"/>
      <c r="P937" s="116"/>
      <c r="Q937" s="116"/>
      <c r="R937" s="116"/>
      <c r="S937" s="116"/>
      <c r="T937" s="116"/>
      <c r="U937" s="116"/>
      <c r="V937" s="116"/>
      <c r="W937" s="116"/>
      <c r="X937" s="116"/>
      <c r="Y937" s="116"/>
      <c r="Z937" s="117"/>
      <c r="AA937" s="117"/>
      <c r="AB937" s="117"/>
      <c r="AC937" s="117"/>
    </row>
    <row r="938" ht="15.75" customHeight="1">
      <c r="A938" s="118"/>
      <c r="B938" s="118"/>
      <c r="C938" s="115"/>
      <c r="D938" s="97"/>
      <c r="E938" s="97"/>
      <c r="F938" s="116"/>
      <c r="G938" s="116"/>
      <c r="H938" s="116"/>
      <c r="I938" s="116"/>
      <c r="J938" s="116"/>
      <c r="K938" s="116"/>
      <c r="L938" s="116"/>
      <c r="M938" s="116"/>
      <c r="N938" s="116"/>
      <c r="O938" s="116"/>
      <c r="P938" s="116"/>
      <c r="Q938" s="116"/>
      <c r="R938" s="116"/>
      <c r="S938" s="116"/>
      <c r="T938" s="116"/>
      <c r="U938" s="116"/>
      <c r="V938" s="116"/>
      <c r="W938" s="116"/>
      <c r="X938" s="116"/>
      <c r="Y938" s="116"/>
      <c r="Z938" s="117"/>
      <c r="AA938" s="117"/>
      <c r="AB938" s="117"/>
      <c r="AC938" s="117"/>
    </row>
    <row r="939" ht="15.75" customHeight="1">
      <c r="A939" s="118"/>
      <c r="B939" s="118"/>
      <c r="C939" s="115"/>
      <c r="D939" s="97"/>
      <c r="E939" s="97"/>
      <c r="F939" s="116"/>
      <c r="G939" s="116"/>
      <c r="H939" s="116"/>
      <c r="I939" s="116"/>
      <c r="J939" s="116"/>
      <c r="K939" s="116"/>
      <c r="L939" s="116"/>
      <c r="M939" s="116"/>
      <c r="N939" s="116"/>
      <c r="O939" s="116"/>
      <c r="P939" s="116"/>
      <c r="Q939" s="116"/>
      <c r="R939" s="116"/>
      <c r="S939" s="116"/>
      <c r="T939" s="116"/>
      <c r="U939" s="116"/>
      <c r="V939" s="116"/>
      <c r="W939" s="116"/>
      <c r="X939" s="116"/>
      <c r="Y939" s="116"/>
      <c r="Z939" s="117"/>
      <c r="AA939" s="117"/>
      <c r="AB939" s="117"/>
      <c r="AC939" s="117"/>
    </row>
    <row r="940" ht="15.75" customHeight="1">
      <c r="A940" s="118"/>
      <c r="B940" s="118"/>
      <c r="C940" s="115"/>
      <c r="D940" s="97"/>
      <c r="E940" s="97"/>
      <c r="F940" s="116"/>
      <c r="G940" s="116"/>
      <c r="H940" s="116"/>
      <c r="I940" s="116"/>
      <c r="J940" s="116"/>
      <c r="K940" s="116"/>
      <c r="L940" s="116"/>
      <c r="M940" s="116"/>
      <c r="N940" s="116"/>
      <c r="O940" s="116"/>
      <c r="P940" s="116"/>
      <c r="Q940" s="116"/>
      <c r="R940" s="116"/>
      <c r="S940" s="116"/>
      <c r="T940" s="116"/>
      <c r="U940" s="116"/>
      <c r="V940" s="116"/>
      <c r="W940" s="116"/>
      <c r="X940" s="116"/>
      <c r="Y940" s="116"/>
      <c r="Z940" s="117"/>
      <c r="AA940" s="117"/>
      <c r="AB940" s="117"/>
      <c r="AC940" s="117"/>
    </row>
    <row r="941" ht="15.75" customHeight="1">
      <c r="A941" s="118"/>
      <c r="B941" s="118"/>
      <c r="C941" s="115"/>
      <c r="D941" s="97"/>
      <c r="E941" s="97"/>
      <c r="F941" s="116"/>
      <c r="G941" s="116"/>
      <c r="H941" s="116"/>
      <c r="I941" s="116"/>
      <c r="J941" s="116"/>
      <c r="K941" s="116"/>
      <c r="L941" s="116"/>
      <c r="M941" s="116"/>
      <c r="N941" s="116"/>
      <c r="O941" s="116"/>
      <c r="P941" s="116"/>
      <c r="Q941" s="116"/>
      <c r="R941" s="116"/>
      <c r="S941" s="116"/>
      <c r="T941" s="116"/>
      <c r="U941" s="116"/>
      <c r="V941" s="116"/>
      <c r="W941" s="116"/>
      <c r="X941" s="116"/>
      <c r="Y941" s="116"/>
      <c r="Z941" s="117"/>
      <c r="AA941" s="117"/>
      <c r="AB941" s="117"/>
      <c r="AC941" s="117"/>
    </row>
    <row r="942" ht="15.75" customHeight="1">
      <c r="A942" s="118"/>
      <c r="B942" s="118"/>
      <c r="C942" s="115"/>
      <c r="D942" s="97"/>
      <c r="E942" s="97"/>
      <c r="F942" s="116"/>
      <c r="G942" s="116"/>
      <c r="H942" s="116"/>
      <c r="I942" s="116"/>
      <c r="J942" s="116"/>
      <c r="K942" s="116"/>
      <c r="L942" s="116"/>
      <c r="M942" s="116"/>
      <c r="N942" s="116"/>
      <c r="O942" s="116"/>
      <c r="P942" s="116"/>
      <c r="Q942" s="116"/>
      <c r="R942" s="116"/>
      <c r="S942" s="116"/>
      <c r="T942" s="116"/>
      <c r="U942" s="116"/>
      <c r="V942" s="116"/>
      <c r="W942" s="116"/>
      <c r="X942" s="116"/>
      <c r="Y942" s="116"/>
      <c r="Z942" s="117"/>
      <c r="AA942" s="117"/>
      <c r="AB942" s="117"/>
      <c r="AC942" s="117"/>
    </row>
    <row r="943" ht="15.75" customHeight="1">
      <c r="A943" s="118"/>
      <c r="B943" s="118"/>
      <c r="C943" s="115"/>
      <c r="D943" s="97"/>
      <c r="E943" s="97"/>
      <c r="F943" s="116"/>
      <c r="G943" s="116"/>
      <c r="H943" s="116"/>
      <c r="I943" s="116"/>
      <c r="J943" s="116"/>
      <c r="K943" s="116"/>
      <c r="L943" s="116"/>
      <c r="M943" s="116"/>
      <c r="N943" s="116"/>
      <c r="O943" s="116"/>
      <c r="P943" s="116"/>
      <c r="Q943" s="116"/>
      <c r="R943" s="116"/>
      <c r="S943" s="116"/>
      <c r="T943" s="116"/>
      <c r="U943" s="116"/>
      <c r="V943" s="116"/>
      <c r="W943" s="116"/>
      <c r="X943" s="116"/>
      <c r="Y943" s="116"/>
      <c r="Z943" s="117"/>
      <c r="AA943" s="117"/>
      <c r="AB943" s="117"/>
      <c r="AC943" s="117"/>
    </row>
    <row r="944" ht="15.75" customHeight="1">
      <c r="A944" s="118"/>
      <c r="B944" s="118"/>
      <c r="C944" s="115"/>
      <c r="D944" s="97"/>
      <c r="E944" s="97"/>
      <c r="F944" s="116"/>
      <c r="G944" s="116"/>
      <c r="H944" s="116"/>
      <c r="I944" s="116"/>
      <c r="J944" s="116"/>
      <c r="K944" s="116"/>
      <c r="L944" s="116"/>
      <c r="M944" s="116"/>
      <c r="N944" s="116"/>
      <c r="O944" s="116"/>
      <c r="P944" s="116"/>
      <c r="Q944" s="116"/>
      <c r="R944" s="116"/>
      <c r="S944" s="116"/>
      <c r="T944" s="116"/>
      <c r="U944" s="116"/>
      <c r="V944" s="116"/>
      <c r="W944" s="116"/>
      <c r="X944" s="116"/>
      <c r="Y944" s="116"/>
      <c r="Z944" s="117"/>
      <c r="AA944" s="117"/>
      <c r="AB944" s="117"/>
      <c r="AC944" s="117"/>
    </row>
    <row r="945" ht="15.75" customHeight="1">
      <c r="A945" s="118"/>
      <c r="B945" s="118"/>
      <c r="C945" s="115"/>
      <c r="D945" s="97"/>
      <c r="E945" s="97"/>
      <c r="F945" s="116"/>
      <c r="G945" s="116"/>
      <c r="H945" s="116"/>
      <c r="I945" s="116"/>
      <c r="J945" s="116"/>
      <c r="K945" s="116"/>
      <c r="L945" s="116"/>
      <c r="M945" s="116"/>
      <c r="N945" s="116"/>
      <c r="O945" s="116"/>
      <c r="P945" s="116"/>
      <c r="Q945" s="116"/>
      <c r="R945" s="116"/>
      <c r="S945" s="116"/>
      <c r="T945" s="116"/>
      <c r="U945" s="116"/>
      <c r="V945" s="116"/>
      <c r="W945" s="116"/>
      <c r="X945" s="116"/>
      <c r="Y945" s="116"/>
      <c r="Z945" s="117"/>
      <c r="AA945" s="117"/>
      <c r="AB945" s="117"/>
      <c r="AC945" s="117"/>
    </row>
    <row r="946" ht="15.75" customHeight="1">
      <c r="A946" s="118"/>
      <c r="B946" s="118"/>
      <c r="C946" s="115"/>
      <c r="D946" s="97"/>
      <c r="E946" s="97"/>
      <c r="F946" s="116"/>
      <c r="G946" s="116"/>
      <c r="H946" s="116"/>
      <c r="I946" s="116"/>
      <c r="J946" s="116"/>
      <c r="K946" s="116"/>
      <c r="L946" s="116"/>
      <c r="M946" s="116"/>
      <c r="N946" s="116"/>
      <c r="O946" s="116"/>
      <c r="P946" s="116"/>
      <c r="Q946" s="116"/>
      <c r="R946" s="116"/>
      <c r="S946" s="116"/>
      <c r="T946" s="116"/>
      <c r="U946" s="116"/>
      <c r="V946" s="116"/>
      <c r="W946" s="116"/>
      <c r="X946" s="116"/>
      <c r="Y946" s="116"/>
      <c r="Z946" s="117"/>
      <c r="AA946" s="117"/>
      <c r="AB946" s="117"/>
      <c r="AC946" s="117"/>
    </row>
    <row r="947" ht="15.75" customHeight="1">
      <c r="A947" s="118"/>
      <c r="B947" s="118"/>
      <c r="C947" s="115"/>
      <c r="D947" s="97"/>
      <c r="E947" s="97"/>
      <c r="F947" s="116"/>
      <c r="G947" s="116"/>
      <c r="H947" s="116"/>
      <c r="I947" s="116"/>
      <c r="J947" s="116"/>
      <c r="K947" s="116"/>
      <c r="L947" s="116"/>
      <c r="M947" s="116"/>
      <c r="N947" s="116"/>
      <c r="O947" s="116"/>
      <c r="P947" s="116"/>
      <c r="Q947" s="116"/>
      <c r="R947" s="116"/>
      <c r="S947" s="116"/>
      <c r="T947" s="116"/>
      <c r="U947" s="116"/>
      <c r="V947" s="116"/>
      <c r="W947" s="116"/>
      <c r="X947" s="116"/>
      <c r="Y947" s="116"/>
      <c r="Z947" s="117"/>
      <c r="AA947" s="117"/>
      <c r="AB947" s="117"/>
      <c r="AC947" s="117"/>
    </row>
    <row r="948" ht="15.75" customHeight="1">
      <c r="A948" s="118"/>
      <c r="B948" s="118"/>
      <c r="C948" s="115"/>
      <c r="D948" s="97"/>
      <c r="E948" s="97"/>
      <c r="F948" s="116"/>
      <c r="G948" s="116"/>
      <c r="H948" s="116"/>
      <c r="I948" s="116"/>
      <c r="J948" s="116"/>
      <c r="K948" s="116"/>
      <c r="L948" s="116"/>
      <c r="M948" s="116"/>
      <c r="N948" s="116"/>
      <c r="O948" s="116"/>
      <c r="P948" s="116"/>
      <c r="Q948" s="116"/>
      <c r="R948" s="116"/>
      <c r="S948" s="116"/>
      <c r="T948" s="116"/>
      <c r="U948" s="116"/>
      <c r="V948" s="116"/>
      <c r="W948" s="116"/>
      <c r="X948" s="116"/>
      <c r="Y948" s="116"/>
      <c r="Z948" s="117"/>
      <c r="AA948" s="117"/>
      <c r="AB948" s="117"/>
      <c r="AC948" s="117"/>
    </row>
    <row r="949" ht="15.75" customHeight="1">
      <c r="A949" s="118"/>
      <c r="B949" s="118"/>
      <c r="C949" s="115"/>
      <c r="D949" s="97"/>
      <c r="E949" s="97"/>
      <c r="F949" s="116"/>
      <c r="G949" s="116"/>
      <c r="H949" s="116"/>
      <c r="I949" s="116"/>
      <c r="J949" s="116"/>
      <c r="K949" s="116"/>
      <c r="L949" s="116"/>
      <c r="M949" s="116"/>
      <c r="N949" s="116"/>
      <c r="O949" s="116"/>
      <c r="P949" s="116"/>
      <c r="Q949" s="116"/>
      <c r="R949" s="116"/>
      <c r="S949" s="116"/>
      <c r="T949" s="116"/>
      <c r="U949" s="116"/>
      <c r="V949" s="116"/>
      <c r="W949" s="116"/>
      <c r="X949" s="116"/>
      <c r="Y949" s="116"/>
      <c r="Z949" s="117"/>
      <c r="AA949" s="117"/>
      <c r="AB949" s="117"/>
      <c r="AC949" s="117"/>
    </row>
    <row r="950" ht="15.75" customHeight="1">
      <c r="A950" s="118"/>
      <c r="B950" s="118"/>
      <c r="C950" s="115"/>
      <c r="D950" s="97"/>
      <c r="E950" s="97"/>
      <c r="F950" s="116"/>
      <c r="G950" s="116"/>
      <c r="H950" s="116"/>
      <c r="I950" s="116"/>
      <c r="J950" s="116"/>
      <c r="K950" s="116"/>
      <c r="L950" s="116"/>
      <c r="M950" s="116"/>
      <c r="N950" s="116"/>
      <c r="O950" s="116"/>
      <c r="P950" s="116"/>
      <c r="Q950" s="116"/>
      <c r="R950" s="116"/>
      <c r="S950" s="116"/>
      <c r="T950" s="116"/>
      <c r="U950" s="116"/>
      <c r="V950" s="116"/>
      <c r="W950" s="116"/>
      <c r="X950" s="116"/>
      <c r="Y950" s="116"/>
      <c r="Z950" s="117"/>
      <c r="AA950" s="117"/>
      <c r="AB950" s="117"/>
      <c r="AC950" s="117"/>
    </row>
    <row r="951" ht="15.75" customHeight="1">
      <c r="A951" s="118"/>
      <c r="B951" s="118"/>
      <c r="C951" s="115"/>
      <c r="D951" s="97"/>
      <c r="E951" s="97"/>
      <c r="F951" s="116"/>
      <c r="G951" s="116"/>
      <c r="H951" s="116"/>
      <c r="I951" s="116"/>
      <c r="J951" s="116"/>
      <c r="K951" s="116"/>
      <c r="L951" s="116"/>
      <c r="M951" s="116"/>
      <c r="N951" s="116"/>
      <c r="O951" s="116"/>
      <c r="P951" s="116"/>
      <c r="Q951" s="116"/>
      <c r="R951" s="116"/>
      <c r="S951" s="116"/>
      <c r="T951" s="116"/>
      <c r="U951" s="116"/>
      <c r="V951" s="116"/>
      <c r="W951" s="116"/>
      <c r="X951" s="116"/>
      <c r="Y951" s="116"/>
      <c r="Z951" s="117"/>
      <c r="AA951" s="117"/>
      <c r="AB951" s="117"/>
      <c r="AC951" s="117"/>
    </row>
    <row r="952" ht="15.75" customHeight="1">
      <c r="A952" s="118"/>
      <c r="B952" s="118"/>
      <c r="C952" s="115"/>
      <c r="D952" s="97"/>
      <c r="E952" s="97"/>
      <c r="F952" s="116"/>
      <c r="G952" s="116"/>
      <c r="H952" s="116"/>
      <c r="I952" s="116"/>
      <c r="J952" s="116"/>
      <c r="K952" s="116"/>
      <c r="L952" s="116"/>
      <c r="M952" s="116"/>
      <c r="N952" s="116"/>
      <c r="O952" s="116"/>
      <c r="P952" s="116"/>
      <c r="Q952" s="116"/>
      <c r="R952" s="116"/>
      <c r="S952" s="116"/>
      <c r="T952" s="116"/>
      <c r="U952" s="116"/>
      <c r="V952" s="116"/>
      <c r="W952" s="116"/>
      <c r="X952" s="116"/>
      <c r="Y952" s="116"/>
      <c r="Z952" s="117"/>
      <c r="AA952" s="117"/>
      <c r="AB952" s="117"/>
      <c r="AC952" s="117"/>
    </row>
    <row r="953" ht="15.75" customHeight="1">
      <c r="A953" s="118"/>
      <c r="B953" s="118"/>
      <c r="C953" s="115"/>
      <c r="D953" s="97"/>
      <c r="E953" s="97"/>
      <c r="F953" s="116"/>
      <c r="G953" s="116"/>
      <c r="H953" s="116"/>
      <c r="I953" s="116"/>
      <c r="J953" s="116"/>
      <c r="K953" s="116"/>
      <c r="L953" s="116"/>
      <c r="M953" s="116"/>
      <c r="N953" s="116"/>
      <c r="O953" s="116"/>
      <c r="P953" s="116"/>
      <c r="Q953" s="116"/>
      <c r="R953" s="116"/>
      <c r="S953" s="116"/>
      <c r="T953" s="116"/>
      <c r="U953" s="116"/>
      <c r="V953" s="116"/>
      <c r="W953" s="116"/>
      <c r="X953" s="116"/>
      <c r="Y953" s="116"/>
      <c r="Z953" s="117"/>
      <c r="AA953" s="117"/>
      <c r="AB953" s="117"/>
      <c r="AC953" s="117"/>
    </row>
    <row r="954" ht="15.75" customHeight="1">
      <c r="A954" s="118"/>
      <c r="B954" s="118"/>
      <c r="C954" s="115"/>
      <c r="D954" s="97"/>
      <c r="E954" s="97"/>
      <c r="F954" s="116"/>
      <c r="G954" s="116"/>
      <c r="H954" s="116"/>
      <c r="I954" s="116"/>
      <c r="J954" s="116"/>
      <c r="K954" s="116"/>
      <c r="L954" s="116"/>
      <c r="M954" s="116"/>
      <c r="N954" s="116"/>
      <c r="O954" s="116"/>
      <c r="P954" s="116"/>
      <c r="Q954" s="116"/>
      <c r="R954" s="116"/>
      <c r="S954" s="116"/>
      <c r="T954" s="116"/>
      <c r="U954" s="116"/>
      <c r="V954" s="116"/>
      <c r="W954" s="116"/>
      <c r="X954" s="116"/>
      <c r="Y954" s="116"/>
      <c r="Z954" s="117"/>
      <c r="AA954" s="117"/>
      <c r="AB954" s="117"/>
      <c r="AC954" s="117"/>
    </row>
    <row r="955" ht="15.75" customHeight="1">
      <c r="A955" s="118"/>
      <c r="B955" s="118"/>
      <c r="C955" s="115"/>
      <c r="D955" s="97"/>
      <c r="E955" s="97"/>
      <c r="F955" s="116"/>
      <c r="G955" s="116"/>
      <c r="H955" s="116"/>
      <c r="I955" s="116"/>
      <c r="J955" s="116"/>
      <c r="K955" s="116"/>
      <c r="L955" s="116"/>
      <c r="M955" s="116"/>
      <c r="N955" s="116"/>
      <c r="O955" s="116"/>
      <c r="P955" s="116"/>
      <c r="Q955" s="116"/>
      <c r="R955" s="116"/>
      <c r="S955" s="116"/>
      <c r="T955" s="116"/>
      <c r="U955" s="116"/>
      <c r="V955" s="116"/>
      <c r="W955" s="116"/>
      <c r="X955" s="116"/>
      <c r="Y955" s="116"/>
      <c r="Z955" s="117"/>
      <c r="AA955" s="117"/>
      <c r="AB955" s="117"/>
      <c r="AC955" s="117"/>
    </row>
    <row r="956" ht="15.75" customHeight="1">
      <c r="A956" s="118"/>
      <c r="B956" s="118"/>
      <c r="C956" s="115"/>
      <c r="D956" s="97"/>
      <c r="E956" s="97"/>
      <c r="F956" s="116"/>
      <c r="G956" s="116"/>
      <c r="H956" s="116"/>
      <c r="I956" s="116"/>
      <c r="J956" s="116"/>
      <c r="K956" s="116"/>
      <c r="L956" s="116"/>
      <c r="M956" s="116"/>
      <c r="N956" s="116"/>
      <c r="O956" s="116"/>
      <c r="P956" s="116"/>
      <c r="Q956" s="116"/>
      <c r="R956" s="116"/>
      <c r="S956" s="116"/>
      <c r="T956" s="116"/>
      <c r="U956" s="116"/>
      <c r="V956" s="116"/>
      <c r="W956" s="116"/>
      <c r="X956" s="116"/>
      <c r="Y956" s="116"/>
      <c r="Z956" s="117"/>
      <c r="AA956" s="117"/>
      <c r="AB956" s="117"/>
      <c r="AC956" s="117"/>
    </row>
    <row r="957" ht="15.75" customHeight="1">
      <c r="A957" s="118"/>
      <c r="B957" s="118"/>
      <c r="C957" s="115"/>
      <c r="D957" s="97"/>
      <c r="E957" s="97"/>
      <c r="F957" s="116"/>
      <c r="G957" s="116"/>
      <c r="H957" s="116"/>
      <c r="I957" s="116"/>
      <c r="J957" s="116"/>
      <c r="K957" s="116"/>
      <c r="L957" s="116"/>
      <c r="M957" s="116"/>
      <c r="N957" s="116"/>
      <c r="O957" s="116"/>
      <c r="P957" s="116"/>
      <c r="Q957" s="116"/>
      <c r="R957" s="116"/>
      <c r="S957" s="116"/>
      <c r="T957" s="116"/>
      <c r="U957" s="116"/>
      <c r="V957" s="116"/>
      <c r="W957" s="116"/>
      <c r="X957" s="116"/>
      <c r="Y957" s="116"/>
      <c r="Z957" s="117"/>
      <c r="AA957" s="117"/>
      <c r="AB957" s="117"/>
      <c r="AC957" s="117"/>
    </row>
    <row r="958" ht="15.75" customHeight="1">
      <c r="A958" s="118"/>
      <c r="B958" s="118"/>
      <c r="C958" s="115"/>
      <c r="D958" s="97"/>
      <c r="E958" s="97"/>
      <c r="F958" s="116"/>
      <c r="G958" s="116"/>
      <c r="H958" s="116"/>
      <c r="I958" s="116"/>
      <c r="J958" s="116"/>
      <c r="K958" s="116"/>
      <c r="L958" s="116"/>
      <c r="M958" s="116"/>
      <c r="N958" s="116"/>
      <c r="O958" s="116"/>
      <c r="P958" s="116"/>
      <c r="Q958" s="116"/>
      <c r="R958" s="116"/>
      <c r="S958" s="116"/>
      <c r="T958" s="116"/>
      <c r="U958" s="116"/>
      <c r="V958" s="116"/>
      <c r="W958" s="116"/>
      <c r="X958" s="116"/>
      <c r="Y958" s="116"/>
      <c r="Z958" s="117"/>
      <c r="AA958" s="117"/>
      <c r="AB958" s="117"/>
      <c r="AC958" s="117"/>
    </row>
    <row r="959" ht="15.75" customHeight="1">
      <c r="A959" s="118"/>
      <c r="B959" s="118"/>
      <c r="C959" s="115"/>
      <c r="D959" s="97"/>
      <c r="E959" s="97"/>
      <c r="F959" s="116"/>
      <c r="G959" s="116"/>
      <c r="H959" s="116"/>
      <c r="I959" s="116"/>
      <c r="J959" s="116"/>
      <c r="K959" s="116"/>
      <c r="L959" s="116"/>
      <c r="M959" s="116"/>
      <c r="N959" s="116"/>
      <c r="O959" s="116"/>
      <c r="P959" s="116"/>
      <c r="Q959" s="116"/>
      <c r="R959" s="116"/>
      <c r="S959" s="116"/>
      <c r="T959" s="116"/>
      <c r="U959" s="116"/>
      <c r="V959" s="116"/>
      <c r="W959" s="116"/>
      <c r="X959" s="116"/>
      <c r="Y959" s="116"/>
      <c r="Z959" s="117"/>
      <c r="AA959" s="117"/>
      <c r="AB959" s="117"/>
      <c r="AC959" s="117"/>
    </row>
    <row r="960" ht="15.75" customHeight="1">
      <c r="A960" s="118"/>
      <c r="B960" s="118"/>
      <c r="C960" s="115"/>
      <c r="D960" s="97"/>
      <c r="E960" s="97"/>
      <c r="F960" s="116"/>
      <c r="G960" s="116"/>
      <c r="H960" s="116"/>
      <c r="I960" s="116"/>
      <c r="J960" s="116"/>
      <c r="K960" s="116"/>
      <c r="L960" s="116"/>
      <c r="M960" s="116"/>
      <c r="N960" s="116"/>
      <c r="O960" s="116"/>
      <c r="P960" s="116"/>
      <c r="Q960" s="116"/>
      <c r="R960" s="116"/>
      <c r="S960" s="116"/>
      <c r="T960" s="116"/>
      <c r="U960" s="116"/>
      <c r="V960" s="116"/>
      <c r="W960" s="116"/>
      <c r="X960" s="116"/>
      <c r="Y960" s="116"/>
      <c r="Z960" s="117"/>
      <c r="AA960" s="117"/>
      <c r="AB960" s="117"/>
      <c r="AC960" s="117"/>
    </row>
    <row r="961" ht="15.75" customHeight="1">
      <c r="A961" s="118"/>
      <c r="B961" s="118"/>
      <c r="C961" s="115"/>
      <c r="D961" s="97"/>
      <c r="E961" s="97"/>
      <c r="F961" s="116"/>
      <c r="G961" s="116"/>
      <c r="H961" s="116"/>
      <c r="I961" s="116"/>
      <c r="J961" s="116"/>
      <c r="K961" s="116"/>
      <c r="L961" s="116"/>
      <c r="M961" s="116"/>
      <c r="N961" s="116"/>
      <c r="O961" s="116"/>
      <c r="P961" s="116"/>
      <c r="Q961" s="116"/>
      <c r="R961" s="116"/>
      <c r="S961" s="116"/>
      <c r="T961" s="116"/>
      <c r="U961" s="116"/>
      <c r="V961" s="116"/>
      <c r="W961" s="116"/>
      <c r="X961" s="116"/>
      <c r="Y961" s="116"/>
      <c r="Z961" s="117"/>
      <c r="AA961" s="117"/>
      <c r="AB961" s="117"/>
      <c r="AC961" s="117"/>
    </row>
    <row r="962" ht="15.75" customHeight="1">
      <c r="A962" s="118"/>
      <c r="B962" s="118"/>
      <c r="C962" s="115"/>
      <c r="D962" s="97"/>
      <c r="E962" s="97"/>
      <c r="F962" s="116"/>
      <c r="G962" s="116"/>
      <c r="H962" s="116"/>
      <c r="I962" s="116"/>
      <c r="J962" s="116"/>
      <c r="K962" s="116"/>
      <c r="L962" s="116"/>
      <c r="M962" s="116"/>
      <c r="N962" s="116"/>
      <c r="O962" s="116"/>
      <c r="P962" s="116"/>
      <c r="Q962" s="116"/>
      <c r="R962" s="116"/>
      <c r="S962" s="116"/>
      <c r="T962" s="116"/>
      <c r="U962" s="116"/>
      <c r="V962" s="116"/>
      <c r="W962" s="116"/>
      <c r="X962" s="116"/>
      <c r="Y962" s="116"/>
      <c r="Z962" s="117"/>
      <c r="AA962" s="117"/>
      <c r="AB962" s="117"/>
      <c r="AC962" s="117"/>
    </row>
    <row r="963" ht="15.75" customHeight="1">
      <c r="A963" s="118"/>
      <c r="B963" s="118"/>
      <c r="C963" s="115"/>
      <c r="D963" s="97"/>
      <c r="E963" s="97"/>
      <c r="F963" s="116"/>
      <c r="G963" s="116"/>
      <c r="H963" s="116"/>
      <c r="I963" s="116"/>
      <c r="J963" s="116"/>
      <c r="K963" s="116"/>
      <c r="L963" s="116"/>
      <c r="M963" s="116"/>
      <c r="N963" s="116"/>
      <c r="O963" s="116"/>
      <c r="P963" s="116"/>
      <c r="Q963" s="116"/>
      <c r="R963" s="116"/>
      <c r="S963" s="116"/>
      <c r="T963" s="116"/>
      <c r="U963" s="116"/>
      <c r="V963" s="116"/>
      <c r="W963" s="116"/>
      <c r="X963" s="116"/>
      <c r="Y963" s="116"/>
      <c r="Z963" s="117"/>
      <c r="AA963" s="117"/>
      <c r="AB963" s="117"/>
      <c r="AC963" s="117"/>
    </row>
    <row r="964" ht="15.75" customHeight="1">
      <c r="A964" s="118"/>
      <c r="B964" s="118"/>
      <c r="C964" s="115"/>
      <c r="D964" s="97"/>
      <c r="E964" s="97"/>
      <c r="F964" s="116"/>
      <c r="G964" s="116"/>
      <c r="H964" s="116"/>
      <c r="I964" s="116"/>
      <c r="J964" s="116"/>
      <c r="K964" s="116"/>
      <c r="L964" s="116"/>
      <c r="M964" s="116"/>
      <c r="N964" s="116"/>
      <c r="O964" s="116"/>
      <c r="P964" s="116"/>
      <c r="Q964" s="116"/>
      <c r="R964" s="116"/>
      <c r="S964" s="116"/>
      <c r="T964" s="116"/>
      <c r="U964" s="116"/>
      <c r="V964" s="116"/>
      <c r="W964" s="116"/>
      <c r="X964" s="116"/>
      <c r="Y964" s="116"/>
      <c r="Z964" s="117"/>
      <c r="AA964" s="117"/>
      <c r="AB964" s="117"/>
      <c r="AC964" s="117"/>
    </row>
    <row r="965" ht="15.75" customHeight="1">
      <c r="A965" s="118"/>
      <c r="B965" s="118"/>
      <c r="C965" s="115"/>
      <c r="D965" s="97"/>
      <c r="E965" s="97"/>
      <c r="F965" s="116"/>
      <c r="G965" s="116"/>
      <c r="H965" s="116"/>
      <c r="I965" s="116"/>
      <c r="J965" s="116"/>
      <c r="K965" s="116"/>
      <c r="L965" s="116"/>
      <c r="M965" s="116"/>
      <c r="N965" s="116"/>
      <c r="O965" s="116"/>
      <c r="P965" s="116"/>
      <c r="Q965" s="116"/>
      <c r="R965" s="116"/>
      <c r="S965" s="116"/>
      <c r="T965" s="116"/>
      <c r="U965" s="116"/>
      <c r="V965" s="116"/>
      <c r="W965" s="116"/>
      <c r="X965" s="116"/>
      <c r="Y965" s="116"/>
      <c r="Z965" s="117"/>
      <c r="AA965" s="117"/>
      <c r="AB965" s="117"/>
      <c r="AC965" s="117"/>
    </row>
    <row r="966" ht="15.75" customHeight="1">
      <c r="A966" s="118"/>
      <c r="B966" s="118"/>
      <c r="C966" s="115"/>
      <c r="D966" s="97"/>
      <c r="E966" s="97"/>
      <c r="F966" s="116"/>
      <c r="G966" s="116"/>
      <c r="H966" s="116"/>
      <c r="I966" s="116"/>
      <c r="J966" s="116"/>
      <c r="K966" s="116"/>
      <c r="L966" s="116"/>
      <c r="M966" s="116"/>
      <c r="N966" s="116"/>
      <c r="O966" s="116"/>
      <c r="P966" s="116"/>
      <c r="Q966" s="116"/>
      <c r="R966" s="116"/>
      <c r="S966" s="116"/>
      <c r="T966" s="116"/>
      <c r="U966" s="116"/>
      <c r="V966" s="116"/>
      <c r="W966" s="116"/>
      <c r="X966" s="116"/>
      <c r="Y966" s="116"/>
      <c r="Z966" s="117"/>
      <c r="AA966" s="117"/>
      <c r="AB966" s="117"/>
      <c r="AC966" s="117"/>
    </row>
    <row r="967" ht="15.75" customHeight="1">
      <c r="A967" s="118"/>
      <c r="B967" s="118"/>
      <c r="C967" s="115"/>
      <c r="D967" s="97"/>
      <c r="E967" s="97"/>
      <c r="F967" s="116"/>
      <c r="G967" s="116"/>
      <c r="H967" s="116"/>
      <c r="I967" s="116"/>
      <c r="J967" s="116"/>
      <c r="K967" s="116"/>
      <c r="L967" s="116"/>
      <c r="M967" s="116"/>
      <c r="N967" s="116"/>
      <c r="O967" s="116"/>
      <c r="P967" s="116"/>
      <c r="Q967" s="116"/>
      <c r="R967" s="116"/>
      <c r="S967" s="116"/>
      <c r="T967" s="116"/>
      <c r="U967" s="116"/>
      <c r="V967" s="116"/>
      <c r="W967" s="116"/>
      <c r="X967" s="116"/>
      <c r="Y967" s="116"/>
      <c r="Z967" s="117"/>
      <c r="AA967" s="117"/>
      <c r="AB967" s="117"/>
      <c r="AC967" s="117"/>
    </row>
    <row r="968" ht="15.75" customHeight="1">
      <c r="A968" s="118"/>
      <c r="B968" s="118"/>
      <c r="C968" s="115"/>
      <c r="D968" s="97"/>
      <c r="E968" s="97"/>
      <c r="F968" s="116"/>
      <c r="G968" s="116"/>
      <c r="H968" s="116"/>
      <c r="I968" s="116"/>
      <c r="J968" s="116"/>
      <c r="K968" s="116"/>
      <c r="L968" s="116"/>
      <c r="M968" s="116"/>
      <c r="N968" s="116"/>
      <c r="O968" s="116"/>
      <c r="P968" s="116"/>
      <c r="Q968" s="116"/>
      <c r="R968" s="116"/>
      <c r="S968" s="116"/>
      <c r="T968" s="116"/>
      <c r="U968" s="116"/>
      <c r="V968" s="116"/>
      <c r="W968" s="116"/>
      <c r="X968" s="116"/>
      <c r="Y968" s="116"/>
      <c r="Z968" s="117"/>
      <c r="AA968" s="117"/>
      <c r="AB968" s="117"/>
      <c r="AC968" s="117"/>
    </row>
    <row r="969" ht="15.75" customHeight="1">
      <c r="A969" s="118"/>
      <c r="B969" s="118"/>
      <c r="C969" s="115"/>
      <c r="D969" s="97"/>
      <c r="E969" s="97"/>
      <c r="F969" s="116"/>
      <c r="G969" s="116"/>
      <c r="H969" s="116"/>
      <c r="I969" s="116"/>
      <c r="J969" s="116"/>
      <c r="K969" s="116"/>
      <c r="L969" s="116"/>
      <c r="M969" s="116"/>
      <c r="N969" s="116"/>
      <c r="O969" s="116"/>
      <c r="P969" s="116"/>
      <c r="Q969" s="116"/>
      <c r="R969" s="116"/>
      <c r="S969" s="116"/>
      <c r="T969" s="116"/>
      <c r="U969" s="116"/>
      <c r="V969" s="116"/>
      <c r="W969" s="116"/>
      <c r="X969" s="116"/>
      <c r="Y969" s="116"/>
      <c r="Z969" s="117"/>
      <c r="AA969" s="117"/>
      <c r="AB969" s="117"/>
      <c r="AC969" s="117"/>
    </row>
    <row r="970" ht="15.75" customHeight="1">
      <c r="A970" s="118"/>
      <c r="B970" s="118"/>
      <c r="C970" s="115"/>
      <c r="D970" s="97"/>
      <c r="E970" s="97"/>
      <c r="F970" s="116"/>
      <c r="G970" s="116"/>
      <c r="H970" s="116"/>
      <c r="I970" s="116"/>
      <c r="J970" s="116"/>
      <c r="K970" s="116"/>
      <c r="L970" s="116"/>
      <c r="M970" s="116"/>
      <c r="N970" s="116"/>
      <c r="O970" s="116"/>
      <c r="P970" s="116"/>
      <c r="Q970" s="116"/>
      <c r="R970" s="116"/>
      <c r="S970" s="116"/>
      <c r="T970" s="116"/>
      <c r="U970" s="116"/>
      <c r="V970" s="116"/>
      <c r="W970" s="116"/>
      <c r="X970" s="116"/>
      <c r="Y970" s="116"/>
      <c r="Z970" s="117"/>
      <c r="AA970" s="117"/>
      <c r="AB970" s="117"/>
      <c r="AC970" s="117"/>
    </row>
    <row r="971" ht="15.75" customHeight="1">
      <c r="A971" s="118"/>
      <c r="B971" s="118"/>
      <c r="C971" s="115"/>
      <c r="D971" s="97"/>
      <c r="E971" s="97"/>
      <c r="F971" s="116"/>
      <c r="G971" s="116"/>
      <c r="H971" s="116"/>
      <c r="I971" s="116"/>
      <c r="J971" s="116"/>
      <c r="K971" s="116"/>
      <c r="L971" s="116"/>
      <c r="M971" s="116"/>
      <c r="N971" s="116"/>
      <c r="O971" s="116"/>
      <c r="P971" s="116"/>
      <c r="Q971" s="116"/>
      <c r="R971" s="116"/>
      <c r="S971" s="116"/>
      <c r="T971" s="116"/>
      <c r="U971" s="116"/>
      <c r="V971" s="116"/>
      <c r="W971" s="116"/>
      <c r="X971" s="116"/>
      <c r="Y971" s="116"/>
      <c r="Z971" s="117"/>
      <c r="AA971" s="117"/>
      <c r="AB971" s="117"/>
      <c r="AC971" s="117"/>
    </row>
    <row r="972" ht="15.75" customHeight="1">
      <c r="A972" s="118"/>
      <c r="B972" s="118"/>
      <c r="C972" s="115"/>
      <c r="D972" s="97"/>
      <c r="E972" s="97"/>
      <c r="F972" s="116"/>
      <c r="G972" s="116"/>
      <c r="H972" s="116"/>
      <c r="I972" s="116"/>
      <c r="J972" s="116"/>
      <c r="K972" s="116"/>
      <c r="L972" s="116"/>
      <c r="M972" s="116"/>
      <c r="N972" s="116"/>
      <c r="O972" s="116"/>
      <c r="P972" s="116"/>
      <c r="Q972" s="116"/>
      <c r="R972" s="116"/>
      <c r="S972" s="116"/>
      <c r="T972" s="116"/>
      <c r="U972" s="116"/>
      <c r="V972" s="116"/>
      <c r="W972" s="116"/>
      <c r="X972" s="116"/>
      <c r="Y972" s="116"/>
      <c r="Z972" s="117"/>
      <c r="AA972" s="117"/>
      <c r="AB972" s="117"/>
      <c r="AC972" s="117"/>
    </row>
    <row r="973" ht="15.75" customHeight="1">
      <c r="A973" s="118"/>
      <c r="B973" s="118"/>
      <c r="C973" s="115"/>
      <c r="D973" s="97"/>
      <c r="E973" s="97"/>
      <c r="F973" s="116"/>
      <c r="G973" s="116"/>
      <c r="H973" s="116"/>
      <c r="I973" s="116"/>
      <c r="J973" s="116"/>
      <c r="K973" s="116"/>
      <c r="L973" s="116"/>
      <c r="M973" s="116"/>
      <c r="N973" s="116"/>
      <c r="O973" s="116"/>
      <c r="P973" s="116"/>
      <c r="Q973" s="116"/>
      <c r="R973" s="116"/>
      <c r="S973" s="116"/>
      <c r="T973" s="116"/>
      <c r="U973" s="116"/>
      <c r="V973" s="116"/>
      <c r="W973" s="116"/>
      <c r="X973" s="116"/>
      <c r="Y973" s="116"/>
      <c r="Z973" s="117"/>
      <c r="AA973" s="117"/>
      <c r="AB973" s="117"/>
      <c r="AC973" s="117"/>
    </row>
    <row r="974" ht="15.75" customHeight="1">
      <c r="A974" s="118"/>
      <c r="B974" s="118"/>
      <c r="C974" s="115"/>
      <c r="D974" s="97"/>
      <c r="E974" s="97"/>
      <c r="F974" s="116"/>
      <c r="G974" s="116"/>
      <c r="H974" s="116"/>
      <c r="I974" s="116"/>
      <c r="J974" s="116"/>
      <c r="K974" s="116"/>
      <c r="L974" s="116"/>
      <c r="M974" s="116"/>
      <c r="N974" s="116"/>
      <c r="O974" s="116"/>
      <c r="P974" s="116"/>
      <c r="Q974" s="116"/>
      <c r="R974" s="116"/>
      <c r="S974" s="116"/>
      <c r="T974" s="116"/>
      <c r="U974" s="116"/>
      <c r="V974" s="116"/>
      <c r="W974" s="116"/>
      <c r="X974" s="116"/>
      <c r="Y974" s="116"/>
      <c r="Z974" s="117"/>
      <c r="AA974" s="117"/>
      <c r="AB974" s="117"/>
      <c r="AC974" s="117"/>
    </row>
  </sheetData>
  <mergeCells count="8">
    <mergeCell ref="A4:A12"/>
    <mergeCell ref="A13:A18"/>
    <mergeCell ref="A19:A23"/>
    <mergeCell ref="A24:A30"/>
    <mergeCell ref="A31:A40"/>
    <mergeCell ref="A41:A52"/>
    <mergeCell ref="A53:A69"/>
    <mergeCell ref="A70:E70"/>
  </mergeCells>
  <printOptions/>
  <pageMargins bottom="0.787401575" footer="0.0" header="0.0" left="0.511811024" right="0.511811024" top="0.787401575"/>
  <pageSetup paperSize="9"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71"/>
    <col customWidth="1" min="2" max="2" width="10.57"/>
    <col customWidth="1" min="3" max="27" width="10.71"/>
  </cols>
  <sheetData>
    <row r="1">
      <c r="A1" s="99" t="s">
        <v>1112</v>
      </c>
      <c r="B1" s="100"/>
      <c r="C1" s="101"/>
    </row>
    <row r="2">
      <c r="A2" s="102"/>
      <c r="B2" s="100"/>
      <c r="C2" s="100"/>
    </row>
    <row r="3">
      <c r="A3" s="123" t="s">
        <v>1113</v>
      </c>
      <c r="B3" s="104"/>
      <c r="C3" s="81" t="s">
        <v>873</v>
      </c>
      <c r="D3" s="82" t="s">
        <v>874</v>
      </c>
      <c r="E3" s="83" t="s">
        <v>875</v>
      </c>
      <c r="F3" s="82" t="s">
        <v>876</v>
      </c>
      <c r="G3" s="83" t="s">
        <v>877</v>
      </c>
      <c r="H3" s="82" t="s">
        <v>878</v>
      </c>
      <c r="I3" s="83" t="s">
        <v>879</v>
      </c>
      <c r="J3" s="82" t="s">
        <v>880</v>
      </c>
      <c r="K3" s="83" t="s">
        <v>881</v>
      </c>
      <c r="L3" s="82" t="s">
        <v>882</v>
      </c>
      <c r="M3" s="83" t="s">
        <v>883</v>
      </c>
      <c r="N3" s="82" t="s">
        <v>884</v>
      </c>
      <c r="O3" s="83" t="s">
        <v>885</v>
      </c>
      <c r="P3" s="82" t="s">
        <v>886</v>
      </c>
      <c r="Q3" s="83" t="s">
        <v>887</v>
      </c>
      <c r="R3" s="82" t="s">
        <v>888</v>
      </c>
      <c r="S3" s="83" t="s">
        <v>889</v>
      </c>
      <c r="T3" s="82" t="s">
        <v>890</v>
      </c>
      <c r="U3" s="83" t="s">
        <v>891</v>
      </c>
      <c r="V3" s="82" t="s">
        <v>892</v>
      </c>
      <c r="W3" s="83" t="s">
        <v>893</v>
      </c>
      <c r="X3" s="82" t="s">
        <v>940</v>
      </c>
      <c r="Y3" s="82" t="s">
        <v>895</v>
      </c>
      <c r="Z3" s="82" t="s">
        <v>896</v>
      </c>
      <c r="AA3" s="82" t="s">
        <v>897</v>
      </c>
    </row>
    <row r="4">
      <c r="A4" s="121" t="s">
        <v>389</v>
      </c>
      <c r="B4" s="54" t="s">
        <v>390</v>
      </c>
      <c r="C4" s="124">
        <f>MIN('Base de refeições'!$A$12:$B$13)</f>
        <v>9.7794</v>
      </c>
      <c r="D4" s="86">
        <v>7449.0</v>
      </c>
      <c r="E4" s="87">
        <f t="shared" ref="E4:E45" si="1">D4*$C4</f>
        <v>72846.7506</v>
      </c>
      <c r="F4" s="86">
        <v>2470.0</v>
      </c>
      <c r="G4" s="87">
        <f t="shared" ref="G4:G45" si="2">F4*$C4</f>
        <v>24155.118</v>
      </c>
      <c r="H4" s="86">
        <v>4339.0</v>
      </c>
      <c r="I4" s="87">
        <f t="shared" ref="I4:I45" si="3">H4*$C4</f>
        <v>42432.8166</v>
      </c>
      <c r="J4" s="86">
        <v>2616.0</v>
      </c>
      <c r="K4" s="87">
        <f t="shared" ref="K4:K45" si="4">J4*$C4</f>
        <v>25582.9104</v>
      </c>
      <c r="L4" s="86">
        <v>4810.0</v>
      </c>
      <c r="M4" s="87">
        <f t="shared" ref="M4:M45" si="5">L4*$C4</f>
        <v>47038.914</v>
      </c>
      <c r="N4" s="86">
        <v>12677.0</v>
      </c>
      <c r="O4" s="87">
        <f t="shared" ref="O4:O45" si="6">N4*$C4</f>
        <v>123973.4538</v>
      </c>
      <c r="P4" s="86">
        <v>3583.0</v>
      </c>
      <c r="Q4" s="87">
        <f t="shared" ref="Q4:Q45" si="7">P4*$C4</f>
        <v>35039.5902</v>
      </c>
      <c r="R4" s="86">
        <v>5547.0</v>
      </c>
      <c r="S4" s="87">
        <f t="shared" ref="S4:S45" si="8">R4*$C4</f>
        <v>54246.3318</v>
      </c>
      <c r="T4" s="86">
        <v>10595.0</v>
      </c>
      <c r="U4" s="87">
        <f t="shared" ref="U4:U45" si="9">T4*$C4</f>
        <v>103612.743</v>
      </c>
      <c r="V4" s="86">
        <v>2786.0</v>
      </c>
      <c r="W4" s="87">
        <f t="shared" ref="W4:W45" si="10">V4*$C4</f>
        <v>27245.4084</v>
      </c>
      <c r="X4" s="88">
        <f t="shared" ref="X4:X45" si="11">$D4+$F4+$H4+$J4+$L4+$N4+$P4+$R4+$T4+$V4</f>
        <v>56872</v>
      </c>
      <c r="Y4" s="87">
        <f t="shared" ref="Y4:Y45" si="12">X4*$C4</f>
        <v>556174.0368</v>
      </c>
      <c r="Z4" s="87">
        <f t="shared" ref="Z4:Z45" si="13">Y4*12</f>
        <v>6674088.442</v>
      </c>
      <c r="AA4" s="87">
        <f t="shared" ref="AA4:AA45" si="14">Z4*2</f>
        <v>13348176.88</v>
      </c>
    </row>
    <row r="5">
      <c r="A5" s="11"/>
      <c r="B5" s="54" t="s">
        <v>410</v>
      </c>
      <c r="C5" s="124">
        <f>MIN('Base de refeições'!A23:B24)</f>
        <v>5.14</v>
      </c>
      <c r="D5" s="86">
        <v>6075.0</v>
      </c>
      <c r="E5" s="87">
        <f t="shared" si="1"/>
        <v>31225.5</v>
      </c>
      <c r="F5" s="86">
        <v>2347.0</v>
      </c>
      <c r="G5" s="87">
        <f t="shared" si="2"/>
        <v>12063.58</v>
      </c>
      <c r="H5" s="86">
        <v>3855.0</v>
      </c>
      <c r="I5" s="87">
        <f t="shared" si="3"/>
        <v>19814.7</v>
      </c>
      <c r="J5" s="86">
        <v>831.0</v>
      </c>
      <c r="K5" s="87">
        <f t="shared" si="4"/>
        <v>4271.34</v>
      </c>
      <c r="L5" s="86">
        <v>1513.0</v>
      </c>
      <c r="M5" s="87">
        <f t="shared" si="5"/>
        <v>7776.82</v>
      </c>
      <c r="N5" s="86">
        <v>11058.0</v>
      </c>
      <c r="O5" s="87">
        <f t="shared" si="6"/>
        <v>56838.12</v>
      </c>
      <c r="P5" s="86">
        <v>2784.0</v>
      </c>
      <c r="Q5" s="87">
        <f t="shared" si="7"/>
        <v>14309.76</v>
      </c>
      <c r="R5" s="86">
        <v>3734.0</v>
      </c>
      <c r="S5" s="87">
        <f t="shared" si="8"/>
        <v>19192.76</v>
      </c>
      <c r="T5" s="86">
        <v>9146.0</v>
      </c>
      <c r="U5" s="87">
        <f t="shared" si="9"/>
        <v>47010.44</v>
      </c>
      <c r="V5" s="86">
        <v>352.0</v>
      </c>
      <c r="W5" s="87">
        <f t="shared" si="10"/>
        <v>1809.28</v>
      </c>
      <c r="X5" s="88">
        <f t="shared" si="11"/>
        <v>41695</v>
      </c>
      <c r="Y5" s="87">
        <f t="shared" si="12"/>
        <v>214312.3</v>
      </c>
      <c r="Z5" s="87">
        <f t="shared" si="13"/>
        <v>2571747.6</v>
      </c>
      <c r="AA5" s="87">
        <f t="shared" si="14"/>
        <v>5143495.2</v>
      </c>
    </row>
    <row r="6">
      <c r="A6" s="11"/>
      <c r="B6" s="54" t="s">
        <v>425</v>
      </c>
      <c r="C6" s="124">
        <f>MIN('Base de refeições'!$A$34:$B$35)</f>
        <v>18.65</v>
      </c>
      <c r="D6" s="86">
        <v>7393.0</v>
      </c>
      <c r="E6" s="87">
        <f t="shared" si="1"/>
        <v>137879.45</v>
      </c>
      <c r="F6" s="86">
        <v>2236.0</v>
      </c>
      <c r="G6" s="87">
        <f t="shared" si="2"/>
        <v>41701.4</v>
      </c>
      <c r="H6" s="86">
        <v>4418.0</v>
      </c>
      <c r="I6" s="87">
        <f t="shared" si="3"/>
        <v>82395.7</v>
      </c>
      <c r="J6" s="86">
        <v>3262.0</v>
      </c>
      <c r="K6" s="87">
        <f t="shared" si="4"/>
        <v>60836.3</v>
      </c>
      <c r="L6" s="86">
        <v>4199.0</v>
      </c>
      <c r="M6" s="87">
        <f t="shared" si="5"/>
        <v>78311.35</v>
      </c>
      <c r="N6" s="86">
        <v>11744.0</v>
      </c>
      <c r="O6" s="87">
        <f t="shared" si="6"/>
        <v>219025.6</v>
      </c>
      <c r="P6" s="86">
        <v>3453.0</v>
      </c>
      <c r="Q6" s="87">
        <f t="shared" si="7"/>
        <v>64398.45</v>
      </c>
      <c r="R6" s="86">
        <v>5036.0</v>
      </c>
      <c r="S6" s="87">
        <f t="shared" si="8"/>
        <v>93921.4</v>
      </c>
      <c r="T6" s="86">
        <v>10018.0</v>
      </c>
      <c r="U6" s="87">
        <f t="shared" si="9"/>
        <v>186835.7</v>
      </c>
      <c r="V6" s="86">
        <v>2715.0</v>
      </c>
      <c r="W6" s="87">
        <f t="shared" si="10"/>
        <v>50634.75</v>
      </c>
      <c r="X6" s="88">
        <f t="shared" si="11"/>
        <v>54474</v>
      </c>
      <c r="Y6" s="87">
        <f t="shared" si="12"/>
        <v>1015940.1</v>
      </c>
      <c r="Z6" s="87">
        <f t="shared" si="13"/>
        <v>12191281.2</v>
      </c>
      <c r="AA6" s="87">
        <f t="shared" si="14"/>
        <v>24382562.4</v>
      </c>
    </row>
    <row r="7">
      <c r="A7" s="11"/>
      <c r="B7" s="54" t="s">
        <v>440</v>
      </c>
      <c r="C7" s="124">
        <f>MIN('Base de refeições'!$A$45:$B$46)</f>
        <v>5.58</v>
      </c>
      <c r="D7" s="86">
        <v>7541.0</v>
      </c>
      <c r="E7" s="87">
        <f t="shared" si="1"/>
        <v>42078.78</v>
      </c>
      <c r="F7" s="86">
        <v>2400.0</v>
      </c>
      <c r="G7" s="87">
        <f t="shared" si="2"/>
        <v>13392</v>
      </c>
      <c r="H7" s="86">
        <v>4254.0</v>
      </c>
      <c r="I7" s="87">
        <f t="shared" si="3"/>
        <v>23737.32</v>
      </c>
      <c r="J7" s="86">
        <v>3196.0</v>
      </c>
      <c r="K7" s="87">
        <f t="shared" si="4"/>
        <v>17833.68</v>
      </c>
      <c r="L7" s="86">
        <v>3834.0</v>
      </c>
      <c r="M7" s="87">
        <f t="shared" si="5"/>
        <v>21393.72</v>
      </c>
      <c r="N7" s="86">
        <v>12689.0</v>
      </c>
      <c r="O7" s="87">
        <f t="shared" si="6"/>
        <v>70804.62</v>
      </c>
      <c r="P7" s="86">
        <v>4013.0</v>
      </c>
      <c r="Q7" s="87">
        <f t="shared" si="7"/>
        <v>22392.54</v>
      </c>
      <c r="R7" s="86">
        <v>5568.0</v>
      </c>
      <c r="S7" s="87">
        <f t="shared" si="8"/>
        <v>31069.44</v>
      </c>
      <c r="T7" s="86">
        <v>10029.0</v>
      </c>
      <c r="U7" s="87">
        <f t="shared" si="9"/>
        <v>55961.82</v>
      </c>
      <c r="V7" s="86">
        <v>2523.0</v>
      </c>
      <c r="W7" s="87">
        <f t="shared" si="10"/>
        <v>14078.34</v>
      </c>
      <c r="X7" s="88">
        <f t="shared" si="11"/>
        <v>56047</v>
      </c>
      <c r="Y7" s="87">
        <f t="shared" si="12"/>
        <v>312742.26</v>
      </c>
      <c r="Z7" s="87">
        <f t="shared" si="13"/>
        <v>3752907.12</v>
      </c>
      <c r="AA7" s="87">
        <f t="shared" si="14"/>
        <v>7505814.24</v>
      </c>
    </row>
    <row r="8">
      <c r="A8" s="11"/>
      <c r="B8" s="54" t="s">
        <v>454</v>
      </c>
      <c r="C8" s="124">
        <f>MIN('Base de refeições'!$A$56:$B$57)</f>
        <v>18.65</v>
      </c>
      <c r="D8" s="86">
        <v>6616.0</v>
      </c>
      <c r="E8" s="87">
        <f t="shared" si="1"/>
        <v>123388.4</v>
      </c>
      <c r="F8" s="86">
        <v>2034.0</v>
      </c>
      <c r="G8" s="87">
        <f t="shared" si="2"/>
        <v>37934.1</v>
      </c>
      <c r="H8" s="86">
        <v>3958.0</v>
      </c>
      <c r="I8" s="87">
        <f t="shared" si="3"/>
        <v>73816.7</v>
      </c>
      <c r="J8" s="86">
        <v>1856.0</v>
      </c>
      <c r="K8" s="87">
        <f t="shared" si="4"/>
        <v>34614.4</v>
      </c>
      <c r="L8" s="86">
        <v>3586.0</v>
      </c>
      <c r="M8" s="87">
        <f t="shared" si="5"/>
        <v>66878.9</v>
      </c>
      <c r="N8" s="86">
        <v>10905.0</v>
      </c>
      <c r="O8" s="87">
        <f t="shared" si="6"/>
        <v>203378.25</v>
      </c>
      <c r="P8" s="86">
        <v>2600.0</v>
      </c>
      <c r="Q8" s="87">
        <f t="shared" si="7"/>
        <v>48490</v>
      </c>
      <c r="R8" s="86">
        <v>4664.0</v>
      </c>
      <c r="S8" s="87">
        <f t="shared" si="8"/>
        <v>86983.6</v>
      </c>
      <c r="T8" s="86">
        <v>9332.0</v>
      </c>
      <c r="U8" s="87">
        <f t="shared" si="9"/>
        <v>174041.8</v>
      </c>
      <c r="V8" s="86">
        <v>2406.0</v>
      </c>
      <c r="W8" s="87">
        <f t="shared" si="10"/>
        <v>44871.9</v>
      </c>
      <c r="X8" s="88">
        <f t="shared" si="11"/>
        <v>47957</v>
      </c>
      <c r="Y8" s="87">
        <f t="shared" si="12"/>
        <v>894398.05</v>
      </c>
      <c r="Z8" s="87">
        <f t="shared" si="13"/>
        <v>10732776.6</v>
      </c>
      <c r="AA8" s="87">
        <f t="shared" si="14"/>
        <v>21465553.2</v>
      </c>
    </row>
    <row r="9">
      <c r="A9" s="65"/>
      <c r="B9" s="54" t="s">
        <v>424</v>
      </c>
      <c r="C9" s="124">
        <f>MIN('Base de refeições'!$A$67:$B$68)</f>
        <v>5.3775</v>
      </c>
      <c r="D9" s="86">
        <v>6716.0</v>
      </c>
      <c r="E9" s="87">
        <f t="shared" si="1"/>
        <v>36115.29</v>
      </c>
      <c r="F9" s="86">
        <v>2137.0</v>
      </c>
      <c r="G9" s="87">
        <f t="shared" si="2"/>
        <v>11491.7175</v>
      </c>
      <c r="H9" s="86">
        <v>3442.0</v>
      </c>
      <c r="I9" s="87">
        <f t="shared" si="3"/>
        <v>18509.355</v>
      </c>
      <c r="J9" s="86">
        <v>1890.0</v>
      </c>
      <c r="K9" s="87">
        <f t="shared" si="4"/>
        <v>10163.475</v>
      </c>
      <c r="L9" s="86">
        <v>3613.0</v>
      </c>
      <c r="M9" s="87">
        <f t="shared" si="5"/>
        <v>19428.9075</v>
      </c>
      <c r="N9" s="86">
        <v>11056.0</v>
      </c>
      <c r="O9" s="87">
        <f t="shared" si="6"/>
        <v>59453.64</v>
      </c>
      <c r="P9" s="86">
        <v>2607.0</v>
      </c>
      <c r="Q9" s="87">
        <f t="shared" si="7"/>
        <v>14019.1425</v>
      </c>
      <c r="R9" s="86">
        <v>5176.0</v>
      </c>
      <c r="S9" s="87">
        <f t="shared" si="8"/>
        <v>27833.94</v>
      </c>
      <c r="T9" s="86">
        <v>9139.0</v>
      </c>
      <c r="U9" s="87">
        <f t="shared" si="9"/>
        <v>49144.9725</v>
      </c>
      <c r="V9" s="86">
        <v>2419.0</v>
      </c>
      <c r="W9" s="87">
        <f t="shared" si="10"/>
        <v>13008.1725</v>
      </c>
      <c r="X9" s="88">
        <f t="shared" si="11"/>
        <v>48195</v>
      </c>
      <c r="Y9" s="87">
        <f t="shared" si="12"/>
        <v>259168.6125</v>
      </c>
      <c r="Z9" s="87">
        <f t="shared" si="13"/>
        <v>3110023.35</v>
      </c>
      <c r="AA9" s="87">
        <f t="shared" si="14"/>
        <v>6220046.7</v>
      </c>
    </row>
    <row r="10">
      <c r="A10" s="121" t="s">
        <v>476</v>
      </c>
      <c r="B10" s="54" t="s">
        <v>390</v>
      </c>
      <c r="C10" s="124">
        <f>MIN('Base de refeições'!$A$80:$B$81)</f>
        <v>11.25</v>
      </c>
      <c r="D10" s="86">
        <v>500.0</v>
      </c>
      <c r="E10" s="87">
        <f t="shared" si="1"/>
        <v>5625</v>
      </c>
      <c r="F10" s="86">
        <v>300.0</v>
      </c>
      <c r="G10" s="87">
        <f t="shared" si="2"/>
        <v>3375</v>
      </c>
      <c r="H10" s="86">
        <v>550.0</v>
      </c>
      <c r="I10" s="87">
        <f t="shared" si="3"/>
        <v>6187.5</v>
      </c>
      <c r="J10" s="86">
        <v>20.0</v>
      </c>
      <c r="K10" s="87">
        <f t="shared" si="4"/>
        <v>225</v>
      </c>
      <c r="L10" s="86">
        <v>435.0</v>
      </c>
      <c r="M10" s="87">
        <f t="shared" si="5"/>
        <v>4893.75</v>
      </c>
      <c r="N10" s="86">
        <v>255.0</v>
      </c>
      <c r="O10" s="87">
        <f t="shared" si="6"/>
        <v>2868.75</v>
      </c>
      <c r="P10" s="86">
        <v>250.0</v>
      </c>
      <c r="Q10" s="87">
        <f t="shared" si="7"/>
        <v>2812.5</v>
      </c>
      <c r="R10" s="86">
        <v>1200.0</v>
      </c>
      <c r="S10" s="87">
        <f t="shared" si="8"/>
        <v>13500</v>
      </c>
      <c r="T10" s="86">
        <v>161.0</v>
      </c>
      <c r="U10" s="87">
        <f t="shared" si="9"/>
        <v>1811.25</v>
      </c>
      <c r="V10" s="86">
        <v>1.0</v>
      </c>
      <c r="W10" s="87">
        <f t="shared" si="10"/>
        <v>11.25</v>
      </c>
      <c r="X10" s="88">
        <f t="shared" si="11"/>
        <v>3672</v>
      </c>
      <c r="Y10" s="87">
        <f t="shared" si="12"/>
        <v>41310</v>
      </c>
      <c r="Z10" s="87">
        <f t="shared" si="13"/>
        <v>495720</v>
      </c>
      <c r="AA10" s="87">
        <f t="shared" si="14"/>
        <v>991440</v>
      </c>
    </row>
    <row r="11">
      <c r="A11" s="11"/>
      <c r="B11" s="54" t="s">
        <v>410</v>
      </c>
      <c r="C11" s="124">
        <f>MIN('Base de refeições'!A91:B92)</f>
        <v>8</v>
      </c>
      <c r="D11" s="86">
        <v>404.0</v>
      </c>
      <c r="E11" s="87">
        <f t="shared" si="1"/>
        <v>3232</v>
      </c>
      <c r="F11" s="86">
        <v>300.0</v>
      </c>
      <c r="G11" s="87">
        <f t="shared" si="2"/>
        <v>2400</v>
      </c>
      <c r="H11" s="86">
        <v>550.0</v>
      </c>
      <c r="I11" s="87">
        <f t="shared" si="3"/>
        <v>4400</v>
      </c>
      <c r="J11" s="86">
        <v>20.0</v>
      </c>
      <c r="K11" s="87">
        <f t="shared" si="4"/>
        <v>160</v>
      </c>
      <c r="L11" s="86">
        <v>182.0</v>
      </c>
      <c r="M11" s="87">
        <f t="shared" si="5"/>
        <v>1456</v>
      </c>
      <c r="N11" s="86">
        <v>240.0</v>
      </c>
      <c r="O11" s="87">
        <f t="shared" si="6"/>
        <v>1920</v>
      </c>
      <c r="P11" s="86">
        <v>250.0</v>
      </c>
      <c r="Q11" s="87">
        <f t="shared" si="7"/>
        <v>2000</v>
      </c>
      <c r="R11" s="86">
        <v>1200.0</v>
      </c>
      <c r="S11" s="87">
        <f t="shared" si="8"/>
        <v>9600</v>
      </c>
      <c r="T11" s="86">
        <v>165.0</v>
      </c>
      <c r="U11" s="87">
        <f t="shared" si="9"/>
        <v>1320</v>
      </c>
      <c r="V11" s="86">
        <v>1.0</v>
      </c>
      <c r="W11" s="87">
        <f t="shared" si="10"/>
        <v>8</v>
      </c>
      <c r="X11" s="88">
        <f t="shared" si="11"/>
        <v>3312</v>
      </c>
      <c r="Y11" s="87">
        <f t="shared" si="12"/>
        <v>26496</v>
      </c>
      <c r="Z11" s="87">
        <f t="shared" si="13"/>
        <v>317952</v>
      </c>
      <c r="AA11" s="87">
        <f t="shared" si="14"/>
        <v>635904</v>
      </c>
    </row>
    <row r="12">
      <c r="A12" s="11"/>
      <c r="B12" s="54" t="s">
        <v>425</v>
      </c>
      <c r="C12" s="124">
        <f>MIN('Base de refeições'!A102:B103)</f>
        <v>14.85</v>
      </c>
      <c r="D12" s="86">
        <v>611.0</v>
      </c>
      <c r="E12" s="87">
        <f t="shared" si="1"/>
        <v>9073.35</v>
      </c>
      <c r="F12" s="86">
        <v>300.0</v>
      </c>
      <c r="G12" s="87">
        <f t="shared" si="2"/>
        <v>4455</v>
      </c>
      <c r="H12" s="86">
        <v>550.0</v>
      </c>
      <c r="I12" s="87">
        <f t="shared" si="3"/>
        <v>8167.5</v>
      </c>
      <c r="J12" s="86">
        <v>20.0</v>
      </c>
      <c r="K12" s="87">
        <f t="shared" si="4"/>
        <v>297</v>
      </c>
      <c r="L12" s="86">
        <v>447.0</v>
      </c>
      <c r="M12" s="87">
        <f t="shared" si="5"/>
        <v>6637.95</v>
      </c>
      <c r="N12" s="86">
        <v>264.0</v>
      </c>
      <c r="O12" s="87">
        <f t="shared" si="6"/>
        <v>3920.4</v>
      </c>
      <c r="P12" s="86">
        <v>250.0</v>
      </c>
      <c r="Q12" s="87">
        <f t="shared" si="7"/>
        <v>3712.5</v>
      </c>
      <c r="R12" s="86">
        <v>1200.0</v>
      </c>
      <c r="S12" s="87">
        <f t="shared" si="8"/>
        <v>17820</v>
      </c>
      <c r="T12" s="86">
        <v>165.0</v>
      </c>
      <c r="U12" s="87">
        <f t="shared" si="9"/>
        <v>2450.25</v>
      </c>
      <c r="V12" s="86">
        <v>1.0</v>
      </c>
      <c r="W12" s="87">
        <f t="shared" si="10"/>
        <v>14.85</v>
      </c>
      <c r="X12" s="88">
        <f t="shared" si="11"/>
        <v>3808</v>
      </c>
      <c r="Y12" s="87">
        <f t="shared" si="12"/>
        <v>56548.8</v>
      </c>
      <c r="Z12" s="87">
        <f t="shared" si="13"/>
        <v>678585.6</v>
      </c>
      <c r="AA12" s="87">
        <f t="shared" si="14"/>
        <v>1357171.2</v>
      </c>
    </row>
    <row r="13">
      <c r="A13" s="11"/>
      <c r="B13" s="54" t="s">
        <v>440</v>
      </c>
      <c r="C13" s="124">
        <f>MIN('Base de refeições'!$A$113:$B$114)</f>
        <v>7.483333333</v>
      </c>
      <c r="D13" s="86">
        <v>410.0</v>
      </c>
      <c r="E13" s="87">
        <f t="shared" si="1"/>
        <v>3068.166667</v>
      </c>
      <c r="F13" s="86">
        <v>300.0</v>
      </c>
      <c r="G13" s="87">
        <f t="shared" si="2"/>
        <v>2245</v>
      </c>
      <c r="H13" s="86">
        <v>550.0</v>
      </c>
      <c r="I13" s="87">
        <f t="shared" si="3"/>
        <v>4115.833333</v>
      </c>
      <c r="J13" s="86">
        <v>20.0</v>
      </c>
      <c r="K13" s="87">
        <f t="shared" si="4"/>
        <v>149.6666667</v>
      </c>
      <c r="L13" s="86">
        <v>441.0</v>
      </c>
      <c r="M13" s="87">
        <f t="shared" si="5"/>
        <v>3300.15</v>
      </c>
      <c r="N13" s="86">
        <v>242.0</v>
      </c>
      <c r="O13" s="87">
        <f t="shared" si="6"/>
        <v>1810.966667</v>
      </c>
      <c r="P13" s="86">
        <v>250.0</v>
      </c>
      <c r="Q13" s="87">
        <f t="shared" si="7"/>
        <v>1870.833333</v>
      </c>
      <c r="R13" s="86">
        <v>1200.0</v>
      </c>
      <c r="S13" s="87">
        <f t="shared" si="8"/>
        <v>8980</v>
      </c>
      <c r="T13" s="86">
        <v>165.0</v>
      </c>
      <c r="U13" s="87">
        <f t="shared" si="9"/>
        <v>1234.75</v>
      </c>
      <c r="V13" s="86">
        <v>1.0</v>
      </c>
      <c r="W13" s="87">
        <f t="shared" si="10"/>
        <v>7.483333333</v>
      </c>
      <c r="X13" s="88">
        <f t="shared" si="11"/>
        <v>3579</v>
      </c>
      <c r="Y13" s="87">
        <f t="shared" si="12"/>
        <v>26782.85</v>
      </c>
      <c r="Z13" s="87">
        <f t="shared" si="13"/>
        <v>321394.2</v>
      </c>
      <c r="AA13" s="87">
        <f t="shared" si="14"/>
        <v>642788.4</v>
      </c>
    </row>
    <row r="14">
      <c r="A14" s="11"/>
      <c r="B14" s="54" t="s">
        <v>454</v>
      </c>
      <c r="C14" s="124">
        <f>MIN('Base de refeições'!$A$124:$B$125)</f>
        <v>14.85</v>
      </c>
      <c r="D14" s="86">
        <v>596.0</v>
      </c>
      <c r="E14" s="87">
        <f t="shared" si="1"/>
        <v>8850.6</v>
      </c>
      <c r="F14" s="86">
        <v>300.0</v>
      </c>
      <c r="G14" s="87">
        <f t="shared" si="2"/>
        <v>4455</v>
      </c>
      <c r="H14" s="86">
        <v>550.0</v>
      </c>
      <c r="I14" s="87">
        <f t="shared" si="3"/>
        <v>8167.5</v>
      </c>
      <c r="J14" s="86">
        <v>20.0</v>
      </c>
      <c r="K14" s="87">
        <f t="shared" si="4"/>
        <v>297</v>
      </c>
      <c r="L14" s="86">
        <v>414.0</v>
      </c>
      <c r="M14" s="87">
        <f t="shared" si="5"/>
        <v>6147.9</v>
      </c>
      <c r="N14" s="86">
        <v>263.0</v>
      </c>
      <c r="O14" s="87">
        <f t="shared" si="6"/>
        <v>3905.55</v>
      </c>
      <c r="P14" s="86">
        <v>250.0</v>
      </c>
      <c r="Q14" s="87">
        <f t="shared" si="7"/>
        <v>3712.5</v>
      </c>
      <c r="R14" s="86">
        <v>1200.0</v>
      </c>
      <c r="S14" s="87">
        <f t="shared" si="8"/>
        <v>17820</v>
      </c>
      <c r="T14" s="86">
        <v>176.0</v>
      </c>
      <c r="U14" s="87">
        <f t="shared" si="9"/>
        <v>2613.6</v>
      </c>
      <c r="V14" s="86">
        <v>1.0</v>
      </c>
      <c r="W14" s="87">
        <f t="shared" si="10"/>
        <v>14.85</v>
      </c>
      <c r="X14" s="88">
        <f t="shared" si="11"/>
        <v>3770</v>
      </c>
      <c r="Y14" s="87">
        <f t="shared" si="12"/>
        <v>55984.5</v>
      </c>
      <c r="Z14" s="87">
        <f t="shared" si="13"/>
        <v>671814</v>
      </c>
      <c r="AA14" s="87">
        <f t="shared" si="14"/>
        <v>1343628</v>
      </c>
    </row>
    <row r="15">
      <c r="A15" s="65"/>
      <c r="B15" s="54" t="s">
        <v>424</v>
      </c>
      <c r="C15" s="124">
        <f>MIN('Base de refeições'!$A$135:$B$136)</f>
        <v>7.483333333</v>
      </c>
      <c r="D15" s="86">
        <v>509.0</v>
      </c>
      <c r="E15" s="87">
        <f t="shared" si="1"/>
        <v>3809.016667</v>
      </c>
      <c r="F15" s="86">
        <v>300.0</v>
      </c>
      <c r="G15" s="87">
        <f t="shared" si="2"/>
        <v>2245</v>
      </c>
      <c r="H15" s="86">
        <v>550.0</v>
      </c>
      <c r="I15" s="87">
        <f t="shared" si="3"/>
        <v>4115.833333</v>
      </c>
      <c r="J15" s="86">
        <v>20.0</v>
      </c>
      <c r="K15" s="87">
        <f t="shared" si="4"/>
        <v>149.6666667</v>
      </c>
      <c r="L15" s="86">
        <v>417.0</v>
      </c>
      <c r="M15" s="87">
        <f t="shared" si="5"/>
        <v>3120.55</v>
      </c>
      <c r="N15" s="86">
        <v>237.0</v>
      </c>
      <c r="O15" s="87">
        <f t="shared" si="6"/>
        <v>1773.55</v>
      </c>
      <c r="P15" s="86">
        <v>250.0</v>
      </c>
      <c r="Q15" s="87">
        <f t="shared" si="7"/>
        <v>1870.833333</v>
      </c>
      <c r="R15" s="86">
        <v>1200.0</v>
      </c>
      <c r="S15" s="87">
        <f t="shared" si="8"/>
        <v>8980</v>
      </c>
      <c r="T15" s="86">
        <v>168.0</v>
      </c>
      <c r="U15" s="87">
        <f t="shared" si="9"/>
        <v>1257.2</v>
      </c>
      <c r="V15" s="86">
        <v>1.0</v>
      </c>
      <c r="W15" s="87">
        <f t="shared" si="10"/>
        <v>7.483333333</v>
      </c>
      <c r="X15" s="88">
        <f t="shared" si="11"/>
        <v>3652</v>
      </c>
      <c r="Y15" s="87">
        <f t="shared" si="12"/>
        <v>27329.13333</v>
      </c>
      <c r="Z15" s="87">
        <f t="shared" si="13"/>
        <v>327949.6</v>
      </c>
      <c r="AA15" s="87">
        <f t="shared" si="14"/>
        <v>655899.2</v>
      </c>
    </row>
    <row r="16">
      <c r="A16" s="121" t="s">
        <v>540</v>
      </c>
      <c r="B16" s="54" t="s">
        <v>969</v>
      </c>
      <c r="C16" s="124">
        <f>MIN('Base de refeições'!A148:B149)</f>
        <v>7.785</v>
      </c>
      <c r="D16" s="86">
        <v>441.0</v>
      </c>
      <c r="E16" s="87">
        <f t="shared" si="1"/>
        <v>3433.185</v>
      </c>
      <c r="F16" s="86">
        <v>222.0</v>
      </c>
      <c r="G16" s="87">
        <f t="shared" si="2"/>
        <v>1728.27</v>
      </c>
      <c r="H16" s="86">
        <v>459.0</v>
      </c>
      <c r="I16" s="87">
        <f t="shared" si="3"/>
        <v>3573.315</v>
      </c>
      <c r="J16" s="86">
        <v>483.0</v>
      </c>
      <c r="K16" s="87">
        <f t="shared" si="4"/>
        <v>3760.155</v>
      </c>
      <c r="L16" s="86">
        <v>48.0</v>
      </c>
      <c r="M16" s="87">
        <f t="shared" si="5"/>
        <v>373.68</v>
      </c>
      <c r="N16" s="86">
        <v>2114.0</v>
      </c>
      <c r="O16" s="87">
        <f t="shared" si="6"/>
        <v>16457.49</v>
      </c>
      <c r="P16" s="86">
        <v>300.0</v>
      </c>
      <c r="Q16" s="87">
        <f t="shared" si="7"/>
        <v>2335.5</v>
      </c>
      <c r="R16" s="86">
        <v>1607.0</v>
      </c>
      <c r="S16" s="87">
        <f t="shared" si="8"/>
        <v>12510.495</v>
      </c>
      <c r="T16" s="86">
        <v>1044.0</v>
      </c>
      <c r="U16" s="87">
        <f t="shared" si="9"/>
        <v>8127.54</v>
      </c>
      <c r="V16" s="86">
        <v>924.0</v>
      </c>
      <c r="W16" s="87">
        <f t="shared" si="10"/>
        <v>7193.34</v>
      </c>
      <c r="X16" s="88">
        <f t="shared" si="11"/>
        <v>7642</v>
      </c>
      <c r="Y16" s="87">
        <f t="shared" si="12"/>
        <v>59492.97</v>
      </c>
      <c r="Z16" s="87">
        <f t="shared" si="13"/>
        <v>713915.64</v>
      </c>
      <c r="AA16" s="87">
        <f t="shared" si="14"/>
        <v>1427831.28</v>
      </c>
    </row>
    <row r="17">
      <c r="A17" s="11"/>
      <c r="B17" s="54" t="s">
        <v>410</v>
      </c>
      <c r="C17" s="124">
        <f>MIN('Base de refeições'!A159:B160)</f>
        <v>5.752</v>
      </c>
      <c r="D17" s="86">
        <v>297.0</v>
      </c>
      <c r="E17" s="87">
        <f t="shared" si="1"/>
        <v>1708.344</v>
      </c>
      <c r="F17" s="86">
        <v>200.0</v>
      </c>
      <c r="G17" s="87">
        <f t="shared" si="2"/>
        <v>1150.4</v>
      </c>
      <c r="H17" s="86">
        <v>458.0</v>
      </c>
      <c r="I17" s="87">
        <f t="shared" si="3"/>
        <v>2634.416</v>
      </c>
      <c r="J17" s="86">
        <v>268.0</v>
      </c>
      <c r="K17" s="87">
        <f t="shared" si="4"/>
        <v>1541.536</v>
      </c>
      <c r="L17" s="86">
        <v>48.0</v>
      </c>
      <c r="M17" s="87">
        <f t="shared" si="5"/>
        <v>276.096</v>
      </c>
      <c r="N17" s="86">
        <v>1574.0</v>
      </c>
      <c r="O17" s="87">
        <f t="shared" si="6"/>
        <v>9053.648</v>
      </c>
      <c r="P17" s="86">
        <v>300.0</v>
      </c>
      <c r="Q17" s="87">
        <f t="shared" si="7"/>
        <v>1725.6</v>
      </c>
      <c r="R17" s="86">
        <v>1204.0</v>
      </c>
      <c r="S17" s="87">
        <f t="shared" si="8"/>
        <v>6925.408</v>
      </c>
      <c r="T17" s="86">
        <v>264.0</v>
      </c>
      <c r="U17" s="87">
        <f t="shared" si="9"/>
        <v>1518.528</v>
      </c>
      <c r="V17" s="86">
        <v>17.0</v>
      </c>
      <c r="W17" s="87">
        <f t="shared" si="10"/>
        <v>97.784</v>
      </c>
      <c r="X17" s="88">
        <f t="shared" si="11"/>
        <v>4630</v>
      </c>
      <c r="Y17" s="87">
        <f t="shared" si="12"/>
        <v>26631.76</v>
      </c>
      <c r="Z17" s="87">
        <f t="shared" si="13"/>
        <v>319581.12</v>
      </c>
      <c r="AA17" s="87">
        <f t="shared" si="14"/>
        <v>639162.24</v>
      </c>
    </row>
    <row r="18">
      <c r="A18" s="11"/>
      <c r="B18" s="54" t="s">
        <v>425</v>
      </c>
      <c r="C18" s="124">
        <f>MIN('Base de refeições'!A170:B171)</f>
        <v>14.26</v>
      </c>
      <c r="D18" s="86">
        <v>719.0</v>
      </c>
      <c r="E18" s="87">
        <f t="shared" si="1"/>
        <v>10252.94</v>
      </c>
      <c r="F18" s="86">
        <v>235.0</v>
      </c>
      <c r="G18" s="87">
        <f t="shared" si="2"/>
        <v>3351.1</v>
      </c>
      <c r="H18" s="86">
        <v>493.0</v>
      </c>
      <c r="I18" s="87">
        <f t="shared" si="3"/>
        <v>7030.18</v>
      </c>
      <c r="J18" s="86">
        <v>447.0</v>
      </c>
      <c r="K18" s="87">
        <f t="shared" si="4"/>
        <v>6374.22</v>
      </c>
      <c r="L18" s="86">
        <v>48.0</v>
      </c>
      <c r="M18" s="87">
        <f t="shared" si="5"/>
        <v>684.48</v>
      </c>
      <c r="N18" s="86">
        <v>2590.0</v>
      </c>
      <c r="O18" s="87">
        <f t="shared" si="6"/>
        <v>36933.4</v>
      </c>
      <c r="P18" s="86">
        <v>300.0</v>
      </c>
      <c r="Q18" s="87">
        <f t="shared" si="7"/>
        <v>4278</v>
      </c>
      <c r="R18" s="86">
        <v>1612.0</v>
      </c>
      <c r="S18" s="87">
        <f t="shared" si="8"/>
        <v>22987.12</v>
      </c>
      <c r="T18" s="86">
        <v>1032.0</v>
      </c>
      <c r="U18" s="87">
        <f t="shared" si="9"/>
        <v>14716.32</v>
      </c>
      <c r="V18" s="86">
        <v>1049.0</v>
      </c>
      <c r="W18" s="87">
        <f t="shared" si="10"/>
        <v>14958.74</v>
      </c>
      <c r="X18" s="88">
        <f t="shared" si="11"/>
        <v>8525</v>
      </c>
      <c r="Y18" s="87">
        <f t="shared" si="12"/>
        <v>121566.5</v>
      </c>
      <c r="Z18" s="87">
        <f t="shared" si="13"/>
        <v>1458798</v>
      </c>
      <c r="AA18" s="87">
        <f t="shared" si="14"/>
        <v>2917596</v>
      </c>
    </row>
    <row r="19" ht="15.75" customHeight="1">
      <c r="A19" s="11"/>
      <c r="B19" s="54" t="s">
        <v>440</v>
      </c>
      <c r="C19" s="124">
        <f>MIN('Base de refeições'!A181:B182)</f>
        <v>5.7425</v>
      </c>
      <c r="D19" s="86">
        <v>345.0</v>
      </c>
      <c r="E19" s="87">
        <f t="shared" si="1"/>
        <v>1981.1625</v>
      </c>
      <c r="F19" s="86">
        <v>214.0</v>
      </c>
      <c r="G19" s="87">
        <f t="shared" si="2"/>
        <v>1228.895</v>
      </c>
      <c r="H19" s="86">
        <v>458.0</v>
      </c>
      <c r="I19" s="87">
        <f t="shared" si="3"/>
        <v>2630.065</v>
      </c>
      <c r="J19" s="86">
        <v>441.0</v>
      </c>
      <c r="K19" s="87">
        <f t="shared" si="4"/>
        <v>2532.4425</v>
      </c>
      <c r="L19" s="86">
        <v>48.0</v>
      </c>
      <c r="M19" s="87">
        <f t="shared" si="5"/>
        <v>275.64</v>
      </c>
      <c r="N19" s="86">
        <v>1614.0</v>
      </c>
      <c r="O19" s="87">
        <f t="shared" si="6"/>
        <v>9268.395</v>
      </c>
      <c r="P19" s="86">
        <v>300.0</v>
      </c>
      <c r="Q19" s="87">
        <f t="shared" si="7"/>
        <v>1722.75</v>
      </c>
      <c r="R19" s="86">
        <v>1611.0</v>
      </c>
      <c r="S19" s="87">
        <f t="shared" si="8"/>
        <v>9251.1675</v>
      </c>
      <c r="T19" s="86">
        <v>867.0</v>
      </c>
      <c r="U19" s="87">
        <f t="shared" si="9"/>
        <v>4978.7475</v>
      </c>
      <c r="V19" s="86">
        <v>936.0</v>
      </c>
      <c r="W19" s="87">
        <f t="shared" si="10"/>
        <v>5374.98</v>
      </c>
      <c r="X19" s="88">
        <f t="shared" si="11"/>
        <v>6834</v>
      </c>
      <c r="Y19" s="87">
        <f t="shared" si="12"/>
        <v>39244.245</v>
      </c>
      <c r="Z19" s="87">
        <f t="shared" si="13"/>
        <v>470930.94</v>
      </c>
      <c r="AA19" s="87">
        <f t="shared" si="14"/>
        <v>941861.88</v>
      </c>
    </row>
    <row r="20" ht="15.75" customHeight="1">
      <c r="A20" s="11"/>
      <c r="B20" s="54" t="s">
        <v>454</v>
      </c>
      <c r="C20" s="124">
        <f>MIN('Base de refeições'!A192:B193)</f>
        <v>14.26</v>
      </c>
      <c r="D20" s="86">
        <v>608.0</v>
      </c>
      <c r="E20" s="87">
        <f t="shared" si="1"/>
        <v>8670.08</v>
      </c>
      <c r="F20" s="86">
        <v>216.0</v>
      </c>
      <c r="G20" s="87">
        <f t="shared" si="2"/>
        <v>3080.16</v>
      </c>
      <c r="H20" s="86">
        <v>441.0</v>
      </c>
      <c r="I20" s="87">
        <f t="shared" si="3"/>
        <v>6288.66</v>
      </c>
      <c r="J20" s="86">
        <v>426.0</v>
      </c>
      <c r="K20" s="87">
        <f t="shared" si="4"/>
        <v>6074.76</v>
      </c>
      <c r="L20" s="86">
        <v>48.0</v>
      </c>
      <c r="M20" s="87">
        <f t="shared" si="5"/>
        <v>684.48</v>
      </c>
      <c r="N20" s="86">
        <v>2575.0</v>
      </c>
      <c r="O20" s="87">
        <f t="shared" si="6"/>
        <v>36719.5</v>
      </c>
      <c r="P20" s="86">
        <v>300.0</v>
      </c>
      <c r="Q20" s="87">
        <f t="shared" si="7"/>
        <v>4278</v>
      </c>
      <c r="R20" s="86">
        <v>1562.0</v>
      </c>
      <c r="S20" s="87">
        <f t="shared" si="8"/>
        <v>22274.12</v>
      </c>
      <c r="T20" s="86">
        <v>925.0</v>
      </c>
      <c r="U20" s="87">
        <f t="shared" si="9"/>
        <v>13190.5</v>
      </c>
      <c r="V20" s="86">
        <v>917.0</v>
      </c>
      <c r="W20" s="87">
        <f t="shared" si="10"/>
        <v>13076.42</v>
      </c>
      <c r="X20" s="88">
        <f t="shared" si="11"/>
        <v>8018</v>
      </c>
      <c r="Y20" s="87">
        <f t="shared" si="12"/>
        <v>114336.68</v>
      </c>
      <c r="Z20" s="87">
        <f t="shared" si="13"/>
        <v>1372040.16</v>
      </c>
      <c r="AA20" s="87">
        <f t="shared" si="14"/>
        <v>2744080.32</v>
      </c>
    </row>
    <row r="21" ht="15.75" customHeight="1">
      <c r="A21" s="65"/>
      <c r="B21" s="54" t="s">
        <v>424</v>
      </c>
      <c r="C21" s="124">
        <f>MIN('Base de refeições'!A203:B204)</f>
        <v>5.7425</v>
      </c>
      <c r="D21" s="86">
        <v>397.0</v>
      </c>
      <c r="E21" s="87">
        <f t="shared" si="1"/>
        <v>2279.7725</v>
      </c>
      <c r="F21" s="86">
        <v>210.0</v>
      </c>
      <c r="G21" s="87">
        <f t="shared" si="2"/>
        <v>1205.925</v>
      </c>
      <c r="H21" s="86">
        <v>406.0</v>
      </c>
      <c r="I21" s="87">
        <f t="shared" si="3"/>
        <v>2331.455</v>
      </c>
      <c r="J21" s="86">
        <v>454.0</v>
      </c>
      <c r="K21" s="87">
        <f t="shared" si="4"/>
        <v>2607.095</v>
      </c>
      <c r="L21" s="86">
        <v>48.0</v>
      </c>
      <c r="M21" s="87">
        <f t="shared" si="5"/>
        <v>275.64</v>
      </c>
      <c r="N21" s="86">
        <v>1575.0</v>
      </c>
      <c r="O21" s="87">
        <f t="shared" si="6"/>
        <v>9044.4375</v>
      </c>
      <c r="P21" s="86">
        <v>300.0</v>
      </c>
      <c r="Q21" s="87">
        <f t="shared" si="7"/>
        <v>1722.75</v>
      </c>
      <c r="R21" s="86">
        <v>1709.0</v>
      </c>
      <c r="S21" s="87">
        <f t="shared" si="8"/>
        <v>9813.9325</v>
      </c>
      <c r="T21" s="86">
        <v>844.0</v>
      </c>
      <c r="U21" s="87">
        <f t="shared" si="9"/>
        <v>4846.67</v>
      </c>
      <c r="V21" s="86">
        <v>817.0</v>
      </c>
      <c r="W21" s="87">
        <f t="shared" si="10"/>
        <v>4691.6225</v>
      </c>
      <c r="X21" s="88">
        <f t="shared" si="11"/>
        <v>6760</v>
      </c>
      <c r="Y21" s="87">
        <f t="shared" si="12"/>
        <v>38819.3</v>
      </c>
      <c r="Z21" s="87">
        <f t="shared" si="13"/>
        <v>465831.6</v>
      </c>
      <c r="AA21" s="87">
        <f t="shared" si="14"/>
        <v>931663.2</v>
      </c>
    </row>
    <row r="22" ht="15.75" customHeight="1">
      <c r="A22" s="121" t="s">
        <v>970</v>
      </c>
      <c r="B22" s="89" t="s">
        <v>410</v>
      </c>
      <c r="C22" s="124">
        <f>MIN('Base de refeições'!A216:B217)</f>
        <v>6.2975</v>
      </c>
      <c r="D22" s="86">
        <v>48.0</v>
      </c>
      <c r="E22" s="87">
        <f t="shared" si="1"/>
        <v>302.28</v>
      </c>
      <c r="F22" s="86">
        <v>90.0</v>
      </c>
      <c r="G22" s="87">
        <f t="shared" si="2"/>
        <v>566.775</v>
      </c>
      <c r="H22" s="86">
        <v>120.0</v>
      </c>
      <c r="I22" s="87">
        <f t="shared" si="3"/>
        <v>755.7</v>
      </c>
      <c r="J22" s="86">
        <v>10.0</v>
      </c>
      <c r="K22" s="87">
        <f t="shared" si="4"/>
        <v>62.975</v>
      </c>
      <c r="L22" s="86">
        <v>46.0</v>
      </c>
      <c r="M22" s="87">
        <f t="shared" si="5"/>
        <v>289.685</v>
      </c>
      <c r="N22" s="86">
        <v>360.0</v>
      </c>
      <c r="O22" s="87">
        <f t="shared" si="6"/>
        <v>2267.1</v>
      </c>
      <c r="P22" s="86">
        <v>0.0</v>
      </c>
      <c r="Q22" s="87">
        <f t="shared" si="7"/>
        <v>0</v>
      </c>
      <c r="R22" s="86">
        <v>1.0</v>
      </c>
      <c r="S22" s="87">
        <f t="shared" si="8"/>
        <v>6.2975</v>
      </c>
      <c r="T22" s="86">
        <v>21.0</v>
      </c>
      <c r="U22" s="87">
        <f t="shared" si="9"/>
        <v>132.2475</v>
      </c>
      <c r="V22" s="86">
        <v>360.0</v>
      </c>
      <c r="W22" s="87">
        <f t="shared" si="10"/>
        <v>2267.1</v>
      </c>
      <c r="X22" s="88">
        <f t="shared" si="11"/>
        <v>1056</v>
      </c>
      <c r="Y22" s="87">
        <f t="shared" si="12"/>
        <v>6650.16</v>
      </c>
      <c r="Z22" s="87">
        <f t="shared" si="13"/>
        <v>79801.92</v>
      </c>
      <c r="AA22" s="87">
        <f t="shared" si="14"/>
        <v>159603.84</v>
      </c>
    </row>
    <row r="23" ht="15.75" customHeight="1">
      <c r="A23" s="11"/>
      <c r="B23" s="54" t="s">
        <v>425</v>
      </c>
      <c r="C23" s="124">
        <f>MIN('Base de refeições'!A227:B228)</f>
        <v>15.04</v>
      </c>
      <c r="D23" s="86">
        <v>49.0</v>
      </c>
      <c r="E23" s="87">
        <f t="shared" si="1"/>
        <v>736.96</v>
      </c>
      <c r="F23" s="86">
        <v>90.0</v>
      </c>
      <c r="G23" s="87">
        <f t="shared" si="2"/>
        <v>1353.6</v>
      </c>
      <c r="H23" s="86">
        <v>120.0</v>
      </c>
      <c r="I23" s="87">
        <f t="shared" si="3"/>
        <v>1804.8</v>
      </c>
      <c r="J23" s="86">
        <v>10.0</v>
      </c>
      <c r="K23" s="87">
        <f t="shared" si="4"/>
        <v>150.4</v>
      </c>
      <c r="L23" s="86">
        <v>46.0</v>
      </c>
      <c r="M23" s="87">
        <f t="shared" si="5"/>
        <v>691.84</v>
      </c>
      <c r="N23" s="86">
        <v>600.0</v>
      </c>
      <c r="O23" s="87">
        <f t="shared" si="6"/>
        <v>9024</v>
      </c>
      <c r="P23" s="86">
        <v>0.0</v>
      </c>
      <c r="Q23" s="87">
        <f t="shared" si="7"/>
        <v>0</v>
      </c>
      <c r="R23" s="86">
        <v>1.0</v>
      </c>
      <c r="S23" s="87">
        <f t="shared" si="8"/>
        <v>15.04</v>
      </c>
      <c r="T23" s="86">
        <v>265.0</v>
      </c>
      <c r="U23" s="87">
        <f t="shared" si="9"/>
        <v>3985.6</v>
      </c>
      <c r="V23" s="86">
        <v>360.0</v>
      </c>
      <c r="W23" s="87">
        <f t="shared" si="10"/>
        <v>5414.4</v>
      </c>
      <c r="X23" s="88">
        <f t="shared" si="11"/>
        <v>1541</v>
      </c>
      <c r="Y23" s="87">
        <f t="shared" si="12"/>
        <v>23176.64</v>
      </c>
      <c r="Z23" s="87">
        <f t="shared" si="13"/>
        <v>278119.68</v>
      </c>
      <c r="AA23" s="87">
        <f t="shared" si="14"/>
        <v>556239.36</v>
      </c>
    </row>
    <row r="24" ht="15.75" customHeight="1">
      <c r="A24" s="11"/>
      <c r="B24" s="89" t="s">
        <v>440</v>
      </c>
      <c r="C24" s="124">
        <f>MIN('Base de refeições'!A238:B239)</f>
        <v>6.2975</v>
      </c>
      <c r="D24" s="86">
        <v>49.0</v>
      </c>
      <c r="E24" s="87">
        <f t="shared" si="1"/>
        <v>308.5775</v>
      </c>
      <c r="F24" s="86">
        <v>90.0</v>
      </c>
      <c r="G24" s="87">
        <f t="shared" si="2"/>
        <v>566.775</v>
      </c>
      <c r="H24" s="86">
        <v>120.0</v>
      </c>
      <c r="I24" s="87">
        <f t="shared" si="3"/>
        <v>755.7</v>
      </c>
      <c r="J24" s="86">
        <v>10.0</v>
      </c>
      <c r="K24" s="87">
        <f t="shared" si="4"/>
        <v>62.975</v>
      </c>
      <c r="L24" s="86">
        <v>46.0</v>
      </c>
      <c r="M24" s="87">
        <f t="shared" si="5"/>
        <v>289.685</v>
      </c>
      <c r="N24" s="86">
        <v>360.0</v>
      </c>
      <c r="O24" s="87">
        <f t="shared" si="6"/>
        <v>2267.1</v>
      </c>
      <c r="P24" s="86">
        <v>0.0</v>
      </c>
      <c r="Q24" s="87">
        <f t="shared" si="7"/>
        <v>0</v>
      </c>
      <c r="R24" s="86">
        <v>1.0</v>
      </c>
      <c r="S24" s="87">
        <f t="shared" si="8"/>
        <v>6.2975</v>
      </c>
      <c r="T24" s="86">
        <v>249.0</v>
      </c>
      <c r="U24" s="87">
        <f t="shared" si="9"/>
        <v>1568.0775</v>
      </c>
      <c r="V24" s="86">
        <v>360.0</v>
      </c>
      <c r="W24" s="87">
        <f t="shared" si="10"/>
        <v>2267.1</v>
      </c>
      <c r="X24" s="88">
        <f t="shared" si="11"/>
        <v>1285</v>
      </c>
      <c r="Y24" s="87">
        <f t="shared" si="12"/>
        <v>8092.2875</v>
      </c>
      <c r="Z24" s="87">
        <f t="shared" si="13"/>
        <v>97107.45</v>
      </c>
      <c r="AA24" s="87">
        <f t="shared" si="14"/>
        <v>194214.9</v>
      </c>
    </row>
    <row r="25" ht="15.75" customHeight="1">
      <c r="A25" s="11"/>
      <c r="B25" s="89" t="s">
        <v>454</v>
      </c>
      <c r="C25" s="124">
        <f>MIN('Base de refeições'!A249:B250)</f>
        <v>15.04</v>
      </c>
      <c r="D25" s="86">
        <v>76.0</v>
      </c>
      <c r="E25" s="87">
        <f t="shared" si="1"/>
        <v>1143.04</v>
      </c>
      <c r="F25" s="86">
        <v>90.0</v>
      </c>
      <c r="G25" s="87">
        <f t="shared" si="2"/>
        <v>1353.6</v>
      </c>
      <c r="H25" s="86">
        <v>120.0</v>
      </c>
      <c r="I25" s="87">
        <f t="shared" si="3"/>
        <v>1804.8</v>
      </c>
      <c r="J25" s="86">
        <v>10.0</v>
      </c>
      <c r="K25" s="87">
        <f t="shared" si="4"/>
        <v>150.4</v>
      </c>
      <c r="L25" s="86">
        <v>46.0</v>
      </c>
      <c r="M25" s="87">
        <f t="shared" si="5"/>
        <v>691.84</v>
      </c>
      <c r="N25" s="86">
        <v>600.0</v>
      </c>
      <c r="O25" s="87">
        <f t="shared" si="6"/>
        <v>9024</v>
      </c>
      <c r="P25" s="86">
        <v>0.0</v>
      </c>
      <c r="Q25" s="87">
        <f t="shared" si="7"/>
        <v>0</v>
      </c>
      <c r="R25" s="86">
        <v>1.0</v>
      </c>
      <c r="S25" s="87">
        <f t="shared" si="8"/>
        <v>15.04</v>
      </c>
      <c r="T25" s="86">
        <v>251.0</v>
      </c>
      <c r="U25" s="87">
        <f t="shared" si="9"/>
        <v>3775.04</v>
      </c>
      <c r="V25" s="86">
        <v>360.0</v>
      </c>
      <c r="W25" s="87">
        <f t="shared" si="10"/>
        <v>5414.4</v>
      </c>
      <c r="X25" s="88">
        <f t="shared" si="11"/>
        <v>1554</v>
      </c>
      <c r="Y25" s="87">
        <f t="shared" si="12"/>
        <v>23372.16</v>
      </c>
      <c r="Z25" s="87">
        <f t="shared" si="13"/>
        <v>280465.92</v>
      </c>
      <c r="AA25" s="87">
        <f t="shared" si="14"/>
        <v>560931.84</v>
      </c>
    </row>
    <row r="26" ht="15.75" customHeight="1">
      <c r="A26" s="65"/>
      <c r="B26" s="89" t="s">
        <v>424</v>
      </c>
      <c r="C26" s="124">
        <f>MIN('Base de refeições'!A260:B261)</f>
        <v>6.2975</v>
      </c>
      <c r="D26" s="86">
        <v>49.0</v>
      </c>
      <c r="E26" s="87">
        <f t="shared" si="1"/>
        <v>308.5775</v>
      </c>
      <c r="F26" s="86">
        <v>90.0</v>
      </c>
      <c r="G26" s="87">
        <f t="shared" si="2"/>
        <v>566.775</v>
      </c>
      <c r="H26" s="86">
        <v>7.0</v>
      </c>
      <c r="I26" s="87">
        <f t="shared" si="3"/>
        <v>44.0825</v>
      </c>
      <c r="J26" s="86">
        <v>10.0</v>
      </c>
      <c r="K26" s="87">
        <f t="shared" si="4"/>
        <v>62.975</v>
      </c>
      <c r="L26" s="86">
        <v>46.0</v>
      </c>
      <c r="M26" s="87">
        <f t="shared" si="5"/>
        <v>289.685</v>
      </c>
      <c r="N26" s="86">
        <v>360.0</v>
      </c>
      <c r="O26" s="87">
        <f t="shared" si="6"/>
        <v>2267.1</v>
      </c>
      <c r="P26" s="86">
        <v>0.0</v>
      </c>
      <c r="Q26" s="87">
        <f t="shared" si="7"/>
        <v>0</v>
      </c>
      <c r="R26" s="86">
        <v>1.0</v>
      </c>
      <c r="S26" s="87">
        <f t="shared" si="8"/>
        <v>6.2975</v>
      </c>
      <c r="T26" s="86">
        <v>251.0</v>
      </c>
      <c r="U26" s="87">
        <f t="shared" si="9"/>
        <v>1580.6725</v>
      </c>
      <c r="V26" s="86">
        <v>100.0</v>
      </c>
      <c r="W26" s="87">
        <f t="shared" si="10"/>
        <v>629.75</v>
      </c>
      <c r="X26" s="88">
        <f t="shared" si="11"/>
        <v>914</v>
      </c>
      <c r="Y26" s="87">
        <f t="shared" si="12"/>
        <v>5755.915</v>
      </c>
      <c r="Z26" s="87">
        <f t="shared" si="13"/>
        <v>69070.98</v>
      </c>
      <c r="AA26" s="87">
        <f t="shared" si="14"/>
        <v>138141.96</v>
      </c>
    </row>
    <row r="27" ht="15.75" customHeight="1">
      <c r="A27" s="121" t="s">
        <v>661</v>
      </c>
      <c r="B27" s="54" t="s">
        <v>390</v>
      </c>
      <c r="C27" s="124">
        <f>MIN('Base de refeições'!A273:B274)</f>
        <v>7.19</v>
      </c>
      <c r="D27" s="86">
        <v>540.0</v>
      </c>
      <c r="E27" s="87">
        <f t="shared" si="1"/>
        <v>3882.6</v>
      </c>
      <c r="F27" s="86">
        <v>132.0</v>
      </c>
      <c r="G27" s="87">
        <f t="shared" si="2"/>
        <v>949.08</v>
      </c>
      <c r="H27" s="86">
        <v>246.0</v>
      </c>
      <c r="I27" s="87">
        <f t="shared" si="3"/>
        <v>1768.74</v>
      </c>
      <c r="J27" s="86">
        <v>133.0</v>
      </c>
      <c r="K27" s="87">
        <f t="shared" si="4"/>
        <v>956.27</v>
      </c>
      <c r="L27" s="86">
        <v>248.0</v>
      </c>
      <c r="M27" s="87">
        <f t="shared" si="5"/>
        <v>1783.12</v>
      </c>
      <c r="N27" s="86">
        <v>248.0</v>
      </c>
      <c r="O27" s="87">
        <f t="shared" si="6"/>
        <v>1783.12</v>
      </c>
      <c r="P27" s="86">
        <v>54.0</v>
      </c>
      <c r="Q27" s="87">
        <f t="shared" si="7"/>
        <v>388.26</v>
      </c>
      <c r="R27" s="86">
        <v>331.0</v>
      </c>
      <c r="S27" s="87">
        <f t="shared" si="8"/>
        <v>2379.89</v>
      </c>
      <c r="T27" s="86">
        <v>373.0</v>
      </c>
      <c r="U27" s="87">
        <f t="shared" si="9"/>
        <v>2681.87</v>
      </c>
      <c r="V27" s="86">
        <v>62.0</v>
      </c>
      <c r="W27" s="87">
        <f t="shared" si="10"/>
        <v>445.78</v>
      </c>
      <c r="X27" s="88">
        <f t="shared" si="11"/>
        <v>2367</v>
      </c>
      <c r="Y27" s="87">
        <f t="shared" si="12"/>
        <v>17018.73</v>
      </c>
      <c r="Z27" s="87">
        <f t="shared" si="13"/>
        <v>204224.76</v>
      </c>
      <c r="AA27" s="87">
        <f t="shared" si="14"/>
        <v>408449.52</v>
      </c>
    </row>
    <row r="28" ht="15.75" customHeight="1">
      <c r="A28" s="11"/>
      <c r="B28" s="54" t="s">
        <v>410</v>
      </c>
      <c r="C28" s="124">
        <f>MIN('Base de refeições'!A284:B285)</f>
        <v>6.8205</v>
      </c>
      <c r="D28" s="86">
        <v>550.0</v>
      </c>
      <c r="E28" s="87">
        <f t="shared" si="1"/>
        <v>3751.275</v>
      </c>
      <c r="F28" s="86">
        <v>114.0</v>
      </c>
      <c r="G28" s="87">
        <f t="shared" si="2"/>
        <v>777.537</v>
      </c>
      <c r="H28" s="86">
        <v>206.0</v>
      </c>
      <c r="I28" s="87">
        <f t="shared" si="3"/>
        <v>1405.023</v>
      </c>
      <c r="J28" s="86">
        <v>111.0</v>
      </c>
      <c r="K28" s="87">
        <f t="shared" si="4"/>
        <v>757.0755</v>
      </c>
      <c r="L28" s="86">
        <v>80.0</v>
      </c>
      <c r="M28" s="87">
        <f t="shared" si="5"/>
        <v>545.64</v>
      </c>
      <c r="N28" s="86">
        <v>206.0</v>
      </c>
      <c r="O28" s="87">
        <f t="shared" si="6"/>
        <v>1405.023</v>
      </c>
      <c r="P28" s="86">
        <v>52.0</v>
      </c>
      <c r="Q28" s="87">
        <f t="shared" si="7"/>
        <v>354.666</v>
      </c>
      <c r="R28" s="86">
        <v>241.0</v>
      </c>
      <c r="S28" s="87">
        <f t="shared" si="8"/>
        <v>1643.7405</v>
      </c>
      <c r="T28" s="86">
        <v>302.0</v>
      </c>
      <c r="U28" s="87">
        <f t="shared" si="9"/>
        <v>2059.791</v>
      </c>
      <c r="V28" s="86">
        <v>21.0</v>
      </c>
      <c r="W28" s="87">
        <f t="shared" si="10"/>
        <v>143.2305</v>
      </c>
      <c r="X28" s="88">
        <f t="shared" si="11"/>
        <v>1883</v>
      </c>
      <c r="Y28" s="87">
        <f t="shared" si="12"/>
        <v>12843.0015</v>
      </c>
      <c r="Z28" s="87">
        <f t="shared" si="13"/>
        <v>154116.018</v>
      </c>
      <c r="AA28" s="87">
        <f t="shared" si="14"/>
        <v>308232.036</v>
      </c>
    </row>
    <row r="29" ht="15.75" customHeight="1">
      <c r="A29" s="11"/>
      <c r="B29" s="54" t="s">
        <v>425</v>
      </c>
      <c r="C29" s="124">
        <f>MIN('Base de refeições'!A295:B296)</f>
        <v>15.88103333</v>
      </c>
      <c r="D29" s="86">
        <v>424.0</v>
      </c>
      <c r="E29" s="87">
        <f t="shared" si="1"/>
        <v>6733.558133</v>
      </c>
      <c r="F29" s="86">
        <v>123.0</v>
      </c>
      <c r="G29" s="87">
        <f t="shared" si="2"/>
        <v>1953.3671</v>
      </c>
      <c r="H29" s="86">
        <v>197.0</v>
      </c>
      <c r="I29" s="87">
        <f t="shared" si="3"/>
        <v>3128.563567</v>
      </c>
      <c r="J29" s="86">
        <v>137.0</v>
      </c>
      <c r="K29" s="87">
        <f t="shared" si="4"/>
        <v>2175.701567</v>
      </c>
      <c r="L29" s="86">
        <v>260.0</v>
      </c>
      <c r="M29" s="87">
        <f t="shared" si="5"/>
        <v>4129.068667</v>
      </c>
      <c r="N29" s="86">
        <v>220.0</v>
      </c>
      <c r="O29" s="87">
        <f t="shared" si="6"/>
        <v>3493.827333</v>
      </c>
      <c r="P29" s="86">
        <v>87.0</v>
      </c>
      <c r="Q29" s="87">
        <f t="shared" si="7"/>
        <v>1381.6499</v>
      </c>
      <c r="R29" s="86">
        <v>263.0</v>
      </c>
      <c r="S29" s="87">
        <f t="shared" si="8"/>
        <v>4176.711767</v>
      </c>
      <c r="T29" s="86">
        <v>332.0</v>
      </c>
      <c r="U29" s="87">
        <f t="shared" si="9"/>
        <v>5272.503067</v>
      </c>
      <c r="V29" s="86">
        <v>76.0</v>
      </c>
      <c r="W29" s="87">
        <f t="shared" si="10"/>
        <v>1206.958533</v>
      </c>
      <c r="X29" s="88">
        <f t="shared" si="11"/>
        <v>2119</v>
      </c>
      <c r="Y29" s="87">
        <f t="shared" si="12"/>
        <v>33651.90963</v>
      </c>
      <c r="Z29" s="87">
        <f t="shared" si="13"/>
        <v>403822.9156</v>
      </c>
      <c r="AA29" s="87">
        <f t="shared" si="14"/>
        <v>807645.8312</v>
      </c>
    </row>
    <row r="30" ht="15.75" customHeight="1">
      <c r="A30" s="11"/>
      <c r="B30" s="54" t="s">
        <v>440</v>
      </c>
      <c r="C30" s="124">
        <f>MIN('Base de refeições'!A306:B307)</f>
        <v>6.8</v>
      </c>
      <c r="D30" s="86">
        <v>561.0</v>
      </c>
      <c r="E30" s="87">
        <f t="shared" si="1"/>
        <v>3814.8</v>
      </c>
      <c r="F30" s="86">
        <v>118.0</v>
      </c>
      <c r="G30" s="87">
        <f t="shared" si="2"/>
        <v>802.4</v>
      </c>
      <c r="H30" s="86">
        <v>252.0</v>
      </c>
      <c r="I30" s="87">
        <f t="shared" si="3"/>
        <v>1713.6</v>
      </c>
      <c r="J30" s="86">
        <v>129.0</v>
      </c>
      <c r="K30" s="87">
        <f t="shared" si="4"/>
        <v>877.2</v>
      </c>
      <c r="L30" s="86">
        <v>227.0</v>
      </c>
      <c r="M30" s="87">
        <f t="shared" si="5"/>
        <v>1543.6</v>
      </c>
      <c r="N30" s="86">
        <v>255.0</v>
      </c>
      <c r="O30" s="87">
        <f t="shared" si="6"/>
        <v>1734</v>
      </c>
      <c r="P30" s="86">
        <v>47.0</v>
      </c>
      <c r="Q30" s="87">
        <f t="shared" si="7"/>
        <v>319.6</v>
      </c>
      <c r="R30" s="86">
        <v>302.0</v>
      </c>
      <c r="S30" s="87">
        <f t="shared" si="8"/>
        <v>2053.6</v>
      </c>
      <c r="T30" s="86">
        <v>279.0</v>
      </c>
      <c r="U30" s="87">
        <f t="shared" si="9"/>
        <v>1897.2</v>
      </c>
      <c r="V30" s="86">
        <v>62.0</v>
      </c>
      <c r="W30" s="87">
        <f t="shared" si="10"/>
        <v>421.6</v>
      </c>
      <c r="X30" s="88">
        <f t="shared" si="11"/>
        <v>2232</v>
      </c>
      <c r="Y30" s="87">
        <f t="shared" si="12"/>
        <v>15177.6</v>
      </c>
      <c r="Z30" s="87">
        <f t="shared" si="13"/>
        <v>182131.2</v>
      </c>
      <c r="AA30" s="87">
        <f t="shared" si="14"/>
        <v>364262.4</v>
      </c>
    </row>
    <row r="31" ht="15.75" customHeight="1">
      <c r="A31" s="11"/>
      <c r="B31" s="54" t="s">
        <v>454</v>
      </c>
      <c r="C31" s="124">
        <f>MIN('Base de refeições'!A317:B318)</f>
        <v>15.88103333</v>
      </c>
      <c r="D31" s="86">
        <v>606.0</v>
      </c>
      <c r="E31" s="87">
        <f t="shared" si="1"/>
        <v>9623.9062</v>
      </c>
      <c r="F31" s="86">
        <v>115.0</v>
      </c>
      <c r="G31" s="87">
        <f t="shared" si="2"/>
        <v>1826.318833</v>
      </c>
      <c r="H31" s="86">
        <v>205.0</v>
      </c>
      <c r="I31" s="87">
        <f t="shared" si="3"/>
        <v>3255.611833</v>
      </c>
      <c r="J31" s="86">
        <v>143.0</v>
      </c>
      <c r="K31" s="87">
        <f t="shared" si="4"/>
        <v>2270.987767</v>
      </c>
      <c r="L31" s="86">
        <v>330.0</v>
      </c>
      <c r="M31" s="87">
        <f t="shared" si="5"/>
        <v>5240.741</v>
      </c>
      <c r="N31" s="86">
        <v>220.0</v>
      </c>
      <c r="O31" s="87">
        <f t="shared" si="6"/>
        <v>3493.827333</v>
      </c>
      <c r="P31" s="86">
        <v>112.0</v>
      </c>
      <c r="Q31" s="87">
        <f t="shared" si="7"/>
        <v>1778.675733</v>
      </c>
      <c r="R31" s="86">
        <v>281.0</v>
      </c>
      <c r="S31" s="87">
        <f t="shared" si="8"/>
        <v>4462.570367</v>
      </c>
      <c r="T31" s="86">
        <v>368.0</v>
      </c>
      <c r="U31" s="87">
        <f t="shared" si="9"/>
        <v>5844.220267</v>
      </c>
      <c r="V31" s="86">
        <v>93.0</v>
      </c>
      <c r="W31" s="87">
        <f t="shared" si="10"/>
        <v>1476.9361</v>
      </c>
      <c r="X31" s="88">
        <f t="shared" si="11"/>
        <v>2473</v>
      </c>
      <c r="Y31" s="87">
        <f t="shared" si="12"/>
        <v>39273.79543</v>
      </c>
      <c r="Z31" s="87">
        <f t="shared" si="13"/>
        <v>471285.5452</v>
      </c>
      <c r="AA31" s="87">
        <f t="shared" si="14"/>
        <v>942571.0904</v>
      </c>
    </row>
    <row r="32" ht="15.75" customHeight="1">
      <c r="A32" s="65"/>
      <c r="B32" s="54" t="s">
        <v>424</v>
      </c>
      <c r="C32" s="124">
        <f>MIN('Base de refeições'!A328:B329)</f>
        <v>7.39</v>
      </c>
      <c r="D32" s="86">
        <v>1292.0</v>
      </c>
      <c r="E32" s="87">
        <f t="shared" si="1"/>
        <v>9547.88</v>
      </c>
      <c r="F32" s="86">
        <v>120.0</v>
      </c>
      <c r="G32" s="87">
        <f t="shared" si="2"/>
        <v>886.8</v>
      </c>
      <c r="H32" s="86">
        <v>253.0</v>
      </c>
      <c r="I32" s="87">
        <f t="shared" si="3"/>
        <v>1869.67</v>
      </c>
      <c r="J32" s="86">
        <v>130.0</v>
      </c>
      <c r="K32" s="87">
        <f t="shared" si="4"/>
        <v>960.7</v>
      </c>
      <c r="L32" s="86">
        <v>224.0</v>
      </c>
      <c r="M32" s="87">
        <f t="shared" si="5"/>
        <v>1655.36</v>
      </c>
      <c r="N32" s="86">
        <v>261.0</v>
      </c>
      <c r="O32" s="87">
        <f t="shared" si="6"/>
        <v>1928.79</v>
      </c>
      <c r="P32" s="86">
        <v>49.0</v>
      </c>
      <c r="Q32" s="87">
        <f t="shared" si="7"/>
        <v>362.11</v>
      </c>
      <c r="R32" s="86">
        <v>316.0</v>
      </c>
      <c r="S32" s="87">
        <f t="shared" si="8"/>
        <v>2335.24</v>
      </c>
      <c r="T32" s="86">
        <v>339.0</v>
      </c>
      <c r="U32" s="87">
        <f t="shared" si="9"/>
        <v>2505.21</v>
      </c>
      <c r="V32" s="86">
        <v>49.0</v>
      </c>
      <c r="W32" s="87">
        <f t="shared" si="10"/>
        <v>362.11</v>
      </c>
      <c r="X32" s="88">
        <f t="shared" si="11"/>
        <v>3033</v>
      </c>
      <c r="Y32" s="87">
        <f t="shared" si="12"/>
        <v>22413.87</v>
      </c>
      <c r="Z32" s="87">
        <f t="shared" si="13"/>
        <v>268966.44</v>
      </c>
      <c r="AA32" s="87">
        <f t="shared" si="14"/>
        <v>537932.88</v>
      </c>
    </row>
    <row r="33" ht="15.0" customHeight="1">
      <c r="A33" s="121" t="s">
        <v>971</v>
      </c>
      <c r="B33" s="54" t="s">
        <v>390</v>
      </c>
      <c r="C33" s="124">
        <f>MIN('Base de refeições'!A341:B342)</f>
        <v>5.175</v>
      </c>
      <c r="D33" s="86">
        <v>5899.0</v>
      </c>
      <c r="E33" s="87">
        <f t="shared" si="1"/>
        <v>30527.325</v>
      </c>
      <c r="F33" s="86">
        <v>2200.0</v>
      </c>
      <c r="G33" s="87">
        <f t="shared" si="2"/>
        <v>11385</v>
      </c>
      <c r="H33" s="86">
        <v>3604.0</v>
      </c>
      <c r="I33" s="87">
        <f t="shared" si="3"/>
        <v>18650.7</v>
      </c>
      <c r="J33" s="86">
        <v>11555.0</v>
      </c>
      <c r="K33" s="87">
        <f t="shared" si="4"/>
        <v>59797.125</v>
      </c>
      <c r="L33" s="86">
        <v>3295.0</v>
      </c>
      <c r="M33" s="87">
        <f t="shared" si="5"/>
        <v>17051.625</v>
      </c>
      <c r="N33" s="86">
        <v>5620.0</v>
      </c>
      <c r="O33" s="87">
        <f t="shared" si="6"/>
        <v>29083.5</v>
      </c>
      <c r="P33" s="86">
        <v>1726.0</v>
      </c>
      <c r="Q33" s="87">
        <f t="shared" si="7"/>
        <v>8932.05</v>
      </c>
      <c r="R33" s="86">
        <v>5666.0</v>
      </c>
      <c r="S33" s="87">
        <f t="shared" si="8"/>
        <v>29321.55</v>
      </c>
      <c r="T33" s="86">
        <v>5554.0</v>
      </c>
      <c r="U33" s="87">
        <f t="shared" si="9"/>
        <v>28741.95</v>
      </c>
      <c r="V33" s="86">
        <v>2913.0</v>
      </c>
      <c r="W33" s="87">
        <f t="shared" si="10"/>
        <v>15074.775</v>
      </c>
      <c r="X33" s="88">
        <f t="shared" si="11"/>
        <v>48032</v>
      </c>
      <c r="Y33" s="87">
        <f t="shared" si="12"/>
        <v>248565.6</v>
      </c>
      <c r="Z33" s="87">
        <f t="shared" si="13"/>
        <v>2982787.2</v>
      </c>
      <c r="AA33" s="87">
        <f t="shared" si="14"/>
        <v>5965574.4</v>
      </c>
    </row>
    <row r="34" ht="15.75" customHeight="1">
      <c r="A34" s="11"/>
      <c r="B34" s="54" t="s">
        <v>425</v>
      </c>
      <c r="C34" s="124">
        <f>MIN('Base de refeições'!A352:B353)</f>
        <v>12.775</v>
      </c>
      <c r="D34" s="86">
        <v>5922.0</v>
      </c>
      <c r="E34" s="87">
        <f t="shared" si="1"/>
        <v>75653.55</v>
      </c>
      <c r="F34" s="86">
        <v>2223.0</v>
      </c>
      <c r="G34" s="87">
        <f t="shared" si="2"/>
        <v>28398.825</v>
      </c>
      <c r="H34" s="86">
        <v>3714.0</v>
      </c>
      <c r="I34" s="87">
        <f t="shared" si="3"/>
        <v>47446.35</v>
      </c>
      <c r="J34" s="86">
        <v>1145.0</v>
      </c>
      <c r="K34" s="87">
        <f t="shared" si="4"/>
        <v>14627.375</v>
      </c>
      <c r="L34" s="86">
        <v>3433.0</v>
      </c>
      <c r="M34" s="87">
        <f t="shared" si="5"/>
        <v>43856.575</v>
      </c>
      <c r="N34" s="86">
        <v>5993.0</v>
      </c>
      <c r="O34" s="87">
        <f t="shared" si="6"/>
        <v>76560.575</v>
      </c>
      <c r="P34" s="86">
        <v>1777.0</v>
      </c>
      <c r="Q34" s="87">
        <f t="shared" si="7"/>
        <v>22701.175</v>
      </c>
      <c r="R34" s="86">
        <v>5809.0</v>
      </c>
      <c r="S34" s="87">
        <f t="shared" si="8"/>
        <v>74209.975</v>
      </c>
      <c r="T34" s="86">
        <v>5894.0</v>
      </c>
      <c r="U34" s="87">
        <f t="shared" si="9"/>
        <v>75295.85</v>
      </c>
      <c r="V34" s="86">
        <v>2866.0</v>
      </c>
      <c r="W34" s="87">
        <f t="shared" si="10"/>
        <v>36613.15</v>
      </c>
      <c r="X34" s="88">
        <f t="shared" si="11"/>
        <v>38776</v>
      </c>
      <c r="Y34" s="87">
        <f t="shared" si="12"/>
        <v>495363.4</v>
      </c>
      <c r="Z34" s="87">
        <f t="shared" si="13"/>
        <v>5944360.8</v>
      </c>
      <c r="AA34" s="87">
        <f t="shared" si="14"/>
        <v>11888721.6</v>
      </c>
    </row>
    <row r="35" ht="15.75" customHeight="1">
      <c r="A35" s="65"/>
      <c r="B35" s="54" t="s">
        <v>454</v>
      </c>
      <c r="C35" s="124">
        <f>MIN('Base de refeições'!A363:B364)</f>
        <v>12.775</v>
      </c>
      <c r="D35" s="86">
        <v>5815.0</v>
      </c>
      <c r="E35" s="87">
        <f t="shared" si="1"/>
        <v>74286.625</v>
      </c>
      <c r="F35" s="86">
        <v>2092.0</v>
      </c>
      <c r="G35" s="87">
        <f t="shared" si="2"/>
        <v>26725.3</v>
      </c>
      <c r="H35" s="86">
        <v>3583.0</v>
      </c>
      <c r="I35" s="87">
        <f t="shared" si="3"/>
        <v>45772.825</v>
      </c>
      <c r="J35" s="86">
        <v>1116.0</v>
      </c>
      <c r="K35" s="87">
        <f t="shared" si="4"/>
        <v>14256.9</v>
      </c>
      <c r="L35" s="86">
        <v>3262.0</v>
      </c>
      <c r="M35" s="87">
        <f t="shared" si="5"/>
        <v>41672.05</v>
      </c>
      <c r="N35" s="86">
        <v>5578.0</v>
      </c>
      <c r="O35" s="87">
        <f t="shared" si="6"/>
        <v>71258.95</v>
      </c>
      <c r="P35" s="86">
        <v>1679.0</v>
      </c>
      <c r="Q35" s="87">
        <f t="shared" si="7"/>
        <v>21449.225</v>
      </c>
      <c r="R35" s="86">
        <v>5557.0</v>
      </c>
      <c r="S35" s="87">
        <f t="shared" si="8"/>
        <v>70990.675</v>
      </c>
      <c r="T35" s="86">
        <v>5619.0</v>
      </c>
      <c r="U35" s="87">
        <f t="shared" si="9"/>
        <v>71782.725</v>
      </c>
      <c r="V35" s="86">
        <v>2634.0</v>
      </c>
      <c r="W35" s="87">
        <f t="shared" si="10"/>
        <v>33649.35</v>
      </c>
      <c r="X35" s="88">
        <f t="shared" si="11"/>
        <v>36935</v>
      </c>
      <c r="Y35" s="87">
        <f t="shared" si="12"/>
        <v>471844.625</v>
      </c>
      <c r="Z35" s="87">
        <f t="shared" si="13"/>
        <v>5662135.5</v>
      </c>
      <c r="AA35" s="87">
        <f t="shared" si="14"/>
        <v>11324271</v>
      </c>
    </row>
    <row r="36">
      <c r="A36" s="121" t="s">
        <v>758</v>
      </c>
      <c r="B36" s="54" t="s">
        <v>390</v>
      </c>
      <c r="C36" s="124">
        <f>MIN('Base de refeições'!$A$376:$B$377)</f>
        <v>10.9</v>
      </c>
      <c r="D36" s="86">
        <v>309.0</v>
      </c>
      <c r="E36" s="87">
        <f t="shared" si="1"/>
        <v>3368.1</v>
      </c>
      <c r="F36" s="86">
        <v>67.0</v>
      </c>
      <c r="G36" s="87">
        <f t="shared" si="2"/>
        <v>730.3</v>
      </c>
      <c r="H36" s="86">
        <v>240.0</v>
      </c>
      <c r="I36" s="87">
        <f t="shared" si="3"/>
        <v>2616</v>
      </c>
      <c r="J36" s="86">
        <v>135.0</v>
      </c>
      <c r="K36" s="87">
        <f t="shared" si="4"/>
        <v>1471.5</v>
      </c>
      <c r="L36" s="86">
        <v>146.0</v>
      </c>
      <c r="M36" s="87">
        <f t="shared" si="5"/>
        <v>1591.4</v>
      </c>
      <c r="N36" s="86">
        <v>545.0</v>
      </c>
      <c r="O36" s="87">
        <f t="shared" si="6"/>
        <v>5940.5</v>
      </c>
      <c r="P36" s="86">
        <v>29.0</v>
      </c>
      <c r="Q36" s="87">
        <f t="shared" si="7"/>
        <v>316.1</v>
      </c>
      <c r="R36" s="86">
        <v>100.0</v>
      </c>
      <c r="S36" s="87">
        <f t="shared" si="8"/>
        <v>1090</v>
      </c>
      <c r="T36" s="86">
        <v>557.0</v>
      </c>
      <c r="U36" s="87">
        <f t="shared" si="9"/>
        <v>6071.3</v>
      </c>
      <c r="V36" s="86">
        <v>891.0</v>
      </c>
      <c r="W36" s="87">
        <f t="shared" si="10"/>
        <v>9711.9</v>
      </c>
      <c r="X36" s="88">
        <f t="shared" si="11"/>
        <v>3019</v>
      </c>
      <c r="Y36" s="87">
        <f t="shared" si="12"/>
        <v>32907.1</v>
      </c>
      <c r="Z36" s="87">
        <f t="shared" si="13"/>
        <v>394885.2</v>
      </c>
      <c r="AA36" s="87">
        <f t="shared" si="14"/>
        <v>789770.4</v>
      </c>
    </row>
    <row r="37">
      <c r="A37" s="11"/>
      <c r="B37" s="54" t="s">
        <v>410</v>
      </c>
      <c r="C37" s="124">
        <f>MIN('Base de refeições'!A387:B388)</f>
        <v>6.355771429</v>
      </c>
      <c r="D37" s="86">
        <v>309.0</v>
      </c>
      <c r="E37" s="87">
        <f t="shared" si="1"/>
        <v>1963.933371</v>
      </c>
      <c r="F37" s="86">
        <v>16.0</v>
      </c>
      <c r="G37" s="87">
        <f t="shared" si="2"/>
        <v>101.6923429</v>
      </c>
      <c r="H37" s="86">
        <v>207.0</v>
      </c>
      <c r="I37" s="87">
        <f t="shared" si="3"/>
        <v>1315.644686</v>
      </c>
      <c r="J37" s="86">
        <v>94.0</v>
      </c>
      <c r="K37" s="87">
        <f t="shared" si="4"/>
        <v>597.4425143</v>
      </c>
      <c r="L37" s="86">
        <v>3.0</v>
      </c>
      <c r="M37" s="87">
        <f t="shared" si="5"/>
        <v>19.06731429</v>
      </c>
      <c r="N37" s="86">
        <v>594.0</v>
      </c>
      <c r="O37" s="87">
        <f t="shared" si="6"/>
        <v>3775.328229</v>
      </c>
      <c r="P37" s="86">
        <v>5.0</v>
      </c>
      <c r="Q37" s="87">
        <f t="shared" si="7"/>
        <v>31.77885714</v>
      </c>
      <c r="R37" s="86">
        <v>94.0</v>
      </c>
      <c r="S37" s="87">
        <f t="shared" si="8"/>
        <v>597.4425143</v>
      </c>
      <c r="T37" s="86">
        <v>551.0</v>
      </c>
      <c r="U37" s="87">
        <f t="shared" si="9"/>
        <v>3502.030057</v>
      </c>
      <c r="V37" s="86">
        <v>13.0</v>
      </c>
      <c r="W37" s="87">
        <f t="shared" si="10"/>
        <v>82.62502857</v>
      </c>
      <c r="X37" s="88">
        <f t="shared" si="11"/>
        <v>1886</v>
      </c>
      <c r="Y37" s="87">
        <f t="shared" si="12"/>
        <v>11986.98491</v>
      </c>
      <c r="Z37" s="87">
        <f t="shared" si="13"/>
        <v>143843.819</v>
      </c>
      <c r="AA37" s="87">
        <f t="shared" si="14"/>
        <v>287687.6379</v>
      </c>
    </row>
    <row r="38">
      <c r="A38" s="11"/>
      <c r="B38" s="54" t="s">
        <v>425</v>
      </c>
      <c r="C38" s="124">
        <f>MIN('Base de refeições'!A398:B399)</f>
        <v>12.775</v>
      </c>
      <c r="D38" s="86">
        <v>319.0</v>
      </c>
      <c r="E38" s="87">
        <f t="shared" si="1"/>
        <v>4075.225</v>
      </c>
      <c r="F38" s="86">
        <v>71.0</v>
      </c>
      <c r="G38" s="87">
        <f t="shared" si="2"/>
        <v>907.025</v>
      </c>
      <c r="H38" s="86">
        <v>267.0</v>
      </c>
      <c r="I38" s="87">
        <f t="shared" si="3"/>
        <v>3410.925</v>
      </c>
      <c r="J38" s="86">
        <v>124.0</v>
      </c>
      <c r="K38" s="87">
        <f t="shared" si="4"/>
        <v>1584.1</v>
      </c>
      <c r="L38" s="86">
        <v>159.0</v>
      </c>
      <c r="M38" s="87">
        <f t="shared" si="5"/>
        <v>2031.225</v>
      </c>
      <c r="N38" s="86">
        <v>593.0</v>
      </c>
      <c r="O38" s="87">
        <f t="shared" si="6"/>
        <v>7575.575</v>
      </c>
      <c r="P38" s="86">
        <v>29.0</v>
      </c>
      <c r="Q38" s="87">
        <f t="shared" si="7"/>
        <v>370.475</v>
      </c>
      <c r="R38" s="86">
        <v>102.0</v>
      </c>
      <c r="S38" s="87">
        <f t="shared" si="8"/>
        <v>1303.05</v>
      </c>
      <c r="T38" s="86">
        <v>566.0</v>
      </c>
      <c r="U38" s="87">
        <f t="shared" si="9"/>
        <v>7230.65</v>
      </c>
      <c r="V38" s="86">
        <v>1077.0</v>
      </c>
      <c r="W38" s="87">
        <f t="shared" si="10"/>
        <v>13758.675</v>
      </c>
      <c r="X38" s="88">
        <f t="shared" si="11"/>
        <v>3307</v>
      </c>
      <c r="Y38" s="87">
        <f t="shared" si="12"/>
        <v>42246.925</v>
      </c>
      <c r="Z38" s="87">
        <f t="shared" si="13"/>
        <v>506963.1</v>
      </c>
      <c r="AA38" s="87">
        <f t="shared" si="14"/>
        <v>1013926.2</v>
      </c>
    </row>
    <row r="39">
      <c r="A39" s="11"/>
      <c r="B39" s="54" t="s">
        <v>440</v>
      </c>
      <c r="C39" s="124">
        <f>MIN('Base de refeições'!A409:B410)</f>
        <v>5.3775</v>
      </c>
      <c r="D39" s="86">
        <v>312.0</v>
      </c>
      <c r="E39" s="87">
        <f t="shared" si="1"/>
        <v>1677.78</v>
      </c>
      <c r="F39" s="86">
        <v>61.0</v>
      </c>
      <c r="G39" s="87">
        <f t="shared" si="2"/>
        <v>328.0275</v>
      </c>
      <c r="H39" s="86">
        <v>249.0</v>
      </c>
      <c r="I39" s="87">
        <f t="shared" si="3"/>
        <v>1338.9975</v>
      </c>
      <c r="J39" s="86">
        <v>122.0</v>
      </c>
      <c r="K39" s="87">
        <f t="shared" si="4"/>
        <v>656.055</v>
      </c>
      <c r="L39" s="86">
        <v>155.0</v>
      </c>
      <c r="M39" s="87">
        <f t="shared" si="5"/>
        <v>833.5125</v>
      </c>
      <c r="N39" s="86">
        <v>589.0</v>
      </c>
      <c r="O39" s="87">
        <f t="shared" si="6"/>
        <v>3167.3475</v>
      </c>
      <c r="P39" s="86">
        <v>19.0</v>
      </c>
      <c r="Q39" s="87">
        <f t="shared" si="7"/>
        <v>102.1725</v>
      </c>
      <c r="R39" s="86">
        <v>102.0</v>
      </c>
      <c r="S39" s="87">
        <f t="shared" si="8"/>
        <v>548.505</v>
      </c>
      <c r="T39" s="86">
        <v>558.0</v>
      </c>
      <c r="U39" s="87">
        <f t="shared" si="9"/>
        <v>3000.645</v>
      </c>
      <c r="V39" s="86">
        <v>965.0</v>
      </c>
      <c r="W39" s="87">
        <f t="shared" si="10"/>
        <v>5189.2875</v>
      </c>
      <c r="X39" s="88">
        <f t="shared" si="11"/>
        <v>3132</v>
      </c>
      <c r="Y39" s="87">
        <f t="shared" si="12"/>
        <v>16842.33</v>
      </c>
      <c r="Z39" s="87">
        <f t="shared" si="13"/>
        <v>202107.96</v>
      </c>
      <c r="AA39" s="87">
        <f t="shared" si="14"/>
        <v>404215.92</v>
      </c>
    </row>
    <row r="40">
      <c r="A40" s="11"/>
      <c r="B40" s="54" t="s">
        <v>454</v>
      </c>
      <c r="C40" s="124">
        <f>MIN('Base de refeições'!A420:B421)</f>
        <v>12.775</v>
      </c>
      <c r="D40" s="86">
        <v>303.0</v>
      </c>
      <c r="E40" s="87">
        <f t="shared" si="1"/>
        <v>3870.825</v>
      </c>
      <c r="F40" s="86">
        <v>57.0</v>
      </c>
      <c r="G40" s="87">
        <f t="shared" si="2"/>
        <v>728.175</v>
      </c>
      <c r="H40" s="86">
        <v>240.0</v>
      </c>
      <c r="I40" s="87">
        <f t="shared" si="3"/>
        <v>3066</v>
      </c>
      <c r="J40" s="86">
        <v>119.0</v>
      </c>
      <c r="K40" s="87">
        <f t="shared" si="4"/>
        <v>1520.225</v>
      </c>
      <c r="L40" s="86">
        <v>146.0</v>
      </c>
      <c r="M40" s="87">
        <f t="shared" si="5"/>
        <v>1865.15</v>
      </c>
      <c r="N40" s="86">
        <v>543.0</v>
      </c>
      <c r="O40" s="87">
        <f t="shared" si="6"/>
        <v>6936.825</v>
      </c>
      <c r="P40" s="86">
        <v>29.0</v>
      </c>
      <c r="Q40" s="87">
        <f t="shared" si="7"/>
        <v>370.475</v>
      </c>
      <c r="R40" s="86">
        <v>103.0</v>
      </c>
      <c r="S40" s="87">
        <f t="shared" si="8"/>
        <v>1315.825</v>
      </c>
      <c r="T40" s="86">
        <v>548.0</v>
      </c>
      <c r="U40" s="87">
        <f t="shared" si="9"/>
        <v>7000.7</v>
      </c>
      <c r="V40" s="86">
        <v>950.0</v>
      </c>
      <c r="W40" s="87">
        <f t="shared" si="10"/>
        <v>12136.25</v>
      </c>
      <c r="X40" s="88">
        <f t="shared" si="11"/>
        <v>3038</v>
      </c>
      <c r="Y40" s="87">
        <f t="shared" si="12"/>
        <v>38810.45</v>
      </c>
      <c r="Z40" s="87">
        <f t="shared" si="13"/>
        <v>465725.4</v>
      </c>
      <c r="AA40" s="87">
        <f t="shared" si="14"/>
        <v>931450.8</v>
      </c>
    </row>
    <row r="41">
      <c r="A41" s="65"/>
      <c r="B41" s="54" t="s">
        <v>424</v>
      </c>
      <c r="C41" s="124">
        <f>MIN('Base de refeições'!A431:B432)</f>
        <v>5.3775</v>
      </c>
      <c r="D41" s="86">
        <v>306.0</v>
      </c>
      <c r="E41" s="87">
        <f t="shared" si="1"/>
        <v>1645.515</v>
      </c>
      <c r="F41" s="86">
        <v>57.0</v>
      </c>
      <c r="G41" s="87">
        <f t="shared" si="2"/>
        <v>306.5175</v>
      </c>
      <c r="H41" s="86">
        <v>235.0</v>
      </c>
      <c r="I41" s="87">
        <f t="shared" si="3"/>
        <v>1263.7125</v>
      </c>
      <c r="J41" s="86">
        <v>120.0</v>
      </c>
      <c r="K41" s="87">
        <f t="shared" si="4"/>
        <v>645.3</v>
      </c>
      <c r="L41" s="86">
        <v>143.0</v>
      </c>
      <c r="M41" s="87">
        <f t="shared" si="5"/>
        <v>768.9825</v>
      </c>
      <c r="N41" s="86">
        <v>544.0</v>
      </c>
      <c r="O41" s="87">
        <f t="shared" si="6"/>
        <v>2925.36</v>
      </c>
      <c r="P41" s="86">
        <v>19.0</v>
      </c>
      <c r="Q41" s="87">
        <f t="shared" si="7"/>
        <v>102.1725</v>
      </c>
      <c r="R41" s="86">
        <v>116.0</v>
      </c>
      <c r="S41" s="87">
        <f t="shared" si="8"/>
        <v>623.79</v>
      </c>
      <c r="T41" s="86">
        <v>548.0</v>
      </c>
      <c r="U41" s="87">
        <f t="shared" si="9"/>
        <v>2946.87</v>
      </c>
      <c r="V41" s="86">
        <v>805.0</v>
      </c>
      <c r="W41" s="87">
        <f t="shared" si="10"/>
        <v>4328.8875</v>
      </c>
      <c r="X41" s="88">
        <f t="shared" si="11"/>
        <v>2893</v>
      </c>
      <c r="Y41" s="87">
        <f t="shared" si="12"/>
        <v>15557.1075</v>
      </c>
      <c r="Z41" s="87">
        <f t="shared" si="13"/>
        <v>186685.29</v>
      </c>
      <c r="AA41" s="87">
        <f t="shared" si="14"/>
        <v>373370.58</v>
      </c>
    </row>
    <row r="42">
      <c r="A42" s="121" t="s">
        <v>823</v>
      </c>
      <c r="B42" s="54" t="s">
        <v>390</v>
      </c>
      <c r="C42" s="124">
        <f>MIN('Base de refeições'!A444:B445)</f>
        <v>8.7893</v>
      </c>
      <c r="D42" s="86">
        <v>2292.0</v>
      </c>
      <c r="E42" s="87">
        <f t="shared" si="1"/>
        <v>20145.0756</v>
      </c>
      <c r="F42" s="86">
        <v>106.0</v>
      </c>
      <c r="G42" s="87">
        <f t="shared" si="2"/>
        <v>931.6658</v>
      </c>
      <c r="H42" s="86">
        <v>357.0</v>
      </c>
      <c r="I42" s="87">
        <f t="shared" si="3"/>
        <v>3137.7801</v>
      </c>
      <c r="J42" s="86">
        <v>6.0</v>
      </c>
      <c r="K42" s="87">
        <f t="shared" si="4"/>
        <v>52.7358</v>
      </c>
      <c r="L42" s="86">
        <v>495.0</v>
      </c>
      <c r="M42" s="87">
        <f t="shared" si="5"/>
        <v>4350.7035</v>
      </c>
      <c r="N42" s="86">
        <v>1127.0</v>
      </c>
      <c r="O42" s="87">
        <f t="shared" si="6"/>
        <v>9905.5411</v>
      </c>
      <c r="P42" s="86">
        <v>43.0</v>
      </c>
      <c r="Q42" s="87">
        <f t="shared" si="7"/>
        <v>377.9399</v>
      </c>
      <c r="R42" s="86">
        <v>890.0</v>
      </c>
      <c r="S42" s="87">
        <f t="shared" si="8"/>
        <v>7822.477</v>
      </c>
      <c r="T42" s="86">
        <v>510.0</v>
      </c>
      <c r="U42" s="87">
        <f t="shared" si="9"/>
        <v>4482.543</v>
      </c>
      <c r="V42" s="86">
        <v>366.0</v>
      </c>
      <c r="W42" s="87">
        <f t="shared" si="10"/>
        <v>3216.8838</v>
      </c>
      <c r="X42" s="88">
        <f t="shared" si="11"/>
        <v>6192</v>
      </c>
      <c r="Y42" s="87">
        <f t="shared" si="12"/>
        <v>54423.3456</v>
      </c>
      <c r="Z42" s="87">
        <f t="shared" si="13"/>
        <v>653080.1472</v>
      </c>
      <c r="AA42" s="87">
        <f t="shared" si="14"/>
        <v>1306160.294</v>
      </c>
    </row>
    <row r="43">
      <c r="A43" s="11"/>
      <c r="B43" s="54" t="s">
        <v>425</v>
      </c>
      <c r="C43" s="124">
        <f>MIN('Base de refeições'!A455:B456)</f>
        <v>12.775</v>
      </c>
      <c r="D43" s="86">
        <v>10501.0</v>
      </c>
      <c r="E43" s="87">
        <f t="shared" si="1"/>
        <v>134150.275</v>
      </c>
      <c r="F43" s="86">
        <v>3180.0</v>
      </c>
      <c r="G43" s="87">
        <f t="shared" si="2"/>
        <v>40624.5</v>
      </c>
      <c r="H43" s="86">
        <v>5110.0</v>
      </c>
      <c r="I43" s="87">
        <f t="shared" si="3"/>
        <v>65280.25</v>
      </c>
      <c r="J43" s="86">
        <v>2022.0</v>
      </c>
      <c r="K43" s="87">
        <f t="shared" si="4"/>
        <v>25831.05</v>
      </c>
      <c r="L43" s="86">
        <v>4956.0</v>
      </c>
      <c r="M43" s="87">
        <f t="shared" si="5"/>
        <v>63312.9</v>
      </c>
      <c r="N43" s="86">
        <v>7050.0</v>
      </c>
      <c r="O43" s="87">
        <f t="shared" si="6"/>
        <v>90063.75</v>
      </c>
      <c r="P43" s="86">
        <v>2695.0</v>
      </c>
      <c r="Q43" s="87">
        <f t="shared" si="7"/>
        <v>34428.625</v>
      </c>
      <c r="R43" s="86">
        <v>5613.0</v>
      </c>
      <c r="S43" s="87">
        <f t="shared" si="8"/>
        <v>71706.075</v>
      </c>
      <c r="T43" s="86">
        <v>8432.0</v>
      </c>
      <c r="U43" s="87">
        <f t="shared" si="9"/>
        <v>107718.8</v>
      </c>
      <c r="V43" s="86">
        <v>5104.0</v>
      </c>
      <c r="W43" s="87">
        <f t="shared" si="10"/>
        <v>65203.6</v>
      </c>
      <c r="X43" s="88">
        <f t="shared" si="11"/>
        <v>54663</v>
      </c>
      <c r="Y43" s="87">
        <f t="shared" si="12"/>
        <v>698319.825</v>
      </c>
      <c r="Z43" s="87">
        <f t="shared" si="13"/>
        <v>8379837.9</v>
      </c>
      <c r="AA43" s="87">
        <f t="shared" si="14"/>
        <v>16759675.8</v>
      </c>
    </row>
    <row r="44">
      <c r="A44" s="11"/>
      <c r="B44" s="54" t="s">
        <v>454</v>
      </c>
      <c r="C44" s="124">
        <f>MIN('Base de refeições'!A466:B467)</f>
        <v>12.775</v>
      </c>
      <c r="D44" s="86">
        <v>1342.0</v>
      </c>
      <c r="E44" s="87">
        <f t="shared" si="1"/>
        <v>17144.05</v>
      </c>
      <c r="F44" s="86">
        <v>163.0</v>
      </c>
      <c r="G44" s="87">
        <f t="shared" si="2"/>
        <v>2082.325</v>
      </c>
      <c r="H44" s="86">
        <v>586.0</v>
      </c>
      <c r="I44" s="87">
        <f t="shared" si="3"/>
        <v>7486.15</v>
      </c>
      <c r="J44" s="86">
        <v>12.0</v>
      </c>
      <c r="K44" s="87">
        <f t="shared" si="4"/>
        <v>153.3</v>
      </c>
      <c r="L44" s="86">
        <v>978.0</v>
      </c>
      <c r="M44" s="87">
        <f t="shared" si="5"/>
        <v>12493.95</v>
      </c>
      <c r="N44" s="86">
        <v>539.0</v>
      </c>
      <c r="O44" s="87">
        <f t="shared" si="6"/>
        <v>6885.725</v>
      </c>
      <c r="P44" s="86">
        <v>474.0</v>
      </c>
      <c r="Q44" s="87">
        <f t="shared" si="7"/>
        <v>6055.35</v>
      </c>
      <c r="R44" s="86">
        <v>630.0</v>
      </c>
      <c r="S44" s="87">
        <f t="shared" si="8"/>
        <v>8048.25</v>
      </c>
      <c r="T44" s="86">
        <v>846.0</v>
      </c>
      <c r="U44" s="87">
        <f t="shared" si="9"/>
        <v>10807.65</v>
      </c>
      <c r="V44" s="86">
        <v>459.0</v>
      </c>
      <c r="W44" s="87">
        <f t="shared" si="10"/>
        <v>5863.725</v>
      </c>
      <c r="X44" s="88">
        <f t="shared" si="11"/>
        <v>6029</v>
      </c>
      <c r="Y44" s="87">
        <f t="shared" si="12"/>
        <v>77020.475</v>
      </c>
      <c r="Z44" s="87">
        <f t="shared" si="13"/>
        <v>924245.7</v>
      </c>
      <c r="AA44" s="87">
        <f t="shared" si="14"/>
        <v>1848491.4</v>
      </c>
    </row>
    <row r="45">
      <c r="A45" s="65"/>
      <c r="B45" s="89" t="s">
        <v>424</v>
      </c>
      <c r="C45" s="124">
        <f>MIN('Base de refeições'!A477:B478)</f>
        <v>19.2273</v>
      </c>
      <c r="D45" s="86">
        <v>4112.0</v>
      </c>
      <c r="E45" s="87">
        <f t="shared" si="1"/>
        <v>79062.6576</v>
      </c>
      <c r="F45" s="86">
        <v>1689.0</v>
      </c>
      <c r="G45" s="87">
        <f t="shared" si="2"/>
        <v>32474.9097</v>
      </c>
      <c r="H45" s="86">
        <v>2321.0</v>
      </c>
      <c r="I45" s="87">
        <f t="shared" si="3"/>
        <v>44626.5633</v>
      </c>
      <c r="J45" s="86">
        <v>1330.0</v>
      </c>
      <c r="K45" s="87">
        <f t="shared" si="4"/>
        <v>25572.309</v>
      </c>
      <c r="L45" s="86">
        <v>1993.0</v>
      </c>
      <c r="M45" s="87">
        <f t="shared" si="5"/>
        <v>38320.0089</v>
      </c>
      <c r="N45" s="86">
        <v>3602.0</v>
      </c>
      <c r="O45" s="87">
        <f t="shared" si="6"/>
        <v>69256.7346</v>
      </c>
      <c r="P45" s="86">
        <v>1930.0</v>
      </c>
      <c r="Q45" s="87">
        <f t="shared" si="7"/>
        <v>37108.689</v>
      </c>
      <c r="R45" s="86">
        <v>2955.0</v>
      </c>
      <c r="S45" s="87">
        <f t="shared" si="8"/>
        <v>56816.6715</v>
      </c>
      <c r="T45" s="86">
        <v>4676.0</v>
      </c>
      <c r="U45" s="87">
        <f t="shared" si="9"/>
        <v>89906.8548</v>
      </c>
      <c r="V45" s="86">
        <v>2517.0</v>
      </c>
      <c r="W45" s="87">
        <f t="shared" si="10"/>
        <v>48395.1141</v>
      </c>
      <c r="X45" s="88">
        <f t="shared" si="11"/>
        <v>27125</v>
      </c>
      <c r="Y45" s="87">
        <f t="shared" si="12"/>
        <v>521540.5125</v>
      </c>
      <c r="Z45" s="87">
        <f t="shared" si="13"/>
        <v>6258486.15</v>
      </c>
      <c r="AA45" s="87">
        <f t="shared" si="14"/>
        <v>12516972.3</v>
      </c>
    </row>
    <row r="46" ht="15.75" customHeight="1">
      <c r="A46" s="125" t="s">
        <v>936</v>
      </c>
      <c r="B46" s="92"/>
      <c r="C46" s="93"/>
      <c r="D46" s="94">
        <f t="shared" ref="D46:AA46" si="15">SUM(D4:D45)</f>
        <v>89612</v>
      </c>
      <c r="E46" s="95">
        <f t="shared" si="15"/>
        <v>993242.1788</v>
      </c>
      <c r="F46" s="94">
        <f t="shared" si="15"/>
        <v>29875</v>
      </c>
      <c r="G46" s="95">
        <f t="shared" si="15"/>
        <v>328984.9563</v>
      </c>
      <c r="H46" s="94">
        <f t="shared" si="15"/>
        <v>52840</v>
      </c>
      <c r="I46" s="95">
        <f t="shared" si="15"/>
        <v>584067.0383</v>
      </c>
      <c r="J46" s="94">
        <f t="shared" si="15"/>
        <v>35023</v>
      </c>
      <c r="K46" s="95">
        <f t="shared" si="15"/>
        <v>332723.7244</v>
      </c>
      <c r="L46" s="94">
        <f t="shared" si="15"/>
        <v>44942</v>
      </c>
      <c r="M46" s="95">
        <f t="shared" si="15"/>
        <v>514272.3419</v>
      </c>
      <c r="N46" s="94">
        <f t="shared" si="15"/>
        <v>120279</v>
      </c>
      <c r="O46" s="95">
        <f t="shared" si="15"/>
        <v>1289173.37</v>
      </c>
      <c r="P46" s="94">
        <f t="shared" si="15"/>
        <v>33195</v>
      </c>
      <c r="Q46" s="95">
        <f t="shared" si="15"/>
        <v>367622.4388</v>
      </c>
      <c r="R46" s="94">
        <f t="shared" si="15"/>
        <v>75706</v>
      </c>
      <c r="S46" s="95">
        <f t="shared" si="15"/>
        <v>815204.7259</v>
      </c>
      <c r="T46" s="94">
        <f t="shared" si="15"/>
        <v>102124</v>
      </c>
      <c r="U46" s="95">
        <f t="shared" si="15"/>
        <v>1124463.831</v>
      </c>
      <c r="V46" s="94">
        <f t="shared" si="15"/>
        <v>41330</v>
      </c>
      <c r="W46" s="95">
        <f t="shared" si="15"/>
        <v>470378.2421</v>
      </c>
      <c r="X46" s="94">
        <f t="shared" si="15"/>
        <v>624926</v>
      </c>
      <c r="Y46" s="95">
        <f t="shared" si="15"/>
        <v>6820132.847</v>
      </c>
      <c r="Z46" s="95">
        <f t="shared" si="15"/>
        <v>81841594.17</v>
      </c>
      <c r="AA46" s="126">
        <f t="shared" si="15"/>
        <v>163683188.3</v>
      </c>
    </row>
    <row r="47" ht="15.75" customHeight="1">
      <c r="A47" s="114"/>
      <c r="B47" s="100"/>
      <c r="C47" s="100"/>
    </row>
    <row r="48" ht="15.75" customHeight="1">
      <c r="A48" s="114"/>
      <c r="B48" s="100"/>
      <c r="C48" s="100"/>
    </row>
    <row r="49" ht="15.75" customHeight="1">
      <c r="A49" s="114"/>
      <c r="B49" s="100"/>
      <c r="C49" s="100"/>
    </row>
    <row r="50" ht="15.75" customHeight="1">
      <c r="A50" s="114"/>
      <c r="B50" s="100"/>
      <c r="C50" s="100"/>
    </row>
    <row r="51" ht="15.75" customHeight="1">
      <c r="A51" s="114"/>
      <c r="B51" s="100"/>
      <c r="C51" s="100"/>
    </row>
    <row r="52" ht="15.75" customHeight="1">
      <c r="A52" s="114"/>
      <c r="B52" s="100"/>
      <c r="C52" s="100"/>
    </row>
    <row r="53" ht="15.75" customHeight="1">
      <c r="A53" s="114"/>
      <c r="B53" s="100"/>
      <c r="C53" s="100"/>
    </row>
    <row r="54" ht="15.75" customHeight="1">
      <c r="A54" s="114"/>
      <c r="B54" s="100"/>
      <c r="C54" s="100"/>
    </row>
    <row r="55" ht="15.75" customHeight="1">
      <c r="A55" s="114"/>
      <c r="B55" s="100"/>
      <c r="C55" s="100"/>
    </row>
    <row r="56" ht="15.75" customHeight="1">
      <c r="A56" s="114"/>
      <c r="B56" s="100"/>
      <c r="C56" s="100"/>
    </row>
    <row r="57" ht="15.75" customHeight="1">
      <c r="A57" s="114"/>
      <c r="B57" s="100"/>
      <c r="C57" s="100"/>
    </row>
    <row r="58" ht="15.75" customHeight="1">
      <c r="A58" s="114"/>
      <c r="B58" s="100"/>
      <c r="C58" s="100"/>
    </row>
    <row r="59" ht="15.75" customHeight="1">
      <c r="A59" s="114"/>
      <c r="B59" s="100"/>
      <c r="C59" s="100"/>
    </row>
    <row r="60" ht="15.75" customHeight="1">
      <c r="A60" s="114"/>
      <c r="B60" s="100"/>
      <c r="C60" s="100"/>
    </row>
    <row r="61" ht="15.75" customHeight="1">
      <c r="A61" s="114"/>
      <c r="B61" s="100"/>
      <c r="C61" s="100"/>
    </row>
    <row r="62" ht="15.75" customHeight="1">
      <c r="A62" s="114"/>
      <c r="B62" s="100"/>
      <c r="C62" s="100"/>
    </row>
    <row r="63" ht="15.75" customHeight="1">
      <c r="A63" s="114"/>
      <c r="B63" s="100"/>
      <c r="C63" s="100"/>
    </row>
    <row r="64" ht="15.75" customHeight="1">
      <c r="A64" s="114"/>
      <c r="B64" s="100"/>
      <c r="C64" s="100"/>
    </row>
    <row r="65" ht="15.75" customHeight="1">
      <c r="A65" s="114"/>
      <c r="B65" s="100"/>
      <c r="C65" s="100"/>
    </row>
    <row r="66" ht="15.75" customHeight="1">
      <c r="A66" s="114"/>
      <c r="B66" s="100"/>
      <c r="C66" s="100"/>
    </row>
    <row r="67" ht="15.75" customHeight="1">
      <c r="A67" s="114"/>
      <c r="B67" s="100"/>
      <c r="C67" s="100"/>
    </row>
    <row r="68" ht="15.75" customHeight="1">
      <c r="A68" s="114"/>
      <c r="B68" s="100"/>
      <c r="C68" s="100"/>
    </row>
    <row r="69" ht="15.75" customHeight="1">
      <c r="A69" s="114"/>
      <c r="B69" s="100"/>
      <c r="C69" s="100"/>
    </row>
    <row r="70" ht="15.75" customHeight="1">
      <c r="A70" s="114"/>
      <c r="B70" s="100"/>
      <c r="C70" s="100"/>
    </row>
    <row r="71" ht="15.75" customHeight="1">
      <c r="A71" s="114"/>
      <c r="B71" s="100"/>
      <c r="C71" s="100"/>
    </row>
    <row r="72" ht="15.75" customHeight="1">
      <c r="A72" s="114"/>
      <c r="B72" s="100"/>
      <c r="C72" s="100"/>
    </row>
    <row r="73" ht="15.75" customHeight="1">
      <c r="A73" s="114"/>
      <c r="B73" s="100"/>
      <c r="C73" s="100"/>
    </row>
    <row r="74" ht="15.75" customHeight="1">
      <c r="A74" s="114"/>
      <c r="B74" s="100"/>
      <c r="C74" s="100"/>
    </row>
    <row r="75" ht="15.75" customHeight="1">
      <c r="A75" s="114"/>
      <c r="B75" s="100"/>
      <c r="C75" s="100"/>
    </row>
    <row r="76" ht="15.75" customHeight="1">
      <c r="A76" s="114"/>
      <c r="B76" s="100"/>
      <c r="C76" s="100"/>
    </row>
    <row r="77" ht="15.75" customHeight="1">
      <c r="A77" s="114"/>
      <c r="B77" s="100"/>
      <c r="C77" s="100"/>
    </row>
    <row r="78" ht="15.75" customHeight="1">
      <c r="A78" s="114"/>
      <c r="B78" s="100"/>
      <c r="C78" s="100"/>
    </row>
    <row r="79" ht="15.75" customHeight="1">
      <c r="A79" s="114"/>
      <c r="B79" s="100"/>
      <c r="C79" s="100"/>
    </row>
    <row r="80" ht="15.75" customHeight="1">
      <c r="A80" s="114"/>
      <c r="B80" s="100"/>
      <c r="C80" s="100"/>
    </row>
    <row r="81" ht="15.75" customHeight="1">
      <c r="A81" s="114"/>
      <c r="B81" s="100"/>
      <c r="C81" s="100"/>
    </row>
    <row r="82" ht="15.75" customHeight="1">
      <c r="A82" s="114"/>
      <c r="B82" s="100"/>
      <c r="C82" s="100"/>
    </row>
    <row r="83" ht="15.75" customHeight="1">
      <c r="A83" s="114"/>
      <c r="B83" s="100"/>
      <c r="C83" s="100"/>
    </row>
    <row r="84" ht="15.75" customHeight="1">
      <c r="A84" s="114"/>
      <c r="B84" s="100"/>
      <c r="C84" s="100"/>
    </row>
    <row r="85" ht="15.75" customHeight="1">
      <c r="A85" s="114"/>
      <c r="B85" s="100"/>
      <c r="C85" s="100"/>
    </row>
    <row r="86" ht="15.75" customHeight="1">
      <c r="A86" s="114"/>
      <c r="B86" s="100"/>
      <c r="C86" s="100"/>
    </row>
    <row r="87" ht="15.75" customHeight="1">
      <c r="A87" s="114"/>
      <c r="B87" s="100"/>
      <c r="C87" s="100"/>
    </row>
    <row r="88" ht="15.75" customHeight="1">
      <c r="A88" s="114"/>
      <c r="B88" s="100"/>
      <c r="C88" s="100"/>
    </row>
    <row r="89" ht="15.75" customHeight="1">
      <c r="A89" s="114"/>
      <c r="B89" s="100"/>
      <c r="C89" s="100"/>
    </row>
    <row r="90" ht="15.75" customHeight="1">
      <c r="A90" s="114"/>
      <c r="B90" s="100"/>
      <c r="C90" s="100"/>
    </row>
    <row r="91" ht="15.75" customHeight="1">
      <c r="A91" s="114"/>
      <c r="B91" s="100"/>
      <c r="C91" s="100"/>
    </row>
    <row r="92" ht="15.75" customHeight="1">
      <c r="A92" s="114"/>
      <c r="B92" s="100"/>
      <c r="C92" s="100"/>
    </row>
    <row r="93" ht="15.75" customHeight="1">
      <c r="A93" s="114"/>
      <c r="B93" s="100"/>
      <c r="C93" s="100"/>
    </row>
    <row r="94" ht="15.75" customHeight="1">
      <c r="A94" s="114"/>
      <c r="B94" s="100"/>
      <c r="C94" s="100"/>
    </row>
    <row r="95" ht="15.75" customHeight="1">
      <c r="A95" s="114"/>
      <c r="B95" s="100"/>
      <c r="C95" s="100"/>
    </row>
    <row r="96" ht="15.75" customHeight="1">
      <c r="A96" s="114"/>
      <c r="B96" s="100"/>
      <c r="C96" s="100"/>
    </row>
    <row r="97" ht="15.75" customHeight="1">
      <c r="A97" s="114"/>
      <c r="B97" s="100"/>
      <c r="C97" s="100"/>
    </row>
    <row r="98" ht="15.75" customHeight="1">
      <c r="A98" s="114"/>
      <c r="B98" s="100"/>
      <c r="C98" s="100"/>
    </row>
    <row r="99" ht="15.75" customHeight="1">
      <c r="A99" s="114"/>
      <c r="B99" s="100"/>
      <c r="C99" s="100"/>
    </row>
    <row r="100" ht="15.75" customHeight="1">
      <c r="A100" s="114"/>
      <c r="B100" s="100"/>
      <c r="C100" s="100"/>
    </row>
    <row r="101" ht="15.75" customHeight="1">
      <c r="A101" s="114"/>
      <c r="B101" s="100"/>
      <c r="C101" s="100"/>
    </row>
    <row r="102" ht="15.75" customHeight="1">
      <c r="A102" s="114"/>
      <c r="B102" s="100"/>
      <c r="C102" s="100"/>
    </row>
    <row r="103" ht="15.75" customHeight="1">
      <c r="A103" s="114"/>
      <c r="B103" s="100"/>
      <c r="C103" s="100"/>
    </row>
    <row r="104" ht="15.75" customHeight="1">
      <c r="A104" s="114"/>
      <c r="B104" s="100"/>
      <c r="C104" s="100"/>
    </row>
    <row r="105" ht="15.75" customHeight="1">
      <c r="A105" s="114"/>
      <c r="B105" s="100"/>
      <c r="C105" s="100"/>
    </row>
    <row r="106" ht="15.75" customHeight="1">
      <c r="A106" s="114"/>
      <c r="B106" s="100"/>
      <c r="C106" s="100"/>
    </row>
    <row r="107" ht="15.75" customHeight="1">
      <c r="A107" s="114"/>
      <c r="B107" s="100"/>
      <c r="C107" s="100"/>
    </row>
    <row r="108" ht="15.75" customHeight="1">
      <c r="A108" s="114"/>
      <c r="B108" s="100"/>
      <c r="C108" s="100"/>
    </row>
    <row r="109" ht="15.75" customHeight="1">
      <c r="A109" s="114"/>
      <c r="B109" s="100"/>
      <c r="C109" s="100"/>
    </row>
    <row r="110" ht="15.75" customHeight="1">
      <c r="A110" s="114"/>
      <c r="B110" s="100"/>
      <c r="C110" s="100"/>
    </row>
    <row r="111" ht="15.75" customHeight="1">
      <c r="A111" s="114"/>
      <c r="B111" s="100"/>
      <c r="C111" s="100"/>
    </row>
    <row r="112" ht="15.75" customHeight="1">
      <c r="A112" s="114"/>
      <c r="B112" s="100"/>
      <c r="C112" s="100"/>
    </row>
    <row r="113" ht="15.75" customHeight="1">
      <c r="A113" s="114"/>
      <c r="B113" s="100"/>
      <c r="C113" s="100"/>
    </row>
    <row r="114" ht="15.75" customHeight="1">
      <c r="A114" s="114"/>
      <c r="B114" s="100"/>
      <c r="C114" s="100"/>
    </row>
    <row r="115" ht="15.75" customHeight="1">
      <c r="A115" s="114"/>
      <c r="B115" s="100"/>
      <c r="C115" s="100"/>
    </row>
    <row r="116" ht="15.75" customHeight="1">
      <c r="A116" s="114"/>
      <c r="B116" s="100"/>
      <c r="C116" s="100"/>
    </row>
    <row r="117" ht="15.75" customHeight="1">
      <c r="A117" s="114"/>
      <c r="B117" s="100"/>
      <c r="C117" s="100"/>
    </row>
    <row r="118" ht="15.75" customHeight="1">
      <c r="A118" s="114"/>
      <c r="B118" s="100"/>
      <c r="C118" s="100"/>
    </row>
    <row r="119" ht="15.75" customHeight="1">
      <c r="A119" s="114"/>
      <c r="B119" s="100"/>
      <c r="C119" s="100"/>
    </row>
    <row r="120" ht="15.75" customHeight="1">
      <c r="A120" s="114"/>
      <c r="B120" s="100"/>
      <c r="C120" s="100"/>
    </row>
    <row r="121" ht="15.75" customHeight="1">
      <c r="A121" s="114"/>
      <c r="B121" s="100"/>
      <c r="C121" s="100"/>
    </row>
    <row r="122" ht="15.75" customHeight="1">
      <c r="A122" s="114"/>
      <c r="B122" s="100"/>
      <c r="C122" s="100"/>
    </row>
    <row r="123" ht="15.75" customHeight="1">
      <c r="A123" s="114"/>
      <c r="B123" s="100"/>
      <c r="C123" s="100"/>
    </row>
    <row r="124" ht="15.75" customHeight="1">
      <c r="A124" s="114"/>
      <c r="B124" s="100"/>
      <c r="C124" s="100"/>
    </row>
    <row r="125" ht="15.75" customHeight="1">
      <c r="A125" s="114"/>
      <c r="B125" s="100"/>
      <c r="C125" s="100"/>
    </row>
    <row r="126" ht="15.75" customHeight="1">
      <c r="A126" s="114"/>
      <c r="B126" s="100"/>
      <c r="C126" s="100"/>
    </row>
    <row r="127" ht="15.75" customHeight="1">
      <c r="A127" s="114"/>
      <c r="B127" s="100"/>
      <c r="C127" s="100"/>
    </row>
    <row r="128" ht="15.75" customHeight="1">
      <c r="A128" s="114"/>
      <c r="B128" s="100"/>
      <c r="C128" s="100"/>
    </row>
    <row r="129" ht="15.75" customHeight="1">
      <c r="A129" s="114"/>
      <c r="B129" s="100"/>
      <c r="C129" s="100"/>
    </row>
    <row r="130" ht="15.75" customHeight="1">
      <c r="A130" s="114"/>
      <c r="B130" s="100"/>
      <c r="C130" s="100"/>
    </row>
    <row r="131" ht="15.75" customHeight="1">
      <c r="A131" s="114"/>
      <c r="B131" s="100"/>
      <c r="C131" s="100"/>
    </row>
    <row r="132" ht="15.75" customHeight="1">
      <c r="A132" s="114"/>
      <c r="B132" s="100"/>
      <c r="C132" s="100"/>
    </row>
    <row r="133" ht="15.75" customHeight="1">
      <c r="A133" s="114"/>
      <c r="B133" s="100"/>
      <c r="C133" s="100"/>
    </row>
    <row r="134" ht="15.75" customHeight="1">
      <c r="A134" s="114"/>
      <c r="B134" s="100"/>
      <c r="C134" s="100"/>
    </row>
    <row r="135" ht="15.75" customHeight="1">
      <c r="A135" s="114"/>
      <c r="B135" s="100"/>
      <c r="C135" s="100"/>
    </row>
    <row r="136" ht="15.75" customHeight="1">
      <c r="A136" s="114"/>
      <c r="B136" s="100"/>
      <c r="C136" s="100"/>
    </row>
    <row r="137" ht="15.75" customHeight="1">
      <c r="A137" s="114"/>
      <c r="B137" s="100"/>
      <c r="C137" s="100"/>
    </row>
    <row r="138" ht="15.75" customHeight="1">
      <c r="A138" s="114"/>
      <c r="B138" s="100"/>
      <c r="C138" s="100"/>
    </row>
    <row r="139" ht="15.75" customHeight="1">
      <c r="A139" s="114"/>
      <c r="B139" s="100"/>
      <c r="C139" s="100"/>
    </row>
    <row r="140" ht="15.75" customHeight="1">
      <c r="A140" s="114"/>
      <c r="B140" s="100"/>
      <c r="C140" s="100"/>
    </row>
    <row r="141" ht="15.75" customHeight="1">
      <c r="A141" s="114"/>
      <c r="B141" s="100"/>
      <c r="C141" s="100"/>
    </row>
    <row r="142" ht="15.75" customHeight="1">
      <c r="A142" s="114"/>
      <c r="B142" s="100"/>
      <c r="C142" s="100"/>
    </row>
    <row r="143" ht="15.75" customHeight="1">
      <c r="A143" s="114"/>
      <c r="B143" s="100"/>
      <c r="C143" s="100"/>
    </row>
    <row r="144" ht="15.75" customHeight="1">
      <c r="A144" s="114"/>
      <c r="B144" s="100"/>
      <c r="C144" s="100"/>
    </row>
    <row r="145" ht="15.75" customHeight="1">
      <c r="A145" s="114"/>
      <c r="B145" s="100"/>
      <c r="C145" s="100"/>
    </row>
    <row r="146" ht="15.75" customHeight="1">
      <c r="A146" s="114"/>
      <c r="B146" s="100"/>
      <c r="C146" s="100"/>
    </row>
    <row r="147" ht="15.75" customHeight="1">
      <c r="A147" s="114"/>
      <c r="B147" s="100"/>
      <c r="C147" s="100"/>
    </row>
    <row r="148" ht="15.75" customHeight="1">
      <c r="A148" s="114"/>
      <c r="B148" s="100"/>
      <c r="C148" s="100"/>
    </row>
    <row r="149" ht="15.75" customHeight="1">
      <c r="A149" s="114"/>
      <c r="B149" s="100"/>
      <c r="C149" s="100"/>
    </row>
    <row r="150" ht="15.75" customHeight="1">
      <c r="A150" s="114"/>
      <c r="B150" s="100"/>
      <c r="C150" s="100"/>
    </row>
    <row r="151" ht="15.75" customHeight="1">
      <c r="A151" s="114"/>
      <c r="B151" s="100"/>
      <c r="C151" s="100"/>
    </row>
    <row r="152" ht="15.75" customHeight="1">
      <c r="A152" s="114"/>
      <c r="B152" s="100"/>
      <c r="C152" s="100"/>
    </row>
    <row r="153" ht="15.75" customHeight="1">
      <c r="A153" s="114"/>
      <c r="B153" s="100"/>
      <c r="C153" s="100"/>
    </row>
    <row r="154" ht="15.75" customHeight="1">
      <c r="A154" s="114"/>
      <c r="B154" s="100"/>
      <c r="C154" s="100"/>
    </row>
    <row r="155" ht="15.75" customHeight="1">
      <c r="A155" s="114"/>
      <c r="B155" s="100"/>
      <c r="C155" s="100"/>
    </row>
    <row r="156" ht="15.75" customHeight="1">
      <c r="A156" s="114"/>
      <c r="B156" s="100"/>
      <c r="C156" s="100"/>
    </row>
    <row r="157" ht="15.75" customHeight="1">
      <c r="A157" s="114"/>
      <c r="B157" s="100"/>
      <c r="C157" s="100"/>
    </row>
    <row r="158" ht="15.75" customHeight="1">
      <c r="A158" s="114"/>
      <c r="B158" s="100"/>
      <c r="C158" s="100"/>
    </row>
    <row r="159" ht="15.75" customHeight="1">
      <c r="A159" s="114"/>
      <c r="B159" s="100"/>
      <c r="C159" s="100"/>
    </row>
    <row r="160" ht="15.75" customHeight="1">
      <c r="A160" s="114"/>
      <c r="B160" s="100"/>
      <c r="C160" s="100"/>
    </row>
    <row r="161" ht="15.75" customHeight="1">
      <c r="A161" s="114"/>
      <c r="B161" s="100"/>
      <c r="C161" s="100"/>
    </row>
    <row r="162" ht="15.75" customHeight="1">
      <c r="A162" s="114"/>
      <c r="B162" s="100"/>
      <c r="C162" s="100"/>
    </row>
    <row r="163" ht="15.75" customHeight="1">
      <c r="A163" s="114"/>
      <c r="B163" s="100"/>
      <c r="C163" s="100"/>
    </row>
    <row r="164" ht="15.75" customHeight="1">
      <c r="A164" s="114"/>
      <c r="B164" s="100"/>
      <c r="C164" s="100"/>
    </row>
    <row r="165" ht="15.75" customHeight="1">
      <c r="A165" s="114"/>
      <c r="B165" s="100"/>
      <c r="C165" s="100"/>
    </row>
    <row r="166" ht="15.75" customHeight="1">
      <c r="A166" s="114"/>
      <c r="B166" s="100"/>
      <c r="C166" s="100"/>
    </row>
    <row r="167" ht="15.75" customHeight="1">
      <c r="A167" s="114"/>
      <c r="B167" s="100"/>
      <c r="C167" s="100"/>
    </row>
    <row r="168" ht="15.75" customHeight="1">
      <c r="A168" s="114"/>
      <c r="B168" s="100"/>
      <c r="C168" s="100"/>
    </row>
    <row r="169" ht="15.75" customHeight="1">
      <c r="A169" s="114"/>
      <c r="B169" s="100"/>
      <c r="C169" s="100"/>
    </row>
    <row r="170" ht="15.75" customHeight="1">
      <c r="A170" s="114"/>
      <c r="B170" s="100"/>
      <c r="C170" s="100"/>
    </row>
    <row r="171" ht="15.75" customHeight="1">
      <c r="A171" s="114"/>
      <c r="B171" s="100"/>
      <c r="C171" s="100"/>
    </row>
    <row r="172" ht="15.75" customHeight="1">
      <c r="A172" s="114"/>
      <c r="B172" s="100"/>
      <c r="C172" s="100"/>
    </row>
    <row r="173" ht="15.75" customHeight="1">
      <c r="A173" s="114"/>
      <c r="B173" s="100"/>
      <c r="C173" s="100"/>
    </row>
    <row r="174" ht="15.75" customHeight="1">
      <c r="A174" s="114"/>
      <c r="B174" s="100"/>
      <c r="C174" s="100"/>
    </row>
    <row r="175" ht="15.75" customHeight="1">
      <c r="A175" s="114"/>
      <c r="B175" s="100"/>
      <c r="C175" s="100"/>
    </row>
    <row r="176" ht="15.75" customHeight="1">
      <c r="A176" s="114"/>
      <c r="B176" s="100"/>
      <c r="C176" s="100"/>
    </row>
    <row r="177" ht="15.75" customHeight="1">
      <c r="A177" s="114"/>
      <c r="B177" s="100"/>
      <c r="C177" s="100"/>
    </row>
    <row r="178" ht="15.75" customHeight="1">
      <c r="A178" s="114"/>
      <c r="B178" s="100"/>
      <c r="C178" s="100"/>
    </row>
    <row r="179" ht="15.75" customHeight="1">
      <c r="A179" s="114"/>
      <c r="B179" s="100"/>
      <c r="C179" s="100"/>
    </row>
    <row r="180" ht="15.75" customHeight="1">
      <c r="A180" s="114"/>
      <c r="B180" s="100"/>
      <c r="C180" s="100"/>
    </row>
    <row r="181" ht="15.75" customHeight="1">
      <c r="A181" s="114"/>
      <c r="B181" s="100"/>
      <c r="C181" s="100"/>
    </row>
    <row r="182" ht="15.75" customHeight="1">
      <c r="A182" s="114"/>
      <c r="B182" s="100"/>
      <c r="C182" s="100"/>
    </row>
    <row r="183" ht="15.75" customHeight="1">
      <c r="A183" s="114"/>
      <c r="B183" s="100"/>
      <c r="C183" s="100"/>
    </row>
    <row r="184" ht="15.75" customHeight="1">
      <c r="A184" s="114"/>
      <c r="B184" s="100"/>
      <c r="C184" s="100"/>
    </row>
    <row r="185" ht="15.75" customHeight="1">
      <c r="A185" s="114"/>
      <c r="B185" s="100"/>
      <c r="C185" s="100"/>
    </row>
    <row r="186" ht="15.75" customHeight="1">
      <c r="A186" s="114"/>
      <c r="B186" s="100"/>
      <c r="C186" s="100"/>
    </row>
    <row r="187" ht="15.75" customHeight="1">
      <c r="A187" s="114"/>
      <c r="B187" s="100"/>
      <c r="C187" s="100"/>
    </row>
    <row r="188" ht="15.75" customHeight="1">
      <c r="A188" s="114"/>
      <c r="B188" s="100"/>
      <c r="C188" s="100"/>
    </row>
    <row r="189" ht="15.75" customHeight="1">
      <c r="A189" s="114"/>
      <c r="B189" s="100"/>
      <c r="C189" s="100"/>
    </row>
    <row r="190" ht="15.75" customHeight="1">
      <c r="A190" s="114"/>
      <c r="B190" s="100"/>
      <c r="C190" s="100"/>
    </row>
    <row r="191" ht="15.75" customHeight="1">
      <c r="A191" s="114"/>
      <c r="B191" s="100"/>
      <c r="C191" s="100"/>
    </row>
    <row r="192" ht="15.75" customHeight="1">
      <c r="A192" s="114"/>
      <c r="B192" s="100"/>
      <c r="C192" s="100"/>
    </row>
    <row r="193" ht="15.75" customHeight="1">
      <c r="A193" s="114"/>
      <c r="B193" s="100"/>
      <c r="C193" s="100"/>
    </row>
    <row r="194" ht="15.75" customHeight="1">
      <c r="A194" s="114"/>
      <c r="B194" s="100"/>
      <c r="C194" s="100"/>
    </row>
    <row r="195" ht="15.75" customHeight="1">
      <c r="A195" s="114"/>
      <c r="B195" s="100"/>
      <c r="C195" s="100"/>
    </row>
    <row r="196" ht="15.75" customHeight="1">
      <c r="A196" s="114"/>
      <c r="B196" s="100"/>
      <c r="C196" s="100"/>
    </row>
    <row r="197" ht="15.75" customHeight="1">
      <c r="A197" s="114"/>
      <c r="B197" s="100"/>
      <c r="C197" s="100"/>
    </row>
    <row r="198" ht="15.75" customHeight="1">
      <c r="A198" s="114"/>
      <c r="B198" s="100"/>
      <c r="C198" s="100"/>
    </row>
    <row r="199" ht="15.75" customHeight="1">
      <c r="A199" s="114"/>
      <c r="B199" s="100"/>
      <c r="C199" s="100"/>
    </row>
    <row r="200" ht="15.75" customHeight="1">
      <c r="A200" s="114"/>
      <c r="B200" s="100"/>
      <c r="C200" s="100"/>
    </row>
    <row r="201" ht="15.75" customHeight="1">
      <c r="A201" s="114"/>
      <c r="B201" s="100"/>
      <c r="C201" s="100"/>
    </row>
    <row r="202" ht="15.75" customHeight="1">
      <c r="A202" s="114"/>
      <c r="B202" s="100"/>
      <c r="C202" s="100"/>
    </row>
    <row r="203" ht="15.75" customHeight="1">
      <c r="A203" s="114"/>
      <c r="B203" s="100"/>
      <c r="C203" s="100"/>
    </row>
    <row r="204" ht="15.75" customHeight="1">
      <c r="A204" s="114"/>
      <c r="B204" s="100"/>
      <c r="C204" s="100"/>
    </row>
    <row r="205" ht="15.75" customHeight="1">
      <c r="A205" s="114"/>
      <c r="B205" s="100"/>
      <c r="C205" s="100"/>
    </row>
    <row r="206" ht="15.75" customHeight="1">
      <c r="A206" s="114"/>
      <c r="B206" s="100"/>
      <c r="C206" s="100"/>
    </row>
    <row r="207" ht="15.75" customHeight="1">
      <c r="A207" s="114"/>
      <c r="B207" s="100"/>
      <c r="C207" s="100"/>
    </row>
    <row r="208" ht="15.75" customHeight="1">
      <c r="A208" s="114"/>
      <c r="B208" s="100"/>
      <c r="C208" s="100"/>
    </row>
    <row r="209" ht="15.75" customHeight="1">
      <c r="A209" s="114"/>
      <c r="B209" s="100"/>
      <c r="C209" s="100"/>
    </row>
    <row r="210" ht="15.75" customHeight="1">
      <c r="A210" s="114"/>
      <c r="B210" s="100"/>
      <c r="C210" s="100"/>
    </row>
    <row r="211" ht="15.75" customHeight="1">
      <c r="A211" s="114"/>
      <c r="B211" s="100"/>
      <c r="C211" s="100"/>
    </row>
    <row r="212" ht="15.75" customHeight="1">
      <c r="A212" s="114"/>
      <c r="B212" s="100"/>
      <c r="C212" s="100"/>
    </row>
    <row r="213" ht="15.75" customHeight="1">
      <c r="A213" s="114"/>
      <c r="B213" s="100"/>
      <c r="C213" s="100"/>
    </row>
    <row r="214" ht="15.75" customHeight="1">
      <c r="A214" s="114"/>
      <c r="B214" s="100"/>
      <c r="C214" s="100"/>
    </row>
    <row r="215" ht="15.75" customHeight="1">
      <c r="A215" s="114"/>
      <c r="B215" s="100"/>
      <c r="C215" s="100"/>
    </row>
    <row r="216" ht="15.75" customHeight="1">
      <c r="A216" s="114"/>
      <c r="B216" s="100"/>
      <c r="C216" s="100"/>
    </row>
    <row r="217" ht="15.75" customHeight="1">
      <c r="A217" s="114"/>
      <c r="B217" s="100"/>
      <c r="C217" s="100"/>
    </row>
    <row r="218" ht="15.75" customHeight="1">
      <c r="A218" s="114"/>
      <c r="B218" s="100"/>
      <c r="C218" s="100"/>
    </row>
    <row r="219" ht="15.75" customHeight="1">
      <c r="A219" s="114"/>
      <c r="B219" s="100"/>
      <c r="C219" s="100"/>
    </row>
    <row r="220" ht="15.75" customHeight="1">
      <c r="A220" s="114"/>
      <c r="B220" s="100"/>
      <c r="C220" s="100"/>
    </row>
    <row r="221" ht="15.75" customHeight="1">
      <c r="A221" s="114"/>
      <c r="B221" s="100"/>
      <c r="C221" s="100"/>
    </row>
    <row r="222" ht="15.75" customHeight="1">
      <c r="A222" s="114"/>
      <c r="B222" s="100"/>
      <c r="C222" s="100"/>
    </row>
    <row r="223" ht="15.75" customHeight="1">
      <c r="A223" s="114"/>
      <c r="B223" s="100"/>
      <c r="C223" s="100"/>
    </row>
    <row r="224" ht="15.75" customHeight="1">
      <c r="A224" s="114"/>
      <c r="B224" s="100"/>
      <c r="C224" s="100"/>
    </row>
    <row r="225" ht="15.75" customHeight="1">
      <c r="A225" s="114"/>
      <c r="B225" s="100"/>
      <c r="C225" s="100"/>
    </row>
    <row r="226" ht="15.75" customHeight="1">
      <c r="A226" s="114"/>
      <c r="B226" s="100"/>
      <c r="C226" s="100"/>
    </row>
    <row r="227" ht="15.75" customHeight="1">
      <c r="A227" s="114"/>
      <c r="B227" s="100"/>
      <c r="C227" s="100"/>
    </row>
    <row r="228" ht="15.75" customHeight="1">
      <c r="A228" s="114"/>
      <c r="B228" s="100"/>
      <c r="C228" s="100"/>
    </row>
    <row r="229" ht="15.75" customHeight="1">
      <c r="A229" s="114"/>
      <c r="B229" s="100"/>
      <c r="C229" s="100"/>
    </row>
    <row r="230" ht="15.75" customHeight="1">
      <c r="A230" s="114"/>
      <c r="B230" s="100"/>
      <c r="C230" s="100"/>
    </row>
    <row r="231" ht="15.75" customHeight="1">
      <c r="A231" s="114"/>
      <c r="B231" s="100"/>
      <c r="C231" s="100"/>
    </row>
    <row r="232" ht="15.75" customHeight="1">
      <c r="A232" s="114"/>
      <c r="B232" s="100"/>
      <c r="C232" s="100"/>
    </row>
    <row r="233" ht="15.75" customHeight="1">
      <c r="A233" s="114"/>
      <c r="B233" s="100"/>
      <c r="C233" s="100"/>
    </row>
    <row r="234" ht="15.75" customHeight="1">
      <c r="A234" s="114"/>
      <c r="B234" s="100"/>
      <c r="C234" s="100"/>
    </row>
    <row r="235" ht="15.75" customHeight="1">
      <c r="A235" s="114"/>
      <c r="B235" s="100"/>
      <c r="C235" s="100"/>
    </row>
    <row r="236" ht="15.75" customHeight="1">
      <c r="A236" s="114"/>
      <c r="B236" s="100"/>
      <c r="C236" s="100"/>
    </row>
    <row r="237" ht="15.75" customHeight="1">
      <c r="A237" s="114"/>
      <c r="B237" s="100"/>
      <c r="C237" s="100"/>
    </row>
    <row r="238" ht="15.75" customHeight="1">
      <c r="A238" s="114"/>
      <c r="B238" s="100"/>
      <c r="C238" s="100"/>
    </row>
    <row r="239" ht="15.75" customHeight="1">
      <c r="A239" s="114"/>
      <c r="B239" s="100"/>
      <c r="C239" s="100"/>
    </row>
    <row r="240" ht="15.75" customHeight="1">
      <c r="A240" s="114"/>
      <c r="B240" s="100"/>
      <c r="C240" s="100"/>
    </row>
    <row r="241" ht="15.75" customHeight="1">
      <c r="A241" s="114"/>
      <c r="B241" s="100"/>
      <c r="C241" s="100"/>
    </row>
    <row r="242" ht="15.75" customHeight="1">
      <c r="A242" s="114"/>
      <c r="B242" s="100"/>
      <c r="C242" s="100"/>
    </row>
    <row r="243" ht="15.75" customHeight="1">
      <c r="A243" s="114"/>
      <c r="B243" s="100"/>
      <c r="C243" s="100"/>
    </row>
    <row r="244" ht="15.75" customHeight="1">
      <c r="A244" s="114"/>
      <c r="B244" s="100"/>
      <c r="C244" s="100"/>
    </row>
    <row r="245" ht="15.75" customHeight="1">
      <c r="A245" s="114"/>
      <c r="B245" s="100"/>
      <c r="C245" s="100"/>
    </row>
    <row r="246" ht="15.75" customHeight="1">
      <c r="A246" s="114"/>
      <c r="B246" s="100"/>
      <c r="C246" s="100"/>
    </row>
    <row r="247" ht="15.75" customHeight="1">
      <c r="A247" s="114"/>
      <c r="B247" s="100"/>
      <c r="C247" s="100"/>
    </row>
    <row r="248" ht="15.75" customHeight="1">
      <c r="A248" s="114"/>
      <c r="B248" s="100"/>
      <c r="C248" s="100"/>
    </row>
    <row r="249" ht="15.75" customHeight="1">
      <c r="A249" s="114"/>
      <c r="B249" s="100"/>
      <c r="C249" s="100"/>
    </row>
    <row r="250" ht="15.75" customHeight="1">
      <c r="A250" s="114"/>
      <c r="B250" s="100"/>
      <c r="C250" s="100"/>
    </row>
    <row r="251" ht="15.75" customHeight="1">
      <c r="A251" s="114"/>
      <c r="B251" s="100"/>
      <c r="C251" s="100"/>
    </row>
    <row r="252" ht="15.75" customHeight="1">
      <c r="A252" s="114"/>
      <c r="B252" s="100"/>
      <c r="C252" s="100"/>
    </row>
    <row r="253" ht="15.75" customHeight="1">
      <c r="A253" s="114"/>
      <c r="B253" s="100"/>
      <c r="C253" s="100"/>
    </row>
    <row r="254" ht="15.75" customHeight="1">
      <c r="A254" s="114"/>
      <c r="B254" s="100"/>
      <c r="C254" s="100"/>
    </row>
    <row r="255" ht="15.75" customHeight="1">
      <c r="A255" s="114"/>
      <c r="B255" s="100"/>
      <c r="C255" s="100"/>
    </row>
    <row r="256" ht="15.75" customHeight="1">
      <c r="A256" s="114"/>
      <c r="B256" s="100"/>
      <c r="C256" s="100"/>
    </row>
    <row r="257" ht="15.75" customHeight="1">
      <c r="A257" s="114"/>
      <c r="B257" s="100"/>
      <c r="C257" s="100"/>
    </row>
    <row r="258" ht="15.75" customHeight="1">
      <c r="A258" s="114"/>
      <c r="B258" s="100"/>
      <c r="C258" s="100"/>
    </row>
    <row r="259" ht="15.75" customHeight="1">
      <c r="A259" s="114"/>
      <c r="B259" s="100"/>
      <c r="C259" s="100"/>
    </row>
    <row r="260" ht="15.75" customHeight="1">
      <c r="A260" s="114"/>
      <c r="B260" s="100"/>
      <c r="C260" s="100"/>
    </row>
    <row r="261" ht="15.75" customHeight="1">
      <c r="A261" s="114"/>
      <c r="B261" s="100"/>
      <c r="C261" s="100"/>
    </row>
    <row r="262" ht="15.75" customHeight="1">
      <c r="A262" s="114"/>
      <c r="B262" s="100"/>
      <c r="C262" s="100"/>
    </row>
    <row r="263" ht="15.75" customHeight="1">
      <c r="A263" s="114"/>
      <c r="B263" s="100"/>
      <c r="C263" s="100"/>
    </row>
    <row r="264" ht="15.75" customHeight="1">
      <c r="A264" s="114"/>
      <c r="B264" s="100"/>
      <c r="C264" s="100"/>
    </row>
    <row r="265" ht="15.75" customHeight="1">
      <c r="A265" s="114"/>
      <c r="B265" s="100"/>
      <c r="C265" s="100"/>
    </row>
    <row r="266" ht="15.75" customHeight="1">
      <c r="A266" s="114"/>
      <c r="B266" s="100"/>
      <c r="C266" s="100"/>
    </row>
    <row r="267" ht="15.75" customHeight="1">
      <c r="A267" s="114"/>
      <c r="B267" s="100"/>
      <c r="C267" s="100"/>
    </row>
    <row r="268" ht="15.75" customHeight="1">
      <c r="A268" s="114"/>
      <c r="B268" s="100"/>
      <c r="C268" s="100"/>
    </row>
    <row r="269" ht="15.75" customHeight="1">
      <c r="A269" s="114"/>
      <c r="B269" s="100"/>
      <c r="C269" s="100"/>
    </row>
    <row r="270" ht="15.75" customHeight="1">
      <c r="A270" s="114"/>
      <c r="B270" s="100"/>
      <c r="C270" s="100"/>
    </row>
    <row r="271" ht="15.75" customHeight="1">
      <c r="A271" s="114"/>
      <c r="B271" s="100"/>
      <c r="C271" s="100"/>
    </row>
    <row r="272" ht="15.75" customHeight="1">
      <c r="A272" s="114"/>
      <c r="B272" s="100"/>
      <c r="C272" s="100"/>
    </row>
    <row r="273" ht="15.75" customHeight="1">
      <c r="A273" s="114"/>
      <c r="B273" s="100"/>
      <c r="C273" s="100"/>
    </row>
    <row r="274" ht="15.75" customHeight="1">
      <c r="A274" s="114"/>
      <c r="B274" s="100"/>
      <c r="C274" s="100"/>
    </row>
    <row r="275" ht="15.75" customHeight="1">
      <c r="A275" s="114"/>
      <c r="B275" s="100"/>
      <c r="C275" s="100"/>
    </row>
    <row r="276" ht="15.75" customHeight="1">
      <c r="A276" s="114"/>
      <c r="B276" s="100"/>
      <c r="C276" s="100"/>
    </row>
    <row r="277" ht="15.75" customHeight="1">
      <c r="A277" s="114"/>
      <c r="B277" s="100"/>
      <c r="C277" s="100"/>
    </row>
    <row r="278" ht="15.75" customHeight="1">
      <c r="A278" s="114"/>
      <c r="B278" s="100"/>
      <c r="C278" s="100"/>
    </row>
    <row r="279" ht="15.75" customHeight="1">
      <c r="A279" s="114"/>
      <c r="B279" s="100"/>
      <c r="C279" s="100"/>
    </row>
    <row r="280" ht="15.75" customHeight="1">
      <c r="A280" s="114"/>
      <c r="B280" s="100"/>
      <c r="C280" s="100"/>
    </row>
    <row r="281" ht="15.75" customHeight="1">
      <c r="A281" s="114"/>
      <c r="B281" s="100"/>
      <c r="C281" s="100"/>
    </row>
    <row r="282" ht="15.75" customHeight="1">
      <c r="A282" s="114"/>
      <c r="B282" s="100"/>
      <c r="C282" s="100"/>
    </row>
    <row r="283" ht="15.75" customHeight="1">
      <c r="A283" s="114"/>
      <c r="B283" s="100"/>
      <c r="C283" s="100"/>
    </row>
    <row r="284" ht="15.75" customHeight="1">
      <c r="A284" s="114"/>
      <c r="B284" s="100"/>
      <c r="C284" s="100"/>
    </row>
    <row r="285" ht="15.75" customHeight="1">
      <c r="A285" s="114"/>
      <c r="B285" s="100"/>
      <c r="C285" s="100"/>
    </row>
    <row r="286" ht="15.75" customHeight="1">
      <c r="A286" s="114"/>
      <c r="B286" s="100"/>
      <c r="C286" s="100"/>
    </row>
    <row r="287" ht="15.75" customHeight="1">
      <c r="A287" s="114"/>
      <c r="B287" s="100"/>
      <c r="C287" s="100"/>
    </row>
    <row r="288" ht="15.75" customHeight="1">
      <c r="A288" s="114"/>
      <c r="B288" s="100"/>
      <c r="C288" s="100"/>
    </row>
    <row r="289" ht="15.75" customHeight="1">
      <c r="A289" s="114"/>
      <c r="B289" s="100"/>
      <c r="C289" s="100"/>
    </row>
    <row r="290" ht="15.75" customHeight="1">
      <c r="A290" s="114"/>
      <c r="B290" s="100"/>
      <c r="C290" s="100"/>
    </row>
    <row r="291" ht="15.75" customHeight="1">
      <c r="A291" s="114"/>
      <c r="B291" s="100"/>
      <c r="C291" s="100"/>
    </row>
    <row r="292" ht="15.75" customHeight="1">
      <c r="A292" s="114"/>
      <c r="B292" s="100"/>
      <c r="C292" s="100"/>
    </row>
    <row r="293" ht="15.75" customHeight="1">
      <c r="A293" s="114"/>
      <c r="B293" s="100"/>
      <c r="C293" s="100"/>
    </row>
    <row r="294" ht="15.75" customHeight="1">
      <c r="A294" s="114"/>
      <c r="B294" s="100"/>
      <c r="C294" s="100"/>
    </row>
    <row r="295" ht="15.75" customHeight="1">
      <c r="A295" s="114"/>
      <c r="B295" s="100"/>
      <c r="C295" s="100"/>
    </row>
    <row r="296" ht="15.75" customHeight="1">
      <c r="A296" s="114"/>
      <c r="B296" s="100"/>
      <c r="C296" s="100"/>
    </row>
    <row r="297" ht="15.75" customHeight="1">
      <c r="A297" s="114"/>
      <c r="B297" s="100"/>
      <c r="C297" s="100"/>
    </row>
    <row r="298" ht="15.75" customHeight="1">
      <c r="A298" s="114"/>
      <c r="B298" s="100"/>
      <c r="C298" s="100"/>
    </row>
    <row r="299" ht="15.75" customHeight="1">
      <c r="A299" s="114"/>
      <c r="B299" s="100"/>
      <c r="C299" s="100"/>
    </row>
    <row r="300" ht="15.75" customHeight="1">
      <c r="A300" s="114"/>
      <c r="B300" s="100"/>
      <c r="C300" s="100"/>
    </row>
    <row r="301" ht="15.75" customHeight="1">
      <c r="A301" s="114"/>
      <c r="B301" s="100"/>
      <c r="C301" s="100"/>
    </row>
    <row r="302" ht="15.75" customHeight="1">
      <c r="A302" s="114"/>
      <c r="B302" s="100"/>
      <c r="C302" s="100"/>
    </row>
    <row r="303" ht="15.75" customHeight="1">
      <c r="A303" s="114"/>
      <c r="B303" s="100"/>
      <c r="C303" s="100"/>
    </row>
    <row r="304" ht="15.75" customHeight="1">
      <c r="A304" s="114"/>
      <c r="B304" s="100"/>
      <c r="C304" s="100"/>
    </row>
    <row r="305" ht="15.75" customHeight="1">
      <c r="A305" s="114"/>
      <c r="B305" s="100"/>
      <c r="C305" s="100"/>
    </row>
    <row r="306" ht="15.75" customHeight="1">
      <c r="A306" s="114"/>
      <c r="B306" s="100"/>
      <c r="C306" s="100"/>
    </row>
    <row r="307" ht="15.75" customHeight="1">
      <c r="A307" s="114"/>
      <c r="B307" s="100"/>
      <c r="C307" s="100"/>
    </row>
    <row r="308" ht="15.75" customHeight="1">
      <c r="A308" s="114"/>
      <c r="B308" s="100"/>
      <c r="C308" s="100"/>
    </row>
    <row r="309" ht="15.75" customHeight="1">
      <c r="A309" s="114"/>
      <c r="B309" s="100"/>
      <c r="C309" s="100"/>
    </row>
    <row r="310" ht="15.75" customHeight="1">
      <c r="A310" s="114"/>
      <c r="B310" s="100"/>
      <c r="C310" s="100"/>
    </row>
    <row r="311" ht="15.75" customHeight="1">
      <c r="A311" s="114"/>
      <c r="B311" s="100"/>
      <c r="C311" s="100"/>
    </row>
    <row r="312" ht="15.75" customHeight="1">
      <c r="A312" s="114"/>
      <c r="B312" s="100"/>
      <c r="C312" s="100"/>
    </row>
    <row r="313" ht="15.75" customHeight="1">
      <c r="A313" s="114"/>
      <c r="B313" s="100"/>
      <c r="C313" s="100"/>
    </row>
    <row r="314" ht="15.75" customHeight="1">
      <c r="A314" s="114"/>
      <c r="B314" s="100"/>
      <c r="C314" s="100"/>
    </row>
    <row r="315" ht="15.75" customHeight="1">
      <c r="A315" s="114"/>
      <c r="B315" s="100"/>
      <c r="C315" s="100"/>
    </row>
    <row r="316" ht="15.75" customHeight="1">
      <c r="A316" s="114"/>
      <c r="B316" s="100"/>
      <c r="C316" s="100"/>
    </row>
    <row r="317" ht="15.75" customHeight="1">
      <c r="A317" s="114"/>
      <c r="B317" s="100"/>
      <c r="C317" s="100"/>
    </row>
    <row r="318" ht="15.75" customHeight="1">
      <c r="A318" s="114"/>
      <c r="B318" s="100"/>
      <c r="C318" s="100"/>
    </row>
    <row r="319" ht="15.75" customHeight="1">
      <c r="A319" s="114"/>
      <c r="B319" s="100"/>
      <c r="C319" s="100"/>
    </row>
    <row r="320" ht="15.75" customHeight="1">
      <c r="A320" s="114"/>
      <c r="B320" s="100"/>
      <c r="C320" s="100"/>
    </row>
    <row r="321" ht="15.75" customHeight="1">
      <c r="A321" s="114"/>
      <c r="B321" s="100"/>
      <c r="C321" s="100"/>
    </row>
    <row r="322" ht="15.75" customHeight="1">
      <c r="A322" s="114"/>
      <c r="B322" s="100"/>
      <c r="C322" s="100"/>
    </row>
    <row r="323" ht="15.75" customHeight="1">
      <c r="A323" s="114"/>
      <c r="B323" s="100"/>
      <c r="C323" s="100"/>
    </row>
    <row r="324" ht="15.75" customHeight="1">
      <c r="A324" s="114"/>
      <c r="B324" s="100"/>
      <c r="C324" s="100"/>
    </row>
    <row r="325" ht="15.75" customHeight="1">
      <c r="A325" s="114"/>
      <c r="B325" s="100"/>
      <c r="C325" s="100"/>
    </row>
    <row r="326" ht="15.75" customHeight="1">
      <c r="A326" s="114"/>
      <c r="B326" s="100"/>
      <c r="C326" s="100"/>
    </row>
    <row r="327" ht="15.75" customHeight="1">
      <c r="A327" s="114"/>
      <c r="B327" s="100"/>
      <c r="C327" s="100"/>
    </row>
    <row r="328" ht="15.75" customHeight="1">
      <c r="A328" s="114"/>
      <c r="B328" s="100"/>
      <c r="C328" s="100"/>
    </row>
    <row r="329" ht="15.75" customHeight="1">
      <c r="A329" s="114"/>
      <c r="B329" s="100"/>
      <c r="C329" s="100"/>
    </row>
    <row r="330" ht="15.75" customHeight="1">
      <c r="A330" s="114"/>
      <c r="B330" s="100"/>
      <c r="C330" s="100"/>
    </row>
    <row r="331" ht="15.75" customHeight="1">
      <c r="A331" s="114"/>
      <c r="B331" s="100"/>
      <c r="C331" s="100"/>
    </row>
    <row r="332" ht="15.75" customHeight="1">
      <c r="A332" s="114"/>
      <c r="B332" s="100"/>
      <c r="C332" s="100"/>
    </row>
    <row r="333" ht="15.75" customHeight="1">
      <c r="A333" s="114"/>
      <c r="B333" s="100"/>
      <c r="C333" s="100"/>
    </row>
    <row r="334" ht="15.75" customHeight="1">
      <c r="A334" s="114"/>
      <c r="B334" s="100"/>
      <c r="C334" s="100"/>
    </row>
    <row r="335" ht="15.75" customHeight="1">
      <c r="A335" s="114"/>
      <c r="B335" s="100"/>
      <c r="C335" s="100"/>
    </row>
    <row r="336" ht="15.75" customHeight="1">
      <c r="A336" s="114"/>
      <c r="B336" s="100"/>
      <c r="C336" s="100"/>
    </row>
    <row r="337" ht="15.75" customHeight="1">
      <c r="A337" s="114"/>
      <c r="B337" s="100"/>
      <c r="C337" s="100"/>
    </row>
    <row r="338" ht="15.75" customHeight="1">
      <c r="A338" s="114"/>
      <c r="B338" s="100"/>
      <c r="C338" s="100"/>
    </row>
    <row r="339" ht="15.75" customHeight="1">
      <c r="A339" s="114"/>
      <c r="B339" s="100"/>
      <c r="C339" s="100"/>
    </row>
    <row r="340" ht="15.75" customHeight="1">
      <c r="A340" s="114"/>
      <c r="B340" s="100"/>
      <c r="C340" s="100"/>
    </row>
    <row r="341" ht="15.75" customHeight="1">
      <c r="A341" s="114"/>
      <c r="B341" s="100"/>
      <c r="C341" s="100"/>
    </row>
    <row r="342" ht="15.75" customHeight="1">
      <c r="A342" s="114"/>
      <c r="B342" s="100"/>
      <c r="C342" s="100"/>
    </row>
    <row r="343" ht="15.75" customHeight="1">
      <c r="A343" s="114"/>
      <c r="B343" s="100"/>
      <c r="C343" s="100"/>
    </row>
    <row r="344" ht="15.75" customHeight="1">
      <c r="A344" s="114"/>
      <c r="B344" s="100"/>
      <c r="C344" s="100"/>
    </row>
    <row r="345" ht="15.75" customHeight="1">
      <c r="A345" s="114"/>
      <c r="B345" s="100"/>
      <c r="C345" s="100"/>
    </row>
    <row r="346" ht="15.75" customHeight="1">
      <c r="A346" s="114"/>
      <c r="B346" s="100"/>
      <c r="C346" s="100"/>
    </row>
    <row r="347" ht="15.75" customHeight="1">
      <c r="A347" s="114"/>
      <c r="B347" s="100"/>
      <c r="C347" s="100"/>
    </row>
    <row r="348" ht="15.75" customHeight="1">
      <c r="A348" s="114"/>
      <c r="B348" s="100"/>
      <c r="C348" s="100"/>
    </row>
    <row r="349" ht="15.75" customHeight="1">
      <c r="A349" s="114"/>
      <c r="B349" s="100"/>
      <c r="C349" s="100"/>
    </row>
    <row r="350" ht="15.75" customHeight="1">
      <c r="A350" s="114"/>
      <c r="B350" s="100"/>
      <c r="C350" s="100"/>
    </row>
    <row r="351" ht="15.75" customHeight="1">
      <c r="A351" s="114"/>
      <c r="B351" s="100"/>
      <c r="C351" s="100"/>
    </row>
    <row r="352" ht="15.75" customHeight="1">
      <c r="A352" s="114"/>
      <c r="B352" s="100"/>
      <c r="C352" s="100"/>
    </row>
    <row r="353" ht="15.75" customHeight="1">
      <c r="A353" s="114"/>
      <c r="B353" s="100"/>
      <c r="C353" s="100"/>
    </row>
    <row r="354" ht="15.75" customHeight="1">
      <c r="A354" s="114"/>
      <c r="B354" s="100"/>
      <c r="C354" s="100"/>
    </row>
    <row r="355" ht="15.75" customHeight="1">
      <c r="A355" s="114"/>
      <c r="B355" s="100"/>
      <c r="C355" s="100"/>
    </row>
    <row r="356" ht="15.75" customHeight="1">
      <c r="A356" s="114"/>
      <c r="B356" s="100"/>
      <c r="C356" s="100"/>
    </row>
    <row r="357" ht="15.75" customHeight="1">
      <c r="A357" s="114"/>
      <c r="B357" s="100"/>
      <c r="C357" s="100"/>
    </row>
    <row r="358" ht="15.75" customHeight="1">
      <c r="A358" s="114"/>
      <c r="B358" s="100"/>
      <c r="C358" s="100"/>
    </row>
    <row r="359" ht="15.75" customHeight="1">
      <c r="A359" s="114"/>
      <c r="B359" s="100"/>
      <c r="C359" s="100"/>
    </row>
    <row r="360" ht="15.75" customHeight="1">
      <c r="A360" s="114"/>
      <c r="B360" s="100"/>
      <c r="C360" s="100"/>
    </row>
    <row r="361" ht="15.75" customHeight="1">
      <c r="A361" s="114"/>
      <c r="B361" s="100"/>
      <c r="C361" s="100"/>
    </row>
    <row r="362" ht="15.75" customHeight="1">
      <c r="A362" s="114"/>
      <c r="B362" s="100"/>
      <c r="C362" s="100"/>
    </row>
    <row r="363" ht="15.75" customHeight="1">
      <c r="A363" s="114"/>
      <c r="B363" s="100"/>
      <c r="C363" s="100"/>
    </row>
    <row r="364" ht="15.75" customHeight="1">
      <c r="A364" s="114"/>
      <c r="B364" s="100"/>
      <c r="C364" s="100"/>
    </row>
    <row r="365" ht="15.75" customHeight="1">
      <c r="A365" s="114"/>
      <c r="B365" s="100"/>
      <c r="C365" s="100"/>
    </row>
    <row r="366" ht="15.75" customHeight="1">
      <c r="A366" s="114"/>
      <c r="B366" s="100"/>
      <c r="C366" s="100"/>
    </row>
    <row r="367" ht="15.75" customHeight="1">
      <c r="A367" s="114"/>
      <c r="B367" s="100"/>
      <c r="C367" s="100"/>
    </row>
    <row r="368" ht="15.75" customHeight="1">
      <c r="A368" s="114"/>
      <c r="B368" s="100"/>
      <c r="C368" s="100"/>
    </row>
    <row r="369" ht="15.75" customHeight="1">
      <c r="A369" s="114"/>
      <c r="B369" s="100"/>
      <c r="C369" s="100"/>
    </row>
    <row r="370" ht="15.75" customHeight="1">
      <c r="A370" s="114"/>
      <c r="B370" s="100"/>
      <c r="C370" s="100"/>
    </row>
    <row r="371" ht="15.75" customHeight="1">
      <c r="A371" s="114"/>
      <c r="B371" s="100"/>
      <c r="C371" s="100"/>
    </row>
    <row r="372" ht="15.75" customHeight="1">
      <c r="A372" s="114"/>
      <c r="B372" s="100"/>
      <c r="C372" s="100"/>
    </row>
    <row r="373" ht="15.75" customHeight="1">
      <c r="A373" s="114"/>
      <c r="B373" s="100"/>
      <c r="C373" s="100"/>
    </row>
    <row r="374" ht="15.75" customHeight="1">
      <c r="A374" s="114"/>
      <c r="B374" s="100"/>
      <c r="C374" s="100"/>
    </row>
    <row r="375" ht="15.75" customHeight="1">
      <c r="A375" s="114"/>
      <c r="B375" s="100"/>
      <c r="C375" s="100"/>
    </row>
    <row r="376" ht="15.75" customHeight="1">
      <c r="A376" s="114"/>
      <c r="B376" s="100"/>
      <c r="C376" s="100"/>
    </row>
    <row r="377" ht="15.75" customHeight="1">
      <c r="A377" s="114"/>
      <c r="B377" s="100"/>
      <c r="C377" s="100"/>
    </row>
    <row r="378" ht="15.75" customHeight="1">
      <c r="A378" s="114"/>
      <c r="B378" s="100"/>
      <c r="C378" s="100"/>
    </row>
    <row r="379" ht="15.75" customHeight="1">
      <c r="A379" s="114"/>
      <c r="B379" s="100"/>
      <c r="C379" s="100"/>
    </row>
    <row r="380" ht="15.75" customHeight="1">
      <c r="A380" s="114"/>
      <c r="B380" s="100"/>
      <c r="C380" s="100"/>
    </row>
    <row r="381" ht="15.75" customHeight="1">
      <c r="A381" s="114"/>
      <c r="B381" s="100"/>
      <c r="C381" s="100"/>
    </row>
    <row r="382" ht="15.75" customHeight="1">
      <c r="A382" s="114"/>
      <c r="B382" s="100"/>
      <c r="C382" s="100"/>
    </row>
    <row r="383" ht="15.75" customHeight="1">
      <c r="A383" s="114"/>
      <c r="B383" s="100"/>
      <c r="C383" s="100"/>
    </row>
    <row r="384" ht="15.75" customHeight="1">
      <c r="A384" s="114"/>
      <c r="B384" s="100"/>
      <c r="C384" s="100"/>
    </row>
    <row r="385" ht="15.75" customHeight="1">
      <c r="A385" s="114"/>
      <c r="B385" s="100"/>
      <c r="C385" s="100"/>
    </row>
    <row r="386" ht="15.75" customHeight="1">
      <c r="A386" s="114"/>
      <c r="B386" s="100"/>
      <c r="C386" s="100"/>
    </row>
    <row r="387" ht="15.75" customHeight="1">
      <c r="A387" s="114"/>
      <c r="B387" s="100"/>
      <c r="C387" s="100"/>
    </row>
    <row r="388" ht="15.75" customHeight="1">
      <c r="A388" s="114"/>
      <c r="B388" s="100"/>
      <c r="C388" s="100"/>
    </row>
    <row r="389" ht="15.75" customHeight="1">
      <c r="A389" s="114"/>
      <c r="B389" s="100"/>
      <c r="C389" s="100"/>
    </row>
    <row r="390" ht="15.75" customHeight="1">
      <c r="A390" s="114"/>
      <c r="B390" s="100"/>
      <c r="C390" s="100"/>
    </row>
    <row r="391" ht="15.75" customHeight="1">
      <c r="A391" s="114"/>
      <c r="B391" s="100"/>
      <c r="C391" s="100"/>
    </row>
    <row r="392" ht="15.75" customHeight="1">
      <c r="A392" s="114"/>
      <c r="B392" s="100"/>
      <c r="C392" s="100"/>
    </row>
    <row r="393" ht="15.75" customHeight="1">
      <c r="A393" s="114"/>
      <c r="B393" s="100"/>
      <c r="C393" s="100"/>
    </row>
    <row r="394" ht="15.75" customHeight="1">
      <c r="A394" s="114"/>
      <c r="B394" s="100"/>
      <c r="C394" s="100"/>
    </row>
    <row r="395" ht="15.75" customHeight="1">
      <c r="A395" s="114"/>
      <c r="B395" s="100"/>
      <c r="C395" s="100"/>
    </row>
    <row r="396" ht="15.75" customHeight="1">
      <c r="A396" s="114"/>
      <c r="B396" s="100"/>
      <c r="C396" s="100"/>
    </row>
    <row r="397" ht="15.75" customHeight="1">
      <c r="A397" s="114"/>
      <c r="B397" s="100"/>
      <c r="C397" s="100"/>
    </row>
    <row r="398" ht="15.75" customHeight="1">
      <c r="A398" s="114"/>
      <c r="B398" s="100"/>
      <c r="C398" s="100"/>
    </row>
    <row r="399" ht="15.75" customHeight="1">
      <c r="A399" s="114"/>
      <c r="B399" s="100"/>
      <c r="C399" s="100"/>
    </row>
    <row r="400" ht="15.75" customHeight="1">
      <c r="A400" s="114"/>
      <c r="B400" s="100"/>
      <c r="C400" s="100"/>
    </row>
    <row r="401" ht="15.75" customHeight="1">
      <c r="A401" s="114"/>
      <c r="B401" s="100"/>
      <c r="C401" s="100"/>
    </row>
    <row r="402" ht="15.75" customHeight="1">
      <c r="A402" s="114"/>
      <c r="B402" s="100"/>
      <c r="C402" s="100"/>
    </row>
    <row r="403" ht="15.75" customHeight="1">
      <c r="A403" s="114"/>
      <c r="B403" s="100"/>
      <c r="C403" s="100"/>
    </row>
    <row r="404" ht="15.75" customHeight="1">
      <c r="A404" s="114"/>
      <c r="B404" s="100"/>
      <c r="C404" s="100"/>
    </row>
    <row r="405" ht="15.75" customHeight="1">
      <c r="A405" s="114"/>
      <c r="B405" s="100"/>
      <c r="C405" s="100"/>
    </row>
    <row r="406" ht="15.75" customHeight="1">
      <c r="A406" s="114"/>
      <c r="B406" s="100"/>
      <c r="C406" s="100"/>
    </row>
    <row r="407" ht="15.75" customHeight="1">
      <c r="A407" s="114"/>
      <c r="B407" s="100"/>
      <c r="C407" s="100"/>
    </row>
    <row r="408" ht="15.75" customHeight="1">
      <c r="A408" s="114"/>
      <c r="B408" s="100"/>
      <c r="C408" s="100"/>
    </row>
    <row r="409" ht="15.75" customHeight="1">
      <c r="A409" s="114"/>
      <c r="B409" s="100"/>
      <c r="C409" s="100"/>
    </row>
    <row r="410" ht="15.75" customHeight="1">
      <c r="A410" s="114"/>
      <c r="B410" s="100"/>
      <c r="C410" s="100"/>
    </row>
    <row r="411" ht="15.75" customHeight="1">
      <c r="A411" s="114"/>
      <c r="B411" s="100"/>
      <c r="C411" s="100"/>
    </row>
    <row r="412" ht="15.75" customHeight="1">
      <c r="A412" s="114"/>
      <c r="B412" s="100"/>
      <c r="C412" s="100"/>
    </row>
    <row r="413" ht="15.75" customHeight="1">
      <c r="A413" s="114"/>
      <c r="B413" s="100"/>
      <c r="C413" s="100"/>
    </row>
    <row r="414" ht="15.75" customHeight="1">
      <c r="A414" s="114"/>
      <c r="B414" s="100"/>
      <c r="C414" s="100"/>
    </row>
    <row r="415" ht="15.75" customHeight="1">
      <c r="A415" s="114"/>
      <c r="B415" s="100"/>
      <c r="C415" s="100"/>
    </row>
    <row r="416" ht="15.75" customHeight="1">
      <c r="A416" s="114"/>
      <c r="B416" s="100"/>
      <c r="C416" s="100"/>
    </row>
    <row r="417" ht="15.75" customHeight="1">
      <c r="A417" s="114"/>
      <c r="B417" s="100"/>
      <c r="C417" s="100"/>
    </row>
    <row r="418" ht="15.75" customHeight="1">
      <c r="A418" s="114"/>
      <c r="B418" s="100"/>
      <c r="C418" s="100"/>
    </row>
    <row r="419" ht="15.75" customHeight="1">
      <c r="A419" s="114"/>
      <c r="B419" s="100"/>
      <c r="C419" s="100"/>
    </row>
    <row r="420" ht="15.75" customHeight="1">
      <c r="A420" s="114"/>
      <c r="B420" s="100"/>
      <c r="C420" s="100"/>
    </row>
    <row r="421" ht="15.75" customHeight="1">
      <c r="A421" s="114"/>
      <c r="B421" s="100"/>
      <c r="C421" s="100"/>
    </row>
    <row r="422" ht="15.75" customHeight="1">
      <c r="A422" s="114"/>
      <c r="B422" s="100"/>
      <c r="C422" s="100"/>
    </row>
    <row r="423" ht="15.75" customHeight="1">
      <c r="A423" s="114"/>
      <c r="B423" s="100"/>
      <c r="C423" s="100"/>
    </row>
    <row r="424" ht="15.75" customHeight="1">
      <c r="A424" s="114"/>
      <c r="B424" s="100"/>
      <c r="C424" s="100"/>
    </row>
    <row r="425" ht="15.75" customHeight="1">
      <c r="A425" s="114"/>
      <c r="B425" s="100"/>
      <c r="C425" s="100"/>
    </row>
    <row r="426" ht="15.75" customHeight="1">
      <c r="A426" s="114"/>
      <c r="B426" s="100"/>
      <c r="C426" s="100"/>
    </row>
    <row r="427" ht="15.75" customHeight="1">
      <c r="A427" s="114"/>
      <c r="B427" s="100"/>
      <c r="C427" s="100"/>
    </row>
    <row r="428" ht="15.75" customHeight="1">
      <c r="A428" s="114"/>
      <c r="B428" s="100"/>
      <c r="C428" s="100"/>
    </row>
    <row r="429" ht="15.75" customHeight="1">
      <c r="A429" s="114"/>
      <c r="B429" s="100"/>
      <c r="C429" s="100"/>
    </row>
    <row r="430" ht="15.75" customHeight="1">
      <c r="A430" s="114"/>
      <c r="B430" s="100"/>
      <c r="C430" s="100"/>
    </row>
    <row r="431" ht="15.75" customHeight="1">
      <c r="A431" s="114"/>
      <c r="B431" s="100"/>
      <c r="C431" s="100"/>
    </row>
    <row r="432" ht="15.75" customHeight="1">
      <c r="A432" s="114"/>
      <c r="B432" s="100"/>
      <c r="C432" s="100"/>
    </row>
    <row r="433" ht="15.75" customHeight="1">
      <c r="A433" s="114"/>
      <c r="B433" s="100"/>
      <c r="C433" s="100"/>
    </row>
    <row r="434" ht="15.75" customHeight="1">
      <c r="A434" s="114"/>
      <c r="B434" s="100"/>
      <c r="C434" s="100"/>
    </row>
    <row r="435" ht="15.75" customHeight="1">
      <c r="A435" s="114"/>
      <c r="B435" s="100"/>
      <c r="C435" s="100"/>
    </row>
    <row r="436" ht="15.75" customHeight="1">
      <c r="A436" s="114"/>
      <c r="B436" s="100"/>
      <c r="C436" s="100"/>
    </row>
    <row r="437" ht="15.75" customHeight="1">
      <c r="A437" s="114"/>
      <c r="B437" s="100"/>
      <c r="C437" s="100"/>
    </row>
    <row r="438" ht="15.75" customHeight="1">
      <c r="A438" s="114"/>
      <c r="B438" s="100"/>
      <c r="C438" s="100"/>
    </row>
    <row r="439" ht="15.75" customHeight="1">
      <c r="A439" s="114"/>
      <c r="B439" s="100"/>
      <c r="C439" s="100"/>
    </row>
    <row r="440" ht="15.75" customHeight="1">
      <c r="A440" s="114"/>
      <c r="B440" s="100"/>
      <c r="C440" s="100"/>
    </row>
    <row r="441" ht="15.75" customHeight="1">
      <c r="A441" s="114"/>
      <c r="B441" s="100"/>
      <c r="C441" s="100"/>
    </row>
    <row r="442" ht="15.75" customHeight="1">
      <c r="A442" s="114"/>
      <c r="B442" s="100"/>
      <c r="C442" s="100"/>
    </row>
    <row r="443" ht="15.75" customHeight="1">
      <c r="A443" s="114"/>
      <c r="B443" s="100"/>
      <c r="C443" s="100"/>
    </row>
    <row r="444" ht="15.75" customHeight="1">
      <c r="A444" s="114"/>
      <c r="B444" s="100"/>
      <c r="C444" s="100"/>
    </row>
    <row r="445" ht="15.75" customHeight="1">
      <c r="A445" s="114"/>
      <c r="B445" s="100"/>
      <c r="C445" s="100"/>
    </row>
    <row r="446" ht="15.75" customHeight="1">
      <c r="A446" s="114"/>
      <c r="B446" s="100"/>
      <c r="C446" s="100"/>
    </row>
    <row r="447" ht="15.75" customHeight="1">
      <c r="A447" s="114"/>
      <c r="B447" s="100"/>
      <c r="C447" s="100"/>
    </row>
    <row r="448" ht="15.75" customHeight="1">
      <c r="A448" s="114"/>
      <c r="B448" s="100"/>
      <c r="C448" s="100"/>
    </row>
    <row r="449" ht="15.75" customHeight="1">
      <c r="A449" s="114"/>
      <c r="B449" s="100"/>
      <c r="C449" s="100"/>
    </row>
    <row r="450" ht="15.75" customHeight="1">
      <c r="A450" s="114"/>
      <c r="B450" s="100"/>
      <c r="C450" s="100"/>
    </row>
    <row r="451" ht="15.75" customHeight="1">
      <c r="A451" s="114"/>
      <c r="B451" s="100"/>
      <c r="C451" s="100"/>
    </row>
    <row r="452" ht="15.75" customHeight="1">
      <c r="A452" s="114"/>
      <c r="B452" s="100"/>
      <c r="C452" s="100"/>
    </row>
    <row r="453" ht="15.75" customHeight="1">
      <c r="A453" s="114"/>
      <c r="B453" s="100"/>
      <c r="C453" s="100"/>
    </row>
    <row r="454" ht="15.75" customHeight="1">
      <c r="A454" s="114"/>
      <c r="B454" s="100"/>
      <c r="C454" s="100"/>
    </row>
    <row r="455" ht="15.75" customHeight="1">
      <c r="A455" s="114"/>
      <c r="B455" s="100"/>
      <c r="C455" s="100"/>
    </row>
    <row r="456" ht="15.75" customHeight="1">
      <c r="A456" s="114"/>
      <c r="B456" s="100"/>
      <c r="C456" s="100"/>
    </row>
    <row r="457" ht="15.75" customHeight="1">
      <c r="A457" s="114"/>
      <c r="B457" s="100"/>
      <c r="C457" s="100"/>
    </row>
    <row r="458" ht="15.75" customHeight="1">
      <c r="A458" s="114"/>
      <c r="B458" s="100"/>
      <c r="C458" s="100"/>
    </row>
    <row r="459" ht="15.75" customHeight="1">
      <c r="A459" s="114"/>
      <c r="B459" s="100"/>
      <c r="C459" s="100"/>
    </row>
    <row r="460" ht="15.75" customHeight="1">
      <c r="A460" s="114"/>
      <c r="B460" s="100"/>
      <c r="C460" s="100"/>
    </row>
    <row r="461" ht="15.75" customHeight="1">
      <c r="A461" s="114"/>
      <c r="B461" s="100"/>
      <c r="C461" s="100"/>
    </row>
    <row r="462" ht="15.75" customHeight="1">
      <c r="A462" s="114"/>
      <c r="B462" s="100"/>
      <c r="C462" s="100"/>
    </row>
    <row r="463" ht="15.75" customHeight="1">
      <c r="A463" s="114"/>
      <c r="B463" s="100"/>
      <c r="C463" s="100"/>
    </row>
    <row r="464" ht="15.75" customHeight="1">
      <c r="A464" s="114"/>
      <c r="B464" s="100"/>
      <c r="C464" s="100"/>
    </row>
    <row r="465" ht="15.75" customHeight="1">
      <c r="A465" s="114"/>
      <c r="B465" s="100"/>
      <c r="C465" s="100"/>
    </row>
    <row r="466" ht="15.75" customHeight="1">
      <c r="A466" s="114"/>
      <c r="B466" s="100"/>
      <c r="C466" s="100"/>
    </row>
    <row r="467" ht="15.75" customHeight="1">
      <c r="A467" s="114"/>
      <c r="B467" s="100"/>
      <c r="C467" s="100"/>
    </row>
    <row r="468" ht="15.75" customHeight="1">
      <c r="A468" s="114"/>
      <c r="B468" s="100"/>
      <c r="C468" s="100"/>
    </row>
    <row r="469" ht="15.75" customHeight="1">
      <c r="A469" s="114"/>
      <c r="B469" s="100"/>
      <c r="C469" s="100"/>
    </row>
    <row r="470" ht="15.75" customHeight="1">
      <c r="A470" s="114"/>
      <c r="B470" s="100"/>
      <c r="C470" s="100"/>
    </row>
    <row r="471" ht="15.75" customHeight="1">
      <c r="A471" s="114"/>
      <c r="B471" s="100"/>
      <c r="C471" s="100"/>
    </row>
    <row r="472" ht="15.75" customHeight="1">
      <c r="A472" s="114"/>
      <c r="B472" s="100"/>
      <c r="C472" s="100"/>
    </row>
    <row r="473" ht="15.75" customHeight="1">
      <c r="A473" s="114"/>
      <c r="B473" s="100"/>
      <c r="C473" s="100"/>
    </row>
    <row r="474" ht="15.75" customHeight="1">
      <c r="A474" s="114"/>
      <c r="B474" s="100"/>
      <c r="C474" s="100"/>
    </row>
    <row r="475" ht="15.75" customHeight="1">
      <c r="A475" s="114"/>
      <c r="B475" s="100"/>
      <c r="C475" s="100"/>
    </row>
    <row r="476" ht="15.75" customHeight="1">
      <c r="A476" s="114"/>
      <c r="B476" s="100"/>
      <c r="C476" s="100"/>
    </row>
    <row r="477" ht="15.75" customHeight="1">
      <c r="A477" s="114"/>
      <c r="B477" s="100"/>
      <c r="C477" s="100"/>
    </row>
    <row r="478" ht="15.75" customHeight="1">
      <c r="A478" s="114"/>
      <c r="B478" s="100"/>
      <c r="C478" s="100"/>
    </row>
    <row r="479" ht="15.75" customHeight="1">
      <c r="A479" s="114"/>
      <c r="B479" s="100"/>
      <c r="C479" s="100"/>
    </row>
    <row r="480" ht="15.75" customHeight="1">
      <c r="A480" s="114"/>
      <c r="B480" s="100"/>
      <c r="C480" s="100"/>
    </row>
    <row r="481" ht="15.75" customHeight="1">
      <c r="A481" s="114"/>
      <c r="B481" s="100"/>
      <c r="C481" s="100"/>
    </row>
    <row r="482" ht="15.75" customHeight="1">
      <c r="A482" s="114"/>
      <c r="B482" s="100"/>
      <c r="C482" s="100"/>
    </row>
    <row r="483" ht="15.75" customHeight="1">
      <c r="A483" s="114"/>
      <c r="B483" s="100"/>
      <c r="C483" s="100"/>
    </row>
    <row r="484" ht="15.75" customHeight="1">
      <c r="A484" s="114"/>
      <c r="B484" s="100"/>
      <c r="C484" s="100"/>
    </row>
    <row r="485" ht="15.75" customHeight="1">
      <c r="A485" s="114"/>
      <c r="B485" s="100"/>
      <c r="C485" s="100"/>
    </row>
    <row r="486" ht="15.75" customHeight="1">
      <c r="A486" s="114"/>
      <c r="B486" s="100"/>
      <c r="C486" s="100"/>
    </row>
    <row r="487" ht="15.75" customHeight="1">
      <c r="A487" s="114"/>
      <c r="B487" s="100"/>
      <c r="C487" s="100"/>
    </row>
    <row r="488" ht="15.75" customHeight="1">
      <c r="A488" s="114"/>
      <c r="B488" s="100"/>
      <c r="C488" s="100"/>
    </row>
    <row r="489" ht="15.75" customHeight="1">
      <c r="A489" s="114"/>
      <c r="B489" s="100"/>
      <c r="C489" s="100"/>
    </row>
    <row r="490" ht="15.75" customHeight="1">
      <c r="A490" s="114"/>
      <c r="B490" s="100"/>
      <c r="C490" s="100"/>
    </row>
    <row r="491" ht="15.75" customHeight="1">
      <c r="A491" s="114"/>
      <c r="B491" s="100"/>
      <c r="C491" s="100"/>
    </row>
    <row r="492" ht="15.75" customHeight="1">
      <c r="A492" s="114"/>
      <c r="B492" s="100"/>
      <c r="C492" s="100"/>
    </row>
    <row r="493" ht="15.75" customHeight="1">
      <c r="A493" s="114"/>
      <c r="B493" s="100"/>
      <c r="C493" s="100"/>
    </row>
    <row r="494" ht="15.75" customHeight="1">
      <c r="A494" s="114"/>
      <c r="B494" s="100"/>
      <c r="C494" s="100"/>
    </row>
    <row r="495" ht="15.75" customHeight="1">
      <c r="A495" s="114"/>
      <c r="B495" s="100"/>
      <c r="C495" s="100"/>
    </row>
    <row r="496" ht="15.75" customHeight="1">
      <c r="A496" s="114"/>
      <c r="B496" s="100"/>
      <c r="C496" s="100"/>
    </row>
    <row r="497" ht="15.75" customHeight="1">
      <c r="A497" s="114"/>
      <c r="B497" s="100"/>
      <c r="C497" s="100"/>
    </row>
    <row r="498" ht="15.75" customHeight="1">
      <c r="A498" s="114"/>
      <c r="B498" s="100"/>
      <c r="C498" s="100"/>
    </row>
    <row r="499" ht="15.75" customHeight="1">
      <c r="A499" s="114"/>
      <c r="B499" s="100"/>
      <c r="C499" s="100"/>
    </row>
    <row r="500" ht="15.75" customHeight="1">
      <c r="A500" s="114"/>
      <c r="B500" s="100"/>
      <c r="C500" s="100"/>
    </row>
    <row r="501" ht="15.75" customHeight="1">
      <c r="A501" s="114"/>
      <c r="B501" s="100"/>
      <c r="C501" s="100"/>
    </row>
    <row r="502" ht="15.75" customHeight="1">
      <c r="A502" s="114"/>
      <c r="B502" s="100"/>
      <c r="C502" s="100"/>
    </row>
    <row r="503" ht="15.75" customHeight="1">
      <c r="A503" s="114"/>
      <c r="B503" s="100"/>
      <c r="C503" s="100"/>
    </row>
    <row r="504" ht="15.75" customHeight="1">
      <c r="A504" s="114"/>
      <c r="B504" s="100"/>
      <c r="C504" s="100"/>
    </row>
    <row r="505" ht="15.75" customHeight="1">
      <c r="A505" s="114"/>
      <c r="B505" s="100"/>
      <c r="C505" s="100"/>
    </row>
    <row r="506" ht="15.75" customHeight="1">
      <c r="A506" s="114"/>
      <c r="B506" s="100"/>
      <c r="C506" s="100"/>
    </row>
    <row r="507" ht="15.75" customHeight="1">
      <c r="A507" s="114"/>
      <c r="B507" s="100"/>
      <c r="C507" s="100"/>
    </row>
    <row r="508" ht="15.75" customHeight="1">
      <c r="A508" s="114"/>
      <c r="B508" s="100"/>
      <c r="C508" s="100"/>
    </row>
    <row r="509" ht="15.75" customHeight="1">
      <c r="A509" s="114"/>
      <c r="B509" s="100"/>
      <c r="C509" s="100"/>
    </row>
    <row r="510" ht="15.75" customHeight="1">
      <c r="A510" s="114"/>
      <c r="B510" s="100"/>
      <c r="C510" s="100"/>
    </row>
    <row r="511" ht="15.75" customHeight="1">
      <c r="A511" s="114"/>
      <c r="B511" s="100"/>
      <c r="C511" s="100"/>
    </row>
    <row r="512" ht="15.75" customHeight="1">
      <c r="A512" s="114"/>
      <c r="B512" s="100"/>
      <c r="C512" s="100"/>
    </row>
    <row r="513" ht="15.75" customHeight="1">
      <c r="A513" s="114"/>
      <c r="B513" s="100"/>
      <c r="C513" s="100"/>
    </row>
    <row r="514" ht="15.75" customHeight="1">
      <c r="A514" s="114"/>
      <c r="B514" s="100"/>
      <c r="C514" s="100"/>
    </row>
    <row r="515" ht="15.75" customHeight="1">
      <c r="A515" s="114"/>
      <c r="B515" s="100"/>
      <c r="C515" s="100"/>
    </row>
    <row r="516" ht="15.75" customHeight="1">
      <c r="A516" s="114"/>
      <c r="B516" s="100"/>
      <c r="C516" s="100"/>
    </row>
    <row r="517" ht="15.75" customHeight="1">
      <c r="A517" s="114"/>
      <c r="B517" s="100"/>
      <c r="C517" s="100"/>
    </row>
    <row r="518" ht="15.75" customHeight="1">
      <c r="A518" s="114"/>
      <c r="B518" s="100"/>
      <c r="C518" s="100"/>
    </row>
    <row r="519" ht="15.75" customHeight="1">
      <c r="A519" s="114"/>
      <c r="B519" s="100"/>
      <c r="C519" s="100"/>
    </row>
    <row r="520" ht="15.75" customHeight="1">
      <c r="A520" s="114"/>
      <c r="B520" s="100"/>
      <c r="C520" s="100"/>
    </row>
    <row r="521" ht="15.75" customHeight="1">
      <c r="A521" s="114"/>
      <c r="B521" s="100"/>
      <c r="C521" s="100"/>
    </row>
    <row r="522" ht="15.75" customHeight="1">
      <c r="A522" s="114"/>
      <c r="B522" s="100"/>
      <c r="C522" s="100"/>
    </row>
    <row r="523" ht="15.75" customHeight="1">
      <c r="A523" s="114"/>
      <c r="B523" s="100"/>
      <c r="C523" s="100"/>
    </row>
    <row r="524" ht="15.75" customHeight="1">
      <c r="A524" s="114"/>
      <c r="B524" s="100"/>
      <c r="C524" s="100"/>
    </row>
    <row r="525" ht="15.75" customHeight="1">
      <c r="A525" s="114"/>
      <c r="B525" s="100"/>
      <c r="C525" s="100"/>
    </row>
    <row r="526" ht="15.75" customHeight="1">
      <c r="A526" s="114"/>
      <c r="B526" s="100"/>
      <c r="C526" s="100"/>
    </row>
    <row r="527" ht="15.75" customHeight="1">
      <c r="A527" s="114"/>
      <c r="B527" s="100"/>
      <c r="C527" s="100"/>
    </row>
    <row r="528" ht="15.75" customHeight="1">
      <c r="A528" s="114"/>
      <c r="B528" s="100"/>
      <c r="C528" s="100"/>
    </row>
    <row r="529" ht="15.75" customHeight="1">
      <c r="A529" s="114"/>
      <c r="B529" s="100"/>
      <c r="C529" s="100"/>
    </row>
    <row r="530" ht="15.75" customHeight="1">
      <c r="A530" s="114"/>
      <c r="B530" s="100"/>
      <c r="C530" s="100"/>
    </row>
    <row r="531" ht="15.75" customHeight="1">
      <c r="A531" s="114"/>
      <c r="B531" s="100"/>
      <c r="C531" s="100"/>
    </row>
    <row r="532" ht="15.75" customHeight="1">
      <c r="A532" s="114"/>
      <c r="B532" s="100"/>
      <c r="C532" s="100"/>
    </row>
    <row r="533" ht="15.75" customHeight="1">
      <c r="A533" s="114"/>
      <c r="B533" s="100"/>
      <c r="C533" s="100"/>
    </row>
    <row r="534" ht="15.75" customHeight="1">
      <c r="A534" s="114"/>
      <c r="B534" s="100"/>
      <c r="C534" s="100"/>
    </row>
    <row r="535" ht="15.75" customHeight="1">
      <c r="A535" s="114"/>
      <c r="B535" s="100"/>
      <c r="C535" s="100"/>
    </row>
    <row r="536" ht="15.75" customHeight="1">
      <c r="A536" s="114"/>
      <c r="B536" s="100"/>
      <c r="C536" s="100"/>
    </row>
    <row r="537" ht="15.75" customHeight="1">
      <c r="A537" s="114"/>
      <c r="B537" s="100"/>
      <c r="C537" s="100"/>
    </row>
    <row r="538" ht="15.75" customHeight="1">
      <c r="A538" s="114"/>
      <c r="B538" s="100"/>
      <c r="C538" s="100"/>
    </row>
    <row r="539" ht="15.75" customHeight="1">
      <c r="A539" s="114"/>
      <c r="B539" s="100"/>
      <c r="C539" s="100"/>
    </row>
    <row r="540" ht="15.75" customHeight="1">
      <c r="A540" s="114"/>
      <c r="B540" s="100"/>
      <c r="C540" s="100"/>
    </row>
    <row r="541" ht="15.75" customHeight="1">
      <c r="A541" s="114"/>
      <c r="B541" s="100"/>
      <c r="C541" s="100"/>
    </row>
    <row r="542" ht="15.75" customHeight="1">
      <c r="A542" s="114"/>
      <c r="B542" s="100"/>
      <c r="C542" s="100"/>
    </row>
    <row r="543" ht="15.75" customHeight="1">
      <c r="A543" s="114"/>
      <c r="B543" s="100"/>
      <c r="C543" s="100"/>
    </row>
    <row r="544" ht="15.75" customHeight="1">
      <c r="A544" s="114"/>
      <c r="B544" s="100"/>
      <c r="C544" s="100"/>
    </row>
    <row r="545" ht="15.75" customHeight="1">
      <c r="A545" s="114"/>
      <c r="B545" s="100"/>
      <c r="C545" s="100"/>
    </row>
    <row r="546" ht="15.75" customHeight="1">
      <c r="A546" s="114"/>
      <c r="B546" s="100"/>
      <c r="C546" s="100"/>
    </row>
    <row r="547" ht="15.75" customHeight="1">
      <c r="A547" s="114"/>
      <c r="B547" s="100"/>
      <c r="C547" s="100"/>
    </row>
    <row r="548" ht="15.75" customHeight="1">
      <c r="A548" s="114"/>
      <c r="B548" s="100"/>
      <c r="C548" s="100"/>
    </row>
    <row r="549" ht="15.75" customHeight="1">
      <c r="A549" s="114"/>
      <c r="B549" s="100"/>
      <c r="C549" s="100"/>
    </row>
    <row r="550" ht="15.75" customHeight="1">
      <c r="A550" s="114"/>
      <c r="B550" s="100"/>
      <c r="C550" s="100"/>
    </row>
    <row r="551" ht="15.75" customHeight="1">
      <c r="A551" s="114"/>
      <c r="B551" s="100"/>
      <c r="C551" s="100"/>
    </row>
    <row r="552" ht="15.75" customHeight="1">
      <c r="A552" s="114"/>
      <c r="B552" s="100"/>
      <c r="C552" s="100"/>
    </row>
    <row r="553" ht="15.75" customHeight="1">
      <c r="A553" s="114"/>
      <c r="B553" s="100"/>
      <c r="C553" s="100"/>
    </row>
    <row r="554" ht="15.75" customHeight="1">
      <c r="A554" s="114"/>
      <c r="B554" s="100"/>
      <c r="C554" s="100"/>
    </row>
    <row r="555" ht="15.75" customHeight="1">
      <c r="A555" s="114"/>
      <c r="B555" s="100"/>
      <c r="C555" s="100"/>
    </row>
    <row r="556" ht="15.75" customHeight="1">
      <c r="A556" s="114"/>
      <c r="B556" s="100"/>
      <c r="C556" s="100"/>
    </row>
    <row r="557" ht="15.75" customHeight="1">
      <c r="A557" s="114"/>
      <c r="B557" s="100"/>
      <c r="C557" s="100"/>
    </row>
    <row r="558" ht="15.75" customHeight="1">
      <c r="A558" s="114"/>
      <c r="B558" s="100"/>
      <c r="C558" s="100"/>
    </row>
    <row r="559" ht="15.75" customHeight="1">
      <c r="A559" s="114"/>
      <c r="B559" s="100"/>
      <c r="C559" s="100"/>
    </row>
    <row r="560" ht="15.75" customHeight="1">
      <c r="A560" s="114"/>
      <c r="B560" s="100"/>
      <c r="C560" s="100"/>
    </row>
    <row r="561" ht="15.75" customHeight="1">
      <c r="A561" s="114"/>
      <c r="B561" s="100"/>
      <c r="C561" s="100"/>
    </row>
    <row r="562" ht="15.75" customHeight="1">
      <c r="A562" s="114"/>
      <c r="B562" s="100"/>
      <c r="C562" s="100"/>
    </row>
    <row r="563" ht="15.75" customHeight="1">
      <c r="A563" s="114"/>
      <c r="B563" s="100"/>
      <c r="C563" s="100"/>
    </row>
    <row r="564" ht="15.75" customHeight="1">
      <c r="A564" s="114"/>
      <c r="B564" s="100"/>
      <c r="C564" s="100"/>
    </row>
    <row r="565" ht="15.75" customHeight="1">
      <c r="A565" s="114"/>
      <c r="B565" s="100"/>
      <c r="C565" s="100"/>
    </row>
    <row r="566" ht="15.75" customHeight="1">
      <c r="A566" s="114"/>
      <c r="B566" s="100"/>
      <c r="C566" s="100"/>
    </row>
    <row r="567" ht="15.75" customHeight="1">
      <c r="A567" s="114"/>
      <c r="B567" s="100"/>
      <c r="C567" s="100"/>
    </row>
    <row r="568" ht="15.75" customHeight="1">
      <c r="A568" s="114"/>
      <c r="B568" s="100"/>
      <c r="C568" s="100"/>
    </row>
    <row r="569" ht="15.75" customHeight="1">
      <c r="A569" s="114"/>
      <c r="B569" s="100"/>
      <c r="C569" s="100"/>
    </row>
    <row r="570" ht="15.75" customHeight="1">
      <c r="A570" s="114"/>
      <c r="B570" s="100"/>
      <c r="C570" s="100"/>
    </row>
    <row r="571" ht="15.75" customHeight="1">
      <c r="A571" s="114"/>
      <c r="B571" s="100"/>
      <c r="C571" s="100"/>
    </row>
    <row r="572" ht="15.75" customHeight="1">
      <c r="A572" s="114"/>
      <c r="B572" s="100"/>
      <c r="C572" s="100"/>
    </row>
    <row r="573" ht="15.75" customHeight="1">
      <c r="A573" s="114"/>
      <c r="B573" s="100"/>
      <c r="C573" s="100"/>
    </row>
    <row r="574" ht="15.75" customHeight="1">
      <c r="A574" s="114"/>
      <c r="B574" s="100"/>
      <c r="C574" s="100"/>
    </row>
    <row r="575" ht="15.75" customHeight="1">
      <c r="A575" s="114"/>
      <c r="B575" s="100"/>
      <c r="C575" s="100"/>
    </row>
    <row r="576" ht="15.75" customHeight="1">
      <c r="A576" s="114"/>
      <c r="B576" s="100"/>
      <c r="C576" s="100"/>
    </row>
    <row r="577" ht="15.75" customHeight="1">
      <c r="A577" s="114"/>
      <c r="B577" s="100"/>
      <c r="C577" s="100"/>
    </row>
    <row r="578" ht="15.75" customHeight="1">
      <c r="A578" s="114"/>
      <c r="B578" s="100"/>
      <c r="C578" s="100"/>
    </row>
    <row r="579" ht="15.75" customHeight="1">
      <c r="A579" s="114"/>
      <c r="B579" s="100"/>
      <c r="C579" s="100"/>
    </row>
    <row r="580" ht="15.75" customHeight="1">
      <c r="A580" s="114"/>
      <c r="B580" s="100"/>
      <c r="C580" s="100"/>
    </row>
    <row r="581" ht="15.75" customHeight="1">
      <c r="A581" s="114"/>
      <c r="B581" s="100"/>
      <c r="C581" s="100"/>
    </row>
    <row r="582" ht="15.75" customHeight="1">
      <c r="A582" s="114"/>
      <c r="B582" s="100"/>
      <c r="C582" s="100"/>
    </row>
    <row r="583" ht="15.75" customHeight="1">
      <c r="A583" s="114"/>
      <c r="B583" s="100"/>
      <c r="C583" s="100"/>
    </row>
    <row r="584" ht="15.75" customHeight="1">
      <c r="A584" s="114"/>
      <c r="B584" s="100"/>
      <c r="C584" s="100"/>
    </row>
    <row r="585" ht="15.75" customHeight="1">
      <c r="A585" s="114"/>
      <c r="B585" s="100"/>
      <c r="C585" s="100"/>
    </row>
    <row r="586" ht="15.75" customHeight="1">
      <c r="A586" s="114"/>
      <c r="B586" s="100"/>
      <c r="C586" s="100"/>
    </row>
    <row r="587" ht="15.75" customHeight="1">
      <c r="A587" s="114"/>
      <c r="B587" s="100"/>
      <c r="C587" s="100"/>
    </row>
    <row r="588" ht="15.75" customHeight="1">
      <c r="A588" s="114"/>
      <c r="B588" s="100"/>
      <c r="C588" s="100"/>
    </row>
    <row r="589" ht="15.75" customHeight="1">
      <c r="A589" s="114"/>
      <c r="B589" s="100"/>
      <c r="C589" s="100"/>
    </row>
    <row r="590" ht="15.75" customHeight="1">
      <c r="A590" s="114"/>
      <c r="B590" s="100"/>
      <c r="C590" s="100"/>
    </row>
    <row r="591" ht="15.75" customHeight="1">
      <c r="A591" s="114"/>
      <c r="B591" s="100"/>
      <c r="C591" s="100"/>
    </row>
    <row r="592" ht="15.75" customHeight="1">
      <c r="A592" s="114"/>
      <c r="B592" s="100"/>
      <c r="C592" s="100"/>
    </row>
    <row r="593" ht="15.75" customHeight="1">
      <c r="A593" s="114"/>
      <c r="B593" s="100"/>
      <c r="C593" s="100"/>
    </row>
    <row r="594" ht="15.75" customHeight="1">
      <c r="A594" s="114"/>
      <c r="B594" s="100"/>
      <c r="C594" s="100"/>
    </row>
    <row r="595" ht="15.75" customHeight="1">
      <c r="A595" s="114"/>
      <c r="B595" s="100"/>
      <c r="C595" s="100"/>
    </row>
    <row r="596" ht="15.75" customHeight="1">
      <c r="A596" s="114"/>
      <c r="B596" s="100"/>
      <c r="C596" s="100"/>
    </row>
    <row r="597" ht="15.75" customHeight="1">
      <c r="A597" s="114"/>
      <c r="B597" s="100"/>
      <c r="C597" s="100"/>
    </row>
    <row r="598" ht="15.75" customHeight="1">
      <c r="A598" s="114"/>
      <c r="B598" s="100"/>
      <c r="C598" s="100"/>
    </row>
    <row r="599" ht="15.75" customHeight="1">
      <c r="A599" s="114"/>
      <c r="B599" s="100"/>
      <c r="C599" s="100"/>
    </row>
    <row r="600" ht="15.75" customHeight="1">
      <c r="A600" s="114"/>
      <c r="B600" s="100"/>
      <c r="C600" s="100"/>
    </row>
    <row r="601" ht="15.75" customHeight="1">
      <c r="A601" s="114"/>
      <c r="B601" s="100"/>
      <c r="C601" s="100"/>
    </row>
    <row r="602" ht="15.75" customHeight="1">
      <c r="A602" s="114"/>
      <c r="B602" s="100"/>
      <c r="C602" s="100"/>
    </row>
    <row r="603" ht="15.75" customHeight="1">
      <c r="A603" s="114"/>
      <c r="B603" s="100"/>
      <c r="C603" s="100"/>
    </row>
    <row r="604" ht="15.75" customHeight="1">
      <c r="A604" s="114"/>
      <c r="B604" s="100"/>
      <c r="C604" s="100"/>
    </row>
    <row r="605" ht="15.75" customHeight="1">
      <c r="A605" s="114"/>
      <c r="B605" s="100"/>
      <c r="C605" s="100"/>
    </row>
    <row r="606" ht="15.75" customHeight="1">
      <c r="A606" s="114"/>
      <c r="B606" s="100"/>
      <c r="C606" s="100"/>
    </row>
    <row r="607" ht="15.75" customHeight="1">
      <c r="A607" s="114"/>
      <c r="B607" s="100"/>
      <c r="C607" s="100"/>
    </row>
    <row r="608" ht="15.75" customHeight="1">
      <c r="A608" s="114"/>
      <c r="B608" s="100"/>
      <c r="C608" s="100"/>
    </row>
    <row r="609" ht="15.75" customHeight="1">
      <c r="A609" s="114"/>
      <c r="B609" s="100"/>
      <c r="C609" s="100"/>
    </row>
    <row r="610" ht="15.75" customHeight="1">
      <c r="A610" s="114"/>
      <c r="B610" s="100"/>
      <c r="C610" s="100"/>
    </row>
    <row r="611" ht="15.75" customHeight="1">
      <c r="A611" s="114"/>
      <c r="B611" s="100"/>
      <c r="C611" s="100"/>
    </row>
    <row r="612" ht="15.75" customHeight="1">
      <c r="A612" s="114"/>
      <c r="B612" s="100"/>
      <c r="C612" s="100"/>
    </row>
    <row r="613" ht="15.75" customHeight="1">
      <c r="A613" s="114"/>
      <c r="B613" s="100"/>
      <c r="C613" s="100"/>
    </row>
    <row r="614" ht="15.75" customHeight="1">
      <c r="A614" s="114"/>
      <c r="B614" s="100"/>
      <c r="C614" s="100"/>
    </row>
    <row r="615" ht="15.75" customHeight="1">
      <c r="A615" s="114"/>
      <c r="B615" s="100"/>
      <c r="C615" s="100"/>
    </row>
    <row r="616" ht="15.75" customHeight="1">
      <c r="A616" s="114"/>
      <c r="B616" s="100"/>
      <c r="C616" s="100"/>
    </row>
    <row r="617" ht="15.75" customHeight="1">
      <c r="A617" s="114"/>
      <c r="B617" s="100"/>
      <c r="C617" s="100"/>
    </row>
    <row r="618" ht="15.75" customHeight="1">
      <c r="A618" s="114"/>
      <c r="B618" s="100"/>
      <c r="C618" s="100"/>
    </row>
    <row r="619" ht="15.75" customHeight="1">
      <c r="A619" s="114"/>
      <c r="B619" s="100"/>
      <c r="C619" s="100"/>
    </row>
    <row r="620" ht="15.75" customHeight="1">
      <c r="A620" s="114"/>
      <c r="B620" s="100"/>
      <c r="C620" s="100"/>
    </row>
    <row r="621" ht="15.75" customHeight="1">
      <c r="A621" s="114"/>
      <c r="B621" s="100"/>
      <c r="C621" s="100"/>
    </row>
    <row r="622" ht="15.75" customHeight="1">
      <c r="A622" s="114"/>
      <c r="B622" s="100"/>
      <c r="C622" s="100"/>
    </row>
    <row r="623" ht="15.75" customHeight="1">
      <c r="A623" s="114"/>
      <c r="B623" s="100"/>
      <c r="C623" s="100"/>
    </row>
    <row r="624" ht="15.75" customHeight="1">
      <c r="A624" s="114"/>
      <c r="B624" s="100"/>
      <c r="C624" s="100"/>
    </row>
    <row r="625" ht="15.75" customHeight="1">
      <c r="A625" s="114"/>
      <c r="B625" s="100"/>
      <c r="C625" s="100"/>
    </row>
    <row r="626" ht="15.75" customHeight="1">
      <c r="A626" s="114"/>
      <c r="B626" s="100"/>
      <c r="C626" s="100"/>
    </row>
    <row r="627" ht="15.75" customHeight="1">
      <c r="A627" s="114"/>
      <c r="B627" s="100"/>
      <c r="C627" s="100"/>
    </row>
    <row r="628" ht="15.75" customHeight="1">
      <c r="A628" s="114"/>
      <c r="B628" s="100"/>
      <c r="C628" s="100"/>
    </row>
    <row r="629" ht="15.75" customHeight="1">
      <c r="A629" s="114"/>
      <c r="B629" s="100"/>
      <c r="C629" s="100"/>
    </row>
    <row r="630" ht="15.75" customHeight="1">
      <c r="A630" s="114"/>
      <c r="B630" s="100"/>
      <c r="C630" s="100"/>
    </row>
    <row r="631" ht="15.75" customHeight="1">
      <c r="A631" s="114"/>
      <c r="B631" s="100"/>
      <c r="C631" s="100"/>
    </row>
    <row r="632" ht="15.75" customHeight="1">
      <c r="A632" s="114"/>
      <c r="B632" s="100"/>
      <c r="C632" s="100"/>
    </row>
    <row r="633" ht="15.75" customHeight="1">
      <c r="A633" s="114"/>
      <c r="B633" s="100"/>
      <c r="C633" s="100"/>
    </row>
    <row r="634" ht="15.75" customHeight="1">
      <c r="A634" s="114"/>
      <c r="B634" s="100"/>
      <c r="C634" s="100"/>
    </row>
    <row r="635" ht="15.75" customHeight="1">
      <c r="A635" s="114"/>
      <c r="B635" s="100"/>
      <c r="C635" s="100"/>
    </row>
    <row r="636" ht="15.75" customHeight="1">
      <c r="A636" s="114"/>
      <c r="B636" s="100"/>
      <c r="C636" s="100"/>
    </row>
    <row r="637" ht="15.75" customHeight="1">
      <c r="A637" s="114"/>
      <c r="B637" s="100"/>
      <c r="C637" s="100"/>
    </row>
    <row r="638" ht="15.75" customHeight="1">
      <c r="A638" s="114"/>
      <c r="B638" s="100"/>
      <c r="C638" s="100"/>
    </row>
    <row r="639" ht="15.75" customHeight="1">
      <c r="A639" s="114"/>
      <c r="B639" s="100"/>
      <c r="C639" s="100"/>
    </row>
    <row r="640" ht="15.75" customHeight="1">
      <c r="A640" s="114"/>
      <c r="B640" s="100"/>
      <c r="C640" s="100"/>
    </row>
    <row r="641" ht="15.75" customHeight="1">
      <c r="A641" s="114"/>
      <c r="B641" s="100"/>
      <c r="C641" s="100"/>
    </row>
    <row r="642" ht="15.75" customHeight="1">
      <c r="A642" s="114"/>
      <c r="B642" s="100"/>
      <c r="C642" s="100"/>
    </row>
    <row r="643" ht="15.75" customHeight="1">
      <c r="A643" s="114"/>
      <c r="B643" s="100"/>
      <c r="C643" s="100"/>
    </row>
    <row r="644" ht="15.75" customHeight="1">
      <c r="A644" s="114"/>
      <c r="B644" s="100"/>
      <c r="C644" s="100"/>
    </row>
    <row r="645" ht="15.75" customHeight="1">
      <c r="A645" s="114"/>
      <c r="B645" s="100"/>
      <c r="C645" s="100"/>
    </row>
    <row r="646" ht="15.75" customHeight="1">
      <c r="A646" s="114"/>
      <c r="B646" s="100"/>
      <c r="C646" s="100"/>
    </row>
    <row r="647" ht="15.75" customHeight="1">
      <c r="A647" s="114"/>
      <c r="B647" s="100"/>
      <c r="C647" s="100"/>
    </row>
    <row r="648" ht="15.75" customHeight="1">
      <c r="A648" s="114"/>
      <c r="B648" s="100"/>
      <c r="C648" s="100"/>
    </row>
    <row r="649" ht="15.75" customHeight="1">
      <c r="A649" s="114"/>
      <c r="B649" s="100"/>
      <c r="C649" s="100"/>
    </row>
    <row r="650" ht="15.75" customHeight="1">
      <c r="A650" s="114"/>
      <c r="B650" s="100"/>
      <c r="C650" s="100"/>
    </row>
    <row r="651" ht="15.75" customHeight="1">
      <c r="A651" s="114"/>
      <c r="B651" s="100"/>
      <c r="C651" s="100"/>
    </row>
    <row r="652" ht="15.75" customHeight="1">
      <c r="A652" s="114"/>
      <c r="B652" s="100"/>
      <c r="C652" s="100"/>
    </row>
    <row r="653" ht="15.75" customHeight="1">
      <c r="A653" s="114"/>
      <c r="B653" s="100"/>
      <c r="C653" s="100"/>
    </row>
    <row r="654" ht="15.75" customHeight="1">
      <c r="A654" s="114"/>
      <c r="B654" s="100"/>
      <c r="C654" s="100"/>
    </row>
    <row r="655" ht="15.75" customHeight="1">
      <c r="A655" s="114"/>
      <c r="B655" s="100"/>
      <c r="C655" s="100"/>
    </row>
    <row r="656" ht="15.75" customHeight="1">
      <c r="A656" s="114"/>
      <c r="B656" s="100"/>
      <c r="C656" s="100"/>
    </row>
    <row r="657" ht="15.75" customHeight="1">
      <c r="A657" s="114"/>
      <c r="B657" s="100"/>
      <c r="C657" s="100"/>
    </row>
    <row r="658" ht="15.75" customHeight="1">
      <c r="A658" s="114"/>
      <c r="B658" s="100"/>
      <c r="C658" s="100"/>
    </row>
    <row r="659" ht="15.75" customHeight="1">
      <c r="A659" s="114"/>
      <c r="B659" s="100"/>
      <c r="C659" s="100"/>
    </row>
    <row r="660" ht="15.75" customHeight="1">
      <c r="A660" s="114"/>
      <c r="B660" s="100"/>
      <c r="C660" s="100"/>
    </row>
    <row r="661" ht="15.75" customHeight="1">
      <c r="A661" s="114"/>
      <c r="B661" s="100"/>
      <c r="C661" s="100"/>
    </row>
    <row r="662" ht="15.75" customHeight="1">
      <c r="A662" s="114"/>
      <c r="B662" s="100"/>
      <c r="C662" s="100"/>
    </row>
    <row r="663" ht="15.75" customHeight="1">
      <c r="A663" s="114"/>
      <c r="B663" s="100"/>
      <c r="C663" s="100"/>
    </row>
    <row r="664" ht="15.75" customHeight="1">
      <c r="A664" s="114"/>
      <c r="B664" s="100"/>
      <c r="C664" s="100"/>
    </row>
    <row r="665" ht="15.75" customHeight="1">
      <c r="A665" s="114"/>
      <c r="B665" s="100"/>
      <c r="C665" s="100"/>
    </row>
    <row r="666" ht="15.75" customHeight="1">
      <c r="A666" s="114"/>
      <c r="B666" s="100"/>
      <c r="C666" s="100"/>
    </row>
    <row r="667" ht="15.75" customHeight="1">
      <c r="A667" s="114"/>
      <c r="B667" s="100"/>
      <c r="C667" s="100"/>
    </row>
    <row r="668" ht="15.75" customHeight="1">
      <c r="A668" s="114"/>
      <c r="B668" s="100"/>
      <c r="C668" s="100"/>
    </row>
    <row r="669" ht="15.75" customHeight="1">
      <c r="A669" s="114"/>
      <c r="B669" s="100"/>
      <c r="C669" s="100"/>
    </row>
    <row r="670" ht="15.75" customHeight="1">
      <c r="A670" s="114"/>
      <c r="B670" s="100"/>
      <c r="C670" s="100"/>
    </row>
    <row r="671" ht="15.75" customHeight="1">
      <c r="A671" s="114"/>
      <c r="B671" s="100"/>
      <c r="C671" s="100"/>
    </row>
    <row r="672" ht="15.75" customHeight="1">
      <c r="A672" s="114"/>
      <c r="B672" s="100"/>
      <c r="C672" s="100"/>
    </row>
    <row r="673" ht="15.75" customHeight="1">
      <c r="A673" s="114"/>
      <c r="B673" s="100"/>
      <c r="C673" s="100"/>
    </row>
    <row r="674" ht="15.75" customHeight="1">
      <c r="A674" s="114"/>
      <c r="B674" s="100"/>
      <c r="C674" s="100"/>
    </row>
    <row r="675" ht="15.75" customHeight="1">
      <c r="A675" s="114"/>
      <c r="B675" s="100"/>
      <c r="C675" s="100"/>
    </row>
    <row r="676" ht="15.75" customHeight="1">
      <c r="A676" s="114"/>
      <c r="B676" s="100"/>
      <c r="C676" s="100"/>
    </row>
    <row r="677" ht="15.75" customHeight="1">
      <c r="A677" s="114"/>
      <c r="B677" s="100"/>
      <c r="C677" s="100"/>
    </row>
    <row r="678" ht="15.75" customHeight="1">
      <c r="A678" s="114"/>
      <c r="B678" s="100"/>
      <c r="C678" s="100"/>
    </row>
    <row r="679" ht="15.75" customHeight="1">
      <c r="A679" s="114"/>
      <c r="B679" s="100"/>
      <c r="C679" s="100"/>
    </row>
    <row r="680" ht="15.75" customHeight="1">
      <c r="A680" s="114"/>
      <c r="B680" s="100"/>
      <c r="C680" s="100"/>
    </row>
    <row r="681" ht="15.75" customHeight="1">
      <c r="A681" s="114"/>
      <c r="B681" s="100"/>
      <c r="C681" s="100"/>
    </row>
    <row r="682" ht="15.75" customHeight="1">
      <c r="A682" s="114"/>
      <c r="B682" s="100"/>
      <c r="C682" s="100"/>
    </row>
    <row r="683" ht="15.75" customHeight="1">
      <c r="A683" s="114"/>
      <c r="B683" s="100"/>
      <c r="C683" s="100"/>
    </row>
    <row r="684" ht="15.75" customHeight="1">
      <c r="A684" s="114"/>
      <c r="B684" s="100"/>
      <c r="C684" s="100"/>
    </row>
    <row r="685" ht="15.75" customHeight="1">
      <c r="A685" s="114"/>
      <c r="B685" s="100"/>
      <c r="C685" s="100"/>
    </row>
    <row r="686" ht="15.75" customHeight="1">
      <c r="A686" s="114"/>
      <c r="B686" s="100"/>
      <c r="C686" s="100"/>
    </row>
    <row r="687" ht="15.75" customHeight="1">
      <c r="A687" s="114"/>
      <c r="B687" s="100"/>
      <c r="C687" s="100"/>
    </row>
    <row r="688" ht="15.75" customHeight="1">
      <c r="A688" s="114"/>
      <c r="B688" s="100"/>
      <c r="C688" s="100"/>
    </row>
    <row r="689" ht="15.75" customHeight="1">
      <c r="A689" s="114"/>
      <c r="B689" s="100"/>
      <c r="C689" s="100"/>
    </row>
    <row r="690" ht="15.75" customHeight="1">
      <c r="A690" s="114"/>
      <c r="B690" s="100"/>
      <c r="C690" s="100"/>
    </row>
    <row r="691" ht="15.75" customHeight="1">
      <c r="A691" s="114"/>
      <c r="B691" s="100"/>
      <c r="C691" s="100"/>
    </row>
    <row r="692" ht="15.75" customHeight="1">
      <c r="A692" s="114"/>
      <c r="B692" s="100"/>
      <c r="C692" s="100"/>
    </row>
    <row r="693" ht="15.75" customHeight="1">
      <c r="A693" s="114"/>
      <c r="B693" s="100"/>
      <c r="C693" s="100"/>
    </row>
    <row r="694" ht="15.75" customHeight="1">
      <c r="A694" s="114"/>
      <c r="B694" s="100"/>
      <c r="C694" s="100"/>
    </row>
    <row r="695" ht="15.75" customHeight="1">
      <c r="A695" s="114"/>
      <c r="B695" s="100"/>
      <c r="C695" s="100"/>
    </row>
    <row r="696" ht="15.75" customHeight="1">
      <c r="A696" s="114"/>
      <c r="B696" s="100"/>
      <c r="C696" s="100"/>
    </row>
    <row r="697" ht="15.75" customHeight="1">
      <c r="A697" s="114"/>
      <c r="B697" s="100"/>
      <c r="C697" s="100"/>
    </row>
    <row r="698" ht="15.75" customHeight="1">
      <c r="A698" s="114"/>
      <c r="B698" s="100"/>
      <c r="C698" s="100"/>
    </row>
    <row r="699" ht="15.75" customHeight="1">
      <c r="A699" s="114"/>
      <c r="B699" s="100"/>
      <c r="C699" s="100"/>
    </row>
    <row r="700" ht="15.75" customHeight="1">
      <c r="A700" s="114"/>
      <c r="B700" s="100"/>
      <c r="C700" s="100"/>
    </row>
    <row r="701" ht="15.75" customHeight="1">
      <c r="A701" s="114"/>
      <c r="B701" s="100"/>
      <c r="C701" s="100"/>
    </row>
    <row r="702" ht="15.75" customHeight="1">
      <c r="A702" s="114"/>
      <c r="B702" s="100"/>
      <c r="C702" s="100"/>
    </row>
    <row r="703" ht="15.75" customHeight="1">
      <c r="A703" s="114"/>
      <c r="B703" s="100"/>
      <c r="C703" s="100"/>
    </row>
    <row r="704" ht="15.75" customHeight="1">
      <c r="A704" s="114"/>
      <c r="B704" s="100"/>
      <c r="C704" s="100"/>
    </row>
    <row r="705" ht="15.75" customHeight="1">
      <c r="A705" s="114"/>
      <c r="B705" s="100"/>
      <c r="C705" s="100"/>
    </row>
    <row r="706" ht="15.75" customHeight="1">
      <c r="A706" s="114"/>
      <c r="B706" s="100"/>
      <c r="C706" s="100"/>
    </row>
    <row r="707" ht="15.75" customHeight="1">
      <c r="A707" s="114"/>
      <c r="B707" s="100"/>
      <c r="C707" s="100"/>
    </row>
    <row r="708" ht="15.75" customHeight="1">
      <c r="A708" s="114"/>
      <c r="B708" s="100"/>
      <c r="C708" s="100"/>
    </row>
    <row r="709" ht="15.75" customHeight="1">
      <c r="A709" s="114"/>
      <c r="B709" s="100"/>
      <c r="C709" s="100"/>
    </row>
    <row r="710" ht="15.75" customHeight="1">
      <c r="A710" s="114"/>
      <c r="B710" s="100"/>
      <c r="C710" s="100"/>
    </row>
    <row r="711" ht="15.75" customHeight="1">
      <c r="A711" s="114"/>
      <c r="B711" s="100"/>
      <c r="C711" s="100"/>
    </row>
    <row r="712" ht="15.75" customHeight="1">
      <c r="A712" s="114"/>
      <c r="B712" s="100"/>
      <c r="C712" s="100"/>
    </row>
    <row r="713" ht="15.75" customHeight="1">
      <c r="A713" s="114"/>
      <c r="B713" s="100"/>
      <c r="C713" s="100"/>
    </row>
    <row r="714" ht="15.75" customHeight="1">
      <c r="A714" s="114"/>
      <c r="B714" s="100"/>
      <c r="C714" s="100"/>
    </row>
    <row r="715" ht="15.75" customHeight="1">
      <c r="A715" s="114"/>
      <c r="B715" s="100"/>
      <c r="C715" s="100"/>
    </row>
    <row r="716" ht="15.75" customHeight="1">
      <c r="A716" s="114"/>
      <c r="B716" s="100"/>
      <c r="C716" s="100"/>
    </row>
    <row r="717" ht="15.75" customHeight="1">
      <c r="A717" s="114"/>
      <c r="B717" s="100"/>
      <c r="C717" s="100"/>
    </row>
    <row r="718" ht="15.75" customHeight="1">
      <c r="A718" s="114"/>
      <c r="B718" s="100"/>
      <c r="C718" s="100"/>
    </row>
    <row r="719" ht="15.75" customHeight="1">
      <c r="A719" s="114"/>
      <c r="B719" s="100"/>
      <c r="C719" s="100"/>
    </row>
    <row r="720" ht="15.75" customHeight="1">
      <c r="A720" s="114"/>
      <c r="B720" s="100"/>
      <c r="C720" s="100"/>
    </row>
    <row r="721" ht="15.75" customHeight="1">
      <c r="A721" s="114"/>
      <c r="B721" s="100"/>
      <c r="C721" s="100"/>
    </row>
    <row r="722" ht="15.75" customHeight="1">
      <c r="A722" s="114"/>
      <c r="B722" s="100"/>
      <c r="C722" s="100"/>
    </row>
    <row r="723" ht="15.75" customHeight="1">
      <c r="A723" s="114"/>
      <c r="B723" s="100"/>
      <c r="C723" s="100"/>
    </row>
    <row r="724" ht="15.75" customHeight="1">
      <c r="A724" s="114"/>
      <c r="B724" s="100"/>
      <c r="C724" s="100"/>
    </row>
    <row r="725" ht="15.75" customHeight="1">
      <c r="A725" s="114"/>
      <c r="B725" s="100"/>
      <c r="C725" s="100"/>
    </row>
    <row r="726" ht="15.75" customHeight="1">
      <c r="A726" s="114"/>
      <c r="B726" s="100"/>
      <c r="C726" s="100"/>
    </row>
    <row r="727" ht="15.75" customHeight="1">
      <c r="A727" s="114"/>
      <c r="B727" s="100"/>
      <c r="C727" s="100"/>
    </row>
    <row r="728" ht="15.75" customHeight="1">
      <c r="A728" s="114"/>
      <c r="B728" s="100"/>
      <c r="C728" s="100"/>
    </row>
    <row r="729" ht="15.75" customHeight="1">
      <c r="A729" s="114"/>
      <c r="B729" s="100"/>
      <c r="C729" s="100"/>
    </row>
    <row r="730" ht="15.75" customHeight="1">
      <c r="A730" s="114"/>
      <c r="B730" s="100"/>
      <c r="C730" s="100"/>
    </row>
    <row r="731" ht="15.75" customHeight="1">
      <c r="A731" s="114"/>
      <c r="B731" s="100"/>
      <c r="C731" s="100"/>
    </row>
    <row r="732" ht="15.75" customHeight="1">
      <c r="A732" s="114"/>
      <c r="B732" s="100"/>
      <c r="C732" s="100"/>
    </row>
    <row r="733" ht="15.75" customHeight="1">
      <c r="A733" s="114"/>
      <c r="B733" s="100"/>
      <c r="C733" s="100"/>
    </row>
    <row r="734" ht="15.75" customHeight="1">
      <c r="A734" s="114"/>
      <c r="B734" s="100"/>
      <c r="C734" s="100"/>
    </row>
    <row r="735" ht="15.75" customHeight="1">
      <c r="A735" s="114"/>
      <c r="B735" s="100"/>
      <c r="C735" s="100"/>
    </row>
    <row r="736" ht="15.75" customHeight="1">
      <c r="A736" s="114"/>
      <c r="B736" s="100"/>
      <c r="C736" s="100"/>
    </row>
    <row r="737" ht="15.75" customHeight="1">
      <c r="A737" s="114"/>
      <c r="B737" s="100"/>
      <c r="C737" s="100"/>
    </row>
    <row r="738" ht="15.75" customHeight="1">
      <c r="A738" s="114"/>
      <c r="B738" s="100"/>
      <c r="C738" s="100"/>
    </row>
    <row r="739" ht="15.75" customHeight="1">
      <c r="A739" s="114"/>
      <c r="B739" s="100"/>
      <c r="C739" s="100"/>
    </row>
    <row r="740" ht="15.75" customHeight="1">
      <c r="A740" s="114"/>
      <c r="B740" s="100"/>
      <c r="C740" s="100"/>
    </row>
    <row r="741" ht="15.75" customHeight="1">
      <c r="A741" s="114"/>
      <c r="B741" s="100"/>
      <c r="C741" s="100"/>
    </row>
    <row r="742" ht="15.75" customHeight="1">
      <c r="A742" s="114"/>
      <c r="B742" s="100"/>
      <c r="C742" s="100"/>
    </row>
    <row r="743" ht="15.75" customHeight="1">
      <c r="A743" s="114"/>
      <c r="B743" s="100"/>
      <c r="C743" s="100"/>
    </row>
    <row r="744" ht="15.75" customHeight="1">
      <c r="A744" s="114"/>
      <c r="B744" s="100"/>
      <c r="C744" s="100"/>
    </row>
    <row r="745" ht="15.75" customHeight="1">
      <c r="A745" s="114"/>
      <c r="B745" s="100"/>
      <c r="C745" s="100"/>
    </row>
    <row r="746" ht="15.75" customHeight="1">
      <c r="A746" s="114"/>
      <c r="B746" s="100"/>
      <c r="C746" s="100"/>
    </row>
    <row r="747" ht="15.75" customHeight="1">
      <c r="A747" s="114"/>
      <c r="B747" s="100"/>
      <c r="C747" s="100"/>
    </row>
    <row r="748" ht="15.75" customHeight="1">
      <c r="A748" s="114"/>
      <c r="B748" s="100"/>
      <c r="C748" s="100"/>
    </row>
    <row r="749" ht="15.75" customHeight="1">
      <c r="A749" s="114"/>
      <c r="B749" s="100"/>
      <c r="C749" s="100"/>
    </row>
    <row r="750" ht="15.75" customHeight="1">
      <c r="A750" s="114"/>
      <c r="B750" s="100"/>
      <c r="C750" s="100"/>
    </row>
    <row r="751" ht="15.75" customHeight="1">
      <c r="A751" s="114"/>
      <c r="B751" s="100"/>
      <c r="C751" s="100"/>
    </row>
    <row r="752" ht="15.75" customHeight="1">
      <c r="A752" s="114"/>
      <c r="B752" s="100"/>
      <c r="C752" s="100"/>
    </row>
    <row r="753" ht="15.75" customHeight="1">
      <c r="A753" s="114"/>
      <c r="B753" s="100"/>
      <c r="C753" s="100"/>
    </row>
    <row r="754" ht="15.75" customHeight="1">
      <c r="A754" s="114"/>
      <c r="B754" s="100"/>
      <c r="C754" s="100"/>
    </row>
    <row r="755" ht="15.75" customHeight="1">
      <c r="A755" s="114"/>
      <c r="B755" s="100"/>
      <c r="C755" s="100"/>
    </row>
    <row r="756" ht="15.75" customHeight="1">
      <c r="A756" s="114"/>
      <c r="B756" s="100"/>
      <c r="C756" s="100"/>
    </row>
    <row r="757" ht="15.75" customHeight="1">
      <c r="A757" s="114"/>
      <c r="B757" s="100"/>
      <c r="C757" s="100"/>
    </row>
    <row r="758" ht="15.75" customHeight="1">
      <c r="A758" s="114"/>
      <c r="B758" s="100"/>
      <c r="C758" s="100"/>
    </row>
    <row r="759" ht="15.75" customHeight="1">
      <c r="A759" s="114"/>
      <c r="B759" s="100"/>
      <c r="C759" s="100"/>
    </row>
    <row r="760" ht="15.75" customHeight="1">
      <c r="A760" s="114"/>
      <c r="B760" s="100"/>
      <c r="C760" s="100"/>
    </row>
    <row r="761" ht="15.75" customHeight="1">
      <c r="A761" s="114"/>
      <c r="B761" s="100"/>
      <c r="C761" s="100"/>
    </row>
    <row r="762" ht="15.75" customHeight="1">
      <c r="A762" s="114"/>
      <c r="B762" s="100"/>
      <c r="C762" s="100"/>
    </row>
    <row r="763" ht="15.75" customHeight="1">
      <c r="A763" s="114"/>
      <c r="B763" s="100"/>
      <c r="C763" s="100"/>
    </row>
    <row r="764" ht="15.75" customHeight="1">
      <c r="A764" s="114"/>
      <c r="B764" s="100"/>
      <c r="C764" s="100"/>
    </row>
    <row r="765" ht="15.75" customHeight="1">
      <c r="A765" s="114"/>
      <c r="B765" s="100"/>
      <c r="C765" s="100"/>
    </row>
    <row r="766" ht="15.75" customHeight="1">
      <c r="A766" s="114"/>
      <c r="B766" s="100"/>
      <c r="C766" s="100"/>
    </row>
    <row r="767" ht="15.75" customHeight="1">
      <c r="A767" s="114"/>
      <c r="B767" s="100"/>
      <c r="C767" s="100"/>
    </row>
    <row r="768" ht="15.75" customHeight="1">
      <c r="A768" s="114"/>
      <c r="B768" s="100"/>
      <c r="C768" s="100"/>
    </row>
    <row r="769" ht="15.75" customHeight="1">
      <c r="A769" s="114"/>
      <c r="B769" s="100"/>
      <c r="C769" s="100"/>
    </row>
    <row r="770" ht="15.75" customHeight="1">
      <c r="A770" s="114"/>
      <c r="B770" s="100"/>
      <c r="C770" s="100"/>
    </row>
    <row r="771" ht="15.75" customHeight="1">
      <c r="A771" s="114"/>
      <c r="B771" s="100"/>
      <c r="C771" s="100"/>
    </row>
    <row r="772" ht="15.75" customHeight="1">
      <c r="A772" s="114"/>
      <c r="B772" s="100"/>
      <c r="C772" s="100"/>
    </row>
    <row r="773" ht="15.75" customHeight="1">
      <c r="A773" s="114"/>
      <c r="B773" s="100"/>
      <c r="C773" s="100"/>
    </row>
    <row r="774" ht="15.75" customHeight="1">
      <c r="A774" s="114"/>
      <c r="B774" s="100"/>
      <c r="C774" s="100"/>
    </row>
    <row r="775" ht="15.75" customHeight="1">
      <c r="A775" s="114"/>
      <c r="B775" s="100"/>
      <c r="C775" s="100"/>
    </row>
    <row r="776" ht="15.75" customHeight="1">
      <c r="A776" s="114"/>
      <c r="B776" s="100"/>
      <c r="C776" s="100"/>
    </row>
    <row r="777" ht="15.75" customHeight="1">
      <c r="A777" s="114"/>
      <c r="B777" s="100"/>
      <c r="C777" s="100"/>
    </row>
    <row r="778" ht="15.75" customHeight="1">
      <c r="A778" s="114"/>
      <c r="B778" s="100"/>
      <c r="C778" s="100"/>
    </row>
    <row r="779" ht="15.75" customHeight="1">
      <c r="A779" s="114"/>
      <c r="B779" s="100"/>
      <c r="C779" s="100"/>
    </row>
    <row r="780" ht="15.75" customHeight="1">
      <c r="A780" s="114"/>
      <c r="B780" s="100"/>
      <c r="C780" s="100"/>
    </row>
    <row r="781" ht="15.75" customHeight="1">
      <c r="A781" s="114"/>
      <c r="B781" s="100"/>
      <c r="C781" s="100"/>
    </row>
    <row r="782" ht="15.75" customHeight="1">
      <c r="A782" s="114"/>
      <c r="B782" s="100"/>
      <c r="C782" s="100"/>
    </row>
    <row r="783" ht="15.75" customHeight="1">
      <c r="A783" s="114"/>
      <c r="B783" s="100"/>
      <c r="C783" s="100"/>
    </row>
    <row r="784" ht="15.75" customHeight="1">
      <c r="A784" s="114"/>
      <c r="B784" s="100"/>
      <c r="C784" s="100"/>
    </row>
    <row r="785" ht="15.75" customHeight="1">
      <c r="A785" s="114"/>
      <c r="B785" s="100"/>
      <c r="C785" s="100"/>
    </row>
    <row r="786" ht="15.75" customHeight="1">
      <c r="A786" s="114"/>
      <c r="B786" s="100"/>
      <c r="C786" s="100"/>
    </row>
    <row r="787" ht="15.75" customHeight="1">
      <c r="A787" s="114"/>
      <c r="B787" s="100"/>
      <c r="C787" s="100"/>
    </row>
    <row r="788" ht="15.75" customHeight="1">
      <c r="A788" s="114"/>
      <c r="B788" s="100"/>
      <c r="C788" s="100"/>
    </row>
    <row r="789" ht="15.75" customHeight="1">
      <c r="A789" s="114"/>
      <c r="B789" s="100"/>
      <c r="C789" s="100"/>
    </row>
    <row r="790" ht="15.75" customHeight="1">
      <c r="A790" s="114"/>
      <c r="B790" s="100"/>
      <c r="C790" s="100"/>
    </row>
    <row r="791" ht="15.75" customHeight="1">
      <c r="A791" s="114"/>
      <c r="B791" s="100"/>
      <c r="C791" s="100"/>
    </row>
    <row r="792" ht="15.75" customHeight="1">
      <c r="A792" s="114"/>
      <c r="B792" s="100"/>
      <c r="C792" s="100"/>
    </row>
    <row r="793" ht="15.75" customHeight="1">
      <c r="A793" s="114"/>
      <c r="B793" s="100"/>
      <c r="C793" s="100"/>
    </row>
    <row r="794" ht="15.75" customHeight="1">
      <c r="A794" s="114"/>
      <c r="B794" s="100"/>
      <c r="C794" s="100"/>
    </row>
    <row r="795" ht="15.75" customHeight="1">
      <c r="A795" s="114"/>
      <c r="B795" s="100"/>
      <c r="C795" s="100"/>
    </row>
    <row r="796" ht="15.75" customHeight="1">
      <c r="A796" s="114"/>
      <c r="B796" s="100"/>
      <c r="C796" s="100"/>
    </row>
    <row r="797" ht="15.75" customHeight="1">
      <c r="A797" s="114"/>
      <c r="B797" s="100"/>
      <c r="C797" s="100"/>
    </row>
    <row r="798" ht="15.75" customHeight="1">
      <c r="A798" s="114"/>
      <c r="B798" s="100"/>
      <c r="C798" s="100"/>
    </row>
    <row r="799" ht="15.75" customHeight="1">
      <c r="A799" s="114"/>
      <c r="B799" s="100"/>
      <c r="C799" s="100"/>
    </row>
    <row r="800" ht="15.75" customHeight="1">
      <c r="A800" s="114"/>
      <c r="B800" s="100"/>
      <c r="C800" s="100"/>
    </row>
    <row r="801" ht="15.75" customHeight="1">
      <c r="A801" s="114"/>
      <c r="B801" s="100"/>
      <c r="C801" s="100"/>
    </row>
    <row r="802" ht="15.75" customHeight="1">
      <c r="A802" s="114"/>
      <c r="B802" s="100"/>
      <c r="C802" s="100"/>
    </row>
    <row r="803" ht="15.75" customHeight="1">
      <c r="A803" s="114"/>
      <c r="B803" s="100"/>
      <c r="C803" s="100"/>
    </row>
    <row r="804" ht="15.75" customHeight="1">
      <c r="A804" s="114"/>
      <c r="B804" s="100"/>
      <c r="C804" s="100"/>
    </row>
    <row r="805" ht="15.75" customHeight="1">
      <c r="A805" s="114"/>
      <c r="B805" s="100"/>
      <c r="C805" s="100"/>
    </row>
    <row r="806" ht="15.75" customHeight="1">
      <c r="A806" s="114"/>
      <c r="B806" s="100"/>
      <c r="C806" s="100"/>
    </row>
    <row r="807" ht="15.75" customHeight="1">
      <c r="A807" s="114"/>
      <c r="B807" s="100"/>
      <c r="C807" s="100"/>
    </row>
    <row r="808" ht="15.75" customHeight="1">
      <c r="A808" s="114"/>
      <c r="B808" s="100"/>
      <c r="C808" s="100"/>
    </row>
    <row r="809" ht="15.75" customHeight="1">
      <c r="A809" s="114"/>
      <c r="B809" s="100"/>
      <c r="C809" s="100"/>
    </row>
    <row r="810" ht="15.75" customHeight="1">
      <c r="A810" s="114"/>
      <c r="B810" s="100"/>
      <c r="C810" s="100"/>
    </row>
    <row r="811" ht="15.75" customHeight="1">
      <c r="A811" s="114"/>
      <c r="B811" s="100"/>
      <c r="C811" s="100"/>
    </row>
    <row r="812" ht="15.75" customHeight="1">
      <c r="A812" s="114"/>
      <c r="B812" s="100"/>
      <c r="C812" s="100"/>
    </row>
    <row r="813" ht="15.75" customHeight="1">
      <c r="A813" s="114"/>
      <c r="B813" s="100"/>
      <c r="C813" s="100"/>
    </row>
    <row r="814" ht="15.75" customHeight="1">
      <c r="A814" s="114"/>
      <c r="B814" s="100"/>
      <c r="C814" s="100"/>
    </row>
    <row r="815" ht="15.75" customHeight="1">
      <c r="A815" s="114"/>
      <c r="B815" s="100"/>
      <c r="C815" s="100"/>
    </row>
    <row r="816" ht="15.75" customHeight="1">
      <c r="A816" s="114"/>
      <c r="B816" s="100"/>
      <c r="C816" s="100"/>
    </row>
    <row r="817" ht="15.75" customHeight="1">
      <c r="A817" s="114"/>
      <c r="B817" s="100"/>
      <c r="C817" s="100"/>
    </row>
    <row r="818" ht="15.75" customHeight="1">
      <c r="A818" s="114"/>
      <c r="B818" s="100"/>
      <c r="C818" s="100"/>
    </row>
    <row r="819" ht="15.75" customHeight="1">
      <c r="A819" s="114"/>
      <c r="B819" s="100"/>
      <c r="C819" s="100"/>
    </row>
    <row r="820" ht="15.75" customHeight="1">
      <c r="A820" s="114"/>
      <c r="B820" s="100"/>
      <c r="C820" s="100"/>
    </row>
    <row r="821" ht="15.75" customHeight="1">
      <c r="A821" s="114"/>
      <c r="B821" s="100"/>
      <c r="C821" s="100"/>
    </row>
    <row r="822" ht="15.75" customHeight="1">
      <c r="A822" s="114"/>
      <c r="B822" s="100"/>
      <c r="C822" s="100"/>
    </row>
    <row r="823" ht="15.75" customHeight="1">
      <c r="A823" s="114"/>
      <c r="B823" s="100"/>
      <c r="C823" s="100"/>
    </row>
    <row r="824" ht="15.75" customHeight="1">
      <c r="A824" s="114"/>
      <c r="B824" s="100"/>
      <c r="C824" s="100"/>
    </row>
    <row r="825" ht="15.75" customHeight="1">
      <c r="A825" s="114"/>
      <c r="B825" s="100"/>
      <c r="C825" s="100"/>
    </row>
    <row r="826" ht="15.75" customHeight="1">
      <c r="A826" s="114"/>
      <c r="B826" s="100"/>
      <c r="C826" s="100"/>
    </row>
    <row r="827" ht="15.75" customHeight="1">
      <c r="A827" s="114"/>
      <c r="B827" s="100"/>
      <c r="C827" s="100"/>
    </row>
    <row r="828" ht="15.75" customHeight="1">
      <c r="A828" s="114"/>
      <c r="B828" s="100"/>
      <c r="C828" s="100"/>
    </row>
    <row r="829" ht="15.75" customHeight="1">
      <c r="A829" s="114"/>
      <c r="B829" s="100"/>
      <c r="C829" s="100"/>
    </row>
    <row r="830" ht="15.75" customHeight="1">
      <c r="A830" s="114"/>
      <c r="B830" s="100"/>
      <c r="C830" s="100"/>
    </row>
    <row r="831" ht="15.75" customHeight="1">
      <c r="A831" s="114"/>
      <c r="B831" s="100"/>
      <c r="C831" s="100"/>
    </row>
    <row r="832" ht="15.75" customHeight="1">
      <c r="A832" s="114"/>
      <c r="B832" s="100"/>
      <c r="C832" s="100"/>
    </row>
    <row r="833" ht="15.75" customHeight="1">
      <c r="A833" s="114"/>
      <c r="B833" s="100"/>
      <c r="C833" s="100"/>
    </row>
    <row r="834" ht="15.75" customHeight="1">
      <c r="A834" s="114"/>
      <c r="B834" s="100"/>
      <c r="C834" s="100"/>
    </row>
    <row r="835" ht="15.75" customHeight="1">
      <c r="A835" s="114"/>
      <c r="B835" s="100"/>
      <c r="C835" s="100"/>
    </row>
    <row r="836" ht="15.75" customHeight="1">
      <c r="A836" s="114"/>
      <c r="B836" s="100"/>
      <c r="C836" s="100"/>
    </row>
    <row r="837" ht="15.75" customHeight="1">
      <c r="A837" s="114"/>
      <c r="B837" s="100"/>
      <c r="C837" s="100"/>
    </row>
    <row r="838" ht="15.75" customHeight="1">
      <c r="A838" s="114"/>
      <c r="B838" s="100"/>
      <c r="C838" s="100"/>
    </row>
    <row r="839" ht="15.75" customHeight="1">
      <c r="A839" s="114"/>
      <c r="B839" s="100"/>
      <c r="C839" s="100"/>
    </row>
    <row r="840" ht="15.75" customHeight="1">
      <c r="A840" s="114"/>
      <c r="B840" s="100"/>
      <c r="C840" s="100"/>
    </row>
    <row r="841" ht="15.75" customHeight="1">
      <c r="A841" s="114"/>
      <c r="B841" s="100"/>
      <c r="C841" s="100"/>
    </row>
    <row r="842" ht="15.75" customHeight="1">
      <c r="A842" s="114"/>
      <c r="B842" s="100"/>
      <c r="C842" s="100"/>
    </row>
    <row r="843" ht="15.75" customHeight="1">
      <c r="A843" s="114"/>
      <c r="B843" s="100"/>
      <c r="C843" s="100"/>
    </row>
    <row r="844" ht="15.75" customHeight="1">
      <c r="A844" s="114"/>
      <c r="B844" s="100"/>
      <c r="C844" s="100"/>
    </row>
    <row r="845" ht="15.75" customHeight="1">
      <c r="A845" s="114"/>
      <c r="B845" s="100"/>
      <c r="C845" s="100"/>
    </row>
    <row r="846" ht="15.75" customHeight="1">
      <c r="A846" s="114"/>
      <c r="B846" s="100"/>
      <c r="C846" s="100"/>
    </row>
    <row r="847" ht="15.75" customHeight="1">
      <c r="A847" s="114"/>
      <c r="B847" s="100"/>
      <c r="C847" s="100"/>
    </row>
    <row r="848" ht="15.75" customHeight="1">
      <c r="A848" s="114"/>
      <c r="B848" s="100"/>
      <c r="C848" s="100"/>
    </row>
    <row r="849" ht="15.75" customHeight="1">
      <c r="A849" s="114"/>
      <c r="B849" s="100"/>
      <c r="C849" s="100"/>
    </row>
    <row r="850" ht="15.75" customHeight="1">
      <c r="A850" s="114"/>
      <c r="B850" s="100"/>
      <c r="C850" s="100"/>
    </row>
    <row r="851" ht="15.75" customHeight="1">
      <c r="A851" s="114"/>
      <c r="B851" s="100"/>
      <c r="C851" s="100"/>
    </row>
    <row r="852" ht="15.75" customHeight="1">
      <c r="A852" s="114"/>
      <c r="B852" s="100"/>
      <c r="C852" s="100"/>
    </row>
    <row r="853" ht="15.75" customHeight="1">
      <c r="A853" s="114"/>
      <c r="B853" s="100"/>
      <c r="C853" s="100"/>
    </row>
    <row r="854" ht="15.75" customHeight="1">
      <c r="A854" s="114"/>
      <c r="B854" s="100"/>
      <c r="C854" s="100"/>
    </row>
    <row r="855" ht="15.75" customHeight="1">
      <c r="A855" s="114"/>
      <c r="B855" s="100"/>
      <c r="C855" s="100"/>
    </row>
    <row r="856" ht="15.75" customHeight="1">
      <c r="A856" s="114"/>
      <c r="B856" s="100"/>
      <c r="C856" s="100"/>
    </row>
    <row r="857" ht="15.75" customHeight="1">
      <c r="A857" s="114"/>
      <c r="B857" s="100"/>
      <c r="C857" s="100"/>
    </row>
    <row r="858" ht="15.75" customHeight="1">
      <c r="A858" s="114"/>
      <c r="B858" s="100"/>
      <c r="C858" s="100"/>
    </row>
    <row r="859" ht="15.75" customHeight="1">
      <c r="A859" s="114"/>
      <c r="B859" s="100"/>
      <c r="C859" s="100"/>
    </row>
    <row r="860" ht="15.75" customHeight="1">
      <c r="A860" s="114"/>
      <c r="B860" s="100"/>
      <c r="C860" s="100"/>
    </row>
    <row r="861" ht="15.75" customHeight="1">
      <c r="A861" s="114"/>
      <c r="B861" s="100"/>
      <c r="C861" s="100"/>
    </row>
    <row r="862" ht="15.75" customHeight="1">
      <c r="A862" s="114"/>
      <c r="B862" s="100"/>
      <c r="C862" s="100"/>
    </row>
    <row r="863" ht="15.75" customHeight="1">
      <c r="A863" s="114"/>
      <c r="B863" s="100"/>
      <c r="C863" s="100"/>
    </row>
    <row r="864" ht="15.75" customHeight="1">
      <c r="A864" s="114"/>
      <c r="B864" s="100"/>
      <c r="C864" s="100"/>
    </row>
    <row r="865" ht="15.75" customHeight="1">
      <c r="A865" s="114"/>
      <c r="B865" s="100"/>
      <c r="C865" s="100"/>
    </row>
    <row r="866" ht="15.75" customHeight="1">
      <c r="A866" s="114"/>
      <c r="B866" s="100"/>
      <c r="C866" s="100"/>
    </row>
    <row r="867" ht="15.75" customHeight="1">
      <c r="A867" s="114"/>
      <c r="B867" s="100"/>
      <c r="C867" s="100"/>
    </row>
    <row r="868" ht="15.75" customHeight="1">
      <c r="A868" s="114"/>
      <c r="B868" s="100"/>
      <c r="C868" s="100"/>
    </row>
    <row r="869" ht="15.75" customHeight="1">
      <c r="A869" s="114"/>
      <c r="B869" s="100"/>
      <c r="C869" s="100"/>
    </row>
    <row r="870" ht="15.75" customHeight="1">
      <c r="A870" s="114"/>
      <c r="B870" s="100"/>
      <c r="C870" s="100"/>
    </row>
    <row r="871" ht="15.75" customHeight="1">
      <c r="A871" s="114"/>
      <c r="B871" s="100"/>
      <c r="C871" s="100"/>
    </row>
    <row r="872" ht="15.75" customHeight="1">
      <c r="A872" s="114"/>
      <c r="B872" s="100"/>
      <c r="C872" s="100"/>
    </row>
    <row r="873" ht="15.75" customHeight="1">
      <c r="A873" s="114"/>
      <c r="B873" s="100"/>
      <c r="C873" s="100"/>
    </row>
    <row r="874" ht="15.75" customHeight="1">
      <c r="A874" s="114"/>
      <c r="B874" s="100"/>
      <c r="C874" s="100"/>
    </row>
    <row r="875" ht="15.75" customHeight="1">
      <c r="A875" s="114"/>
      <c r="B875" s="100"/>
      <c r="C875" s="100"/>
    </row>
    <row r="876" ht="15.75" customHeight="1">
      <c r="A876" s="114"/>
      <c r="B876" s="100"/>
      <c r="C876" s="100"/>
    </row>
    <row r="877" ht="15.75" customHeight="1">
      <c r="A877" s="114"/>
      <c r="B877" s="100"/>
      <c r="C877" s="100"/>
    </row>
    <row r="878" ht="15.75" customHeight="1">
      <c r="A878" s="114"/>
      <c r="B878" s="100"/>
      <c r="C878" s="100"/>
    </row>
    <row r="879" ht="15.75" customHeight="1">
      <c r="A879" s="114"/>
      <c r="B879" s="100"/>
      <c r="C879" s="100"/>
    </row>
    <row r="880" ht="15.75" customHeight="1">
      <c r="A880" s="114"/>
      <c r="B880" s="100"/>
      <c r="C880" s="100"/>
    </row>
    <row r="881" ht="15.75" customHeight="1">
      <c r="A881" s="114"/>
      <c r="B881" s="100"/>
      <c r="C881" s="100"/>
    </row>
    <row r="882" ht="15.75" customHeight="1">
      <c r="A882" s="114"/>
      <c r="B882" s="100"/>
      <c r="C882" s="100"/>
    </row>
    <row r="883" ht="15.75" customHeight="1">
      <c r="A883" s="114"/>
      <c r="B883" s="100"/>
      <c r="C883" s="100"/>
    </row>
    <row r="884" ht="15.75" customHeight="1">
      <c r="A884" s="114"/>
      <c r="B884" s="100"/>
      <c r="C884" s="100"/>
    </row>
    <row r="885" ht="15.75" customHeight="1">
      <c r="A885" s="114"/>
      <c r="B885" s="100"/>
      <c r="C885" s="100"/>
    </row>
    <row r="886" ht="15.75" customHeight="1">
      <c r="A886" s="114"/>
      <c r="B886" s="100"/>
      <c r="C886" s="100"/>
    </row>
    <row r="887" ht="15.75" customHeight="1">
      <c r="A887" s="114"/>
      <c r="B887" s="100"/>
      <c r="C887" s="100"/>
    </row>
    <row r="888" ht="15.75" customHeight="1">
      <c r="A888" s="114"/>
      <c r="B888" s="100"/>
      <c r="C888" s="100"/>
    </row>
    <row r="889" ht="15.75" customHeight="1">
      <c r="A889" s="114"/>
      <c r="B889" s="100"/>
      <c r="C889" s="100"/>
    </row>
    <row r="890" ht="15.75" customHeight="1">
      <c r="A890" s="114"/>
      <c r="B890" s="100"/>
      <c r="C890" s="100"/>
    </row>
    <row r="891" ht="15.75" customHeight="1">
      <c r="A891" s="114"/>
      <c r="B891" s="100"/>
      <c r="C891" s="100"/>
    </row>
    <row r="892" ht="15.75" customHeight="1">
      <c r="A892" s="114"/>
      <c r="B892" s="100"/>
      <c r="C892" s="100"/>
    </row>
    <row r="893" ht="15.75" customHeight="1">
      <c r="A893" s="114"/>
      <c r="B893" s="100"/>
      <c r="C893" s="100"/>
    </row>
    <row r="894" ht="15.75" customHeight="1">
      <c r="A894" s="114"/>
      <c r="B894" s="100"/>
      <c r="C894" s="100"/>
    </row>
    <row r="895" ht="15.75" customHeight="1">
      <c r="A895" s="114"/>
      <c r="B895" s="100"/>
      <c r="C895" s="100"/>
    </row>
    <row r="896" ht="15.75" customHeight="1">
      <c r="A896" s="114"/>
      <c r="B896" s="100"/>
      <c r="C896" s="100"/>
    </row>
    <row r="897" ht="15.75" customHeight="1">
      <c r="A897" s="114"/>
      <c r="B897" s="100"/>
      <c r="C897" s="100"/>
    </row>
    <row r="898" ht="15.75" customHeight="1">
      <c r="A898" s="114"/>
      <c r="B898" s="100"/>
      <c r="C898" s="100"/>
    </row>
    <row r="899" ht="15.75" customHeight="1">
      <c r="A899" s="114"/>
      <c r="B899" s="100"/>
      <c r="C899" s="100"/>
    </row>
    <row r="900" ht="15.75" customHeight="1">
      <c r="A900" s="114"/>
      <c r="B900" s="100"/>
      <c r="C900" s="100"/>
    </row>
    <row r="901" ht="15.75" customHeight="1">
      <c r="A901" s="114"/>
      <c r="B901" s="100"/>
      <c r="C901" s="100"/>
    </row>
    <row r="902" ht="15.75" customHeight="1">
      <c r="A902" s="114"/>
      <c r="B902" s="100"/>
      <c r="C902" s="100"/>
    </row>
    <row r="903" ht="15.75" customHeight="1">
      <c r="A903" s="114"/>
      <c r="B903" s="100"/>
      <c r="C903" s="100"/>
    </row>
    <row r="904" ht="15.75" customHeight="1">
      <c r="A904" s="114"/>
      <c r="B904" s="100"/>
      <c r="C904" s="100"/>
    </row>
    <row r="905" ht="15.75" customHeight="1">
      <c r="A905" s="114"/>
      <c r="B905" s="100"/>
      <c r="C905" s="100"/>
    </row>
    <row r="906" ht="15.75" customHeight="1">
      <c r="A906" s="114"/>
      <c r="B906" s="100"/>
      <c r="C906" s="100"/>
    </row>
    <row r="907" ht="15.75" customHeight="1">
      <c r="A907" s="114"/>
      <c r="B907" s="100"/>
      <c r="C907" s="100"/>
    </row>
    <row r="908" ht="15.75" customHeight="1">
      <c r="A908" s="114"/>
      <c r="B908" s="100"/>
      <c r="C908" s="100"/>
    </row>
    <row r="909" ht="15.75" customHeight="1">
      <c r="A909" s="114"/>
      <c r="B909" s="100"/>
      <c r="C909" s="100"/>
    </row>
    <row r="910" ht="15.75" customHeight="1">
      <c r="A910" s="114"/>
      <c r="B910" s="100"/>
      <c r="C910" s="100"/>
    </row>
    <row r="911" ht="15.75" customHeight="1">
      <c r="A911" s="114"/>
      <c r="B911" s="100"/>
      <c r="C911" s="100"/>
    </row>
    <row r="912" ht="15.75" customHeight="1">
      <c r="A912" s="114"/>
      <c r="B912" s="100"/>
      <c r="C912" s="100"/>
    </row>
    <row r="913" ht="15.75" customHeight="1">
      <c r="A913" s="114"/>
      <c r="B913" s="100"/>
      <c r="C913" s="100"/>
    </row>
    <row r="914" ht="15.75" customHeight="1">
      <c r="A914" s="114"/>
      <c r="B914" s="100"/>
      <c r="C914" s="100"/>
    </row>
    <row r="915" ht="15.75" customHeight="1">
      <c r="A915" s="114"/>
      <c r="B915" s="100"/>
      <c r="C915" s="100"/>
    </row>
    <row r="916" ht="15.75" customHeight="1">
      <c r="A916" s="114"/>
      <c r="B916" s="100"/>
      <c r="C916" s="100"/>
    </row>
    <row r="917" ht="15.75" customHeight="1">
      <c r="A917" s="114"/>
      <c r="B917" s="100"/>
      <c r="C917" s="100"/>
    </row>
    <row r="918" ht="15.75" customHeight="1">
      <c r="A918" s="114"/>
      <c r="B918" s="100"/>
      <c r="C918" s="100"/>
    </row>
    <row r="919" ht="15.75" customHeight="1">
      <c r="A919" s="114"/>
      <c r="B919" s="100"/>
      <c r="C919" s="100"/>
    </row>
    <row r="920" ht="15.75" customHeight="1">
      <c r="A920" s="114"/>
      <c r="B920" s="100"/>
      <c r="C920" s="100"/>
    </row>
    <row r="921" ht="15.75" customHeight="1">
      <c r="A921" s="114"/>
      <c r="B921" s="100"/>
      <c r="C921" s="100"/>
    </row>
    <row r="922" ht="15.75" customHeight="1">
      <c r="A922" s="114"/>
      <c r="B922" s="100"/>
      <c r="C922" s="100"/>
    </row>
    <row r="923" ht="15.75" customHeight="1">
      <c r="A923" s="114"/>
      <c r="B923" s="100"/>
      <c r="C923" s="100"/>
    </row>
    <row r="924" ht="15.75" customHeight="1">
      <c r="A924" s="114"/>
      <c r="B924" s="100"/>
      <c r="C924" s="100"/>
    </row>
    <row r="925" ht="15.75" customHeight="1">
      <c r="A925" s="114"/>
      <c r="B925" s="100"/>
      <c r="C925" s="100"/>
    </row>
    <row r="926" ht="15.75" customHeight="1">
      <c r="A926" s="114"/>
      <c r="B926" s="100"/>
      <c r="C926" s="100"/>
    </row>
    <row r="927" ht="15.75" customHeight="1">
      <c r="A927" s="114"/>
      <c r="B927" s="100"/>
      <c r="C927" s="100"/>
    </row>
    <row r="928" ht="15.75" customHeight="1">
      <c r="A928" s="114"/>
      <c r="B928" s="100"/>
      <c r="C928" s="100"/>
    </row>
    <row r="929" ht="15.75" customHeight="1">
      <c r="A929" s="114"/>
      <c r="B929" s="100"/>
      <c r="C929" s="100"/>
    </row>
    <row r="930" ht="15.75" customHeight="1">
      <c r="A930" s="114"/>
      <c r="B930" s="100"/>
      <c r="C930" s="100"/>
    </row>
    <row r="931" ht="15.75" customHeight="1">
      <c r="A931" s="114"/>
      <c r="B931" s="100"/>
      <c r="C931" s="100"/>
    </row>
    <row r="932" ht="15.75" customHeight="1">
      <c r="A932" s="114"/>
      <c r="B932" s="100"/>
      <c r="C932" s="100"/>
    </row>
    <row r="933" ht="15.75" customHeight="1">
      <c r="A933" s="114"/>
      <c r="B933" s="100"/>
      <c r="C933" s="100"/>
    </row>
    <row r="934" ht="15.75" customHeight="1">
      <c r="A934" s="114"/>
      <c r="B934" s="100"/>
      <c r="C934" s="100"/>
    </row>
    <row r="935" ht="15.75" customHeight="1">
      <c r="A935" s="114"/>
      <c r="B935" s="100"/>
      <c r="C935" s="100"/>
    </row>
    <row r="936" ht="15.75" customHeight="1">
      <c r="A936" s="114"/>
      <c r="B936" s="100"/>
      <c r="C936" s="100"/>
    </row>
    <row r="937" ht="15.75" customHeight="1">
      <c r="A937" s="114"/>
      <c r="B937" s="100"/>
      <c r="C937" s="100"/>
    </row>
    <row r="938" ht="15.75" customHeight="1">
      <c r="A938" s="114"/>
      <c r="B938" s="100"/>
      <c r="C938" s="100"/>
    </row>
    <row r="939" ht="15.75" customHeight="1">
      <c r="A939" s="114"/>
      <c r="B939" s="100"/>
      <c r="C939" s="100"/>
    </row>
    <row r="940" ht="15.75" customHeight="1">
      <c r="A940" s="114"/>
      <c r="B940" s="100"/>
      <c r="C940" s="100"/>
    </row>
    <row r="941" ht="15.75" customHeight="1">
      <c r="A941" s="114"/>
      <c r="B941" s="100"/>
      <c r="C941" s="100"/>
    </row>
    <row r="942" ht="15.75" customHeight="1">
      <c r="A942" s="114"/>
      <c r="B942" s="100"/>
      <c r="C942" s="100"/>
    </row>
    <row r="943" ht="15.75" customHeight="1">
      <c r="A943" s="114"/>
      <c r="B943" s="100"/>
      <c r="C943" s="100"/>
    </row>
    <row r="944" ht="15.75" customHeight="1">
      <c r="A944" s="114"/>
      <c r="B944" s="100"/>
      <c r="C944" s="100"/>
    </row>
    <row r="945" ht="15.75" customHeight="1">
      <c r="A945" s="114"/>
      <c r="B945" s="100"/>
      <c r="C945" s="100"/>
    </row>
    <row r="946" ht="15.75" customHeight="1">
      <c r="A946" s="114"/>
      <c r="B946" s="100"/>
      <c r="C946" s="100"/>
    </row>
    <row r="947" ht="15.75" customHeight="1">
      <c r="A947" s="114"/>
      <c r="B947" s="100"/>
      <c r="C947" s="100"/>
    </row>
    <row r="948" ht="15.75" customHeight="1">
      <c r="A948" s="114"/>
      <c r="B948" s="100"/>
      <c r="C948" s="100"/>
    </row>
    <row r="949" ht="15.75" customHeight="1">
      <c r="A949" s="114"/>
      <c r="B949" s="100"/>
      <c r="C949" s="100"/>
    </row>
    <row r="950" ht="15.75" customHeight="1">
      <c r="A950" s="114"/>
      <c r="B950" s="100"/>
      <c r="C950" s="100"/>
    </row>
    <row r="951" ht="15.75" customHeight="1">
      <c r="A951" s="114"/>
      <c r="B951" s="100"/>
      <c r="C951" s="100"/>
    </row>
    <row r="952" ht="15.75" customHeight="1">
      <c r="A952" s="114"/>
      <c r="B952" s="100"/>
      <c r="C952" s="100"/>
    </row>
    <row r="953" ht="15.75" customHeight="1">
      <c r="A953" s="114"/>
      <c r="B953" s="100"/>
      <c r="C953" s="100"/>
    </row>
    <row r="954" ht="15.75" customHeight="1">
      <c r="A954" s="114"/>
      <c r="B954" s="100"/>
      <c r="C954" s="100"/>
    </row>
    <row r="955" ht="15.75" customHeight="1">
      <c r="A955" s="114"/>
      <c r="B955" s="100"/>
      <c r="C955" s="100"/>
    </row>
    <row r="956" ht="15.75" customHeight="1">
      <c r="A956" s="114"/>
      <c r="B956" s="100"/>
      <c r="C956" s="100"/>
    </row>
    <row r="957" ht="15.75" customHeight="1">
      <c r="A957" s="114"/>
      <c r="B957" s="100"/>
      <c r="C957" s="100"/>
    </row>
    <row r="958" ht="15.75" customHeight="1">
      <c r="A958" s="114"/>
      <c r="B958" s="100"/>
      <c r="C958" s="100"/>
    </row>
    <row r="959" ht="15.75" customHeight="1">
      <c r="A959" s="114"/>
      <c r="B959" s="100"/>
      <c r="C959" s="100"/>
    </row>
    <row r="960" ht="15.75" customHeight="1">
      <c r="A960" s="114"/>
      <c r="B960" s="100"/>
      <c r="C960" s="100"/>
    </row>
    <row r="961" ht="15.75" customHeight="1">
      <c r="A961" s="114"/>
      <c r="B961" s="100"/>
      <c r="C961" s="100"/>
    </row>
    <row r="962" ht="15.75" customHeight="1">
      <c r="A962" s="114"/>
      <c r="B962" s="100"/>
      <c r="C962" s="100"/>
    </row>
    <row r="963" ht="15.75" customHeight="1">
      <c r="A963" s="114"/>
      <c r="B963" s="100"/>
      <c r="C963" s="100"/>
    </row>
    <row r="964" ht="15.75" customHeight="1">
      <c r="A964" s="114"/>
      <c r="B964" s="100"/>
      <c r="C964" s="100"/>
    </row>
    <row r="965" ht="15.75" customHeight="1">
      <c r="A965" s="114"/>
      <c r="B965" s="100"/>
      <c r="C965" s="100"/>
    </row>
    <row r="966" ht="15.75" customHeight="1">
      <c r="A966" s="114"/>
      <c r="B966" s="100"/>
      <c r="C966" s="100"/>
    </row>
    <row r="967" ht="15.75" customHeight="1">
      <c r="A967" s="114"/>
      <c r="B967" s="100"/>
      <c r="C967" s="100"/>
    </row>
    <row r="968" ht="15.75" customHeight="1">
      <c r="A968" s="114"/>
      <c r="B968" s="100"/>
      <c r="C968" s="100"/>
    </row>
    <row r="969" ht="15.75" customHeight="1">
      <c r="A969" s="114"/>
      <c r="B969" s="100"/>
      <c r="C969" s="100"/>
    </row>
    <row r="970" ht="15.75" customHeight="1">
      <c r="A970" s="114"/>
      <c r="B970" s="100"/>
      <c r="C970" s="100"/>
    </row>
    <row r="971" ht="15.75" customHeight="1">
      <c r="A971" s="114"/>
      <c r="B971" s="100"/>
      <c r="C971" s="100"/>
    </row>
    <row r="972" ht="15.75" customHeight="1">
      <c r="A972" s="114"/>
      <c r="B972" s="100"/>
      <c r="C972" s="100"/>
    </row>
    <row r="973" ht="15.75" customHeight="1">
      <c r="A973" s="114"/>
      <c r="B973" s="100"/>
      <c r="C973" s="100"/>
    </row>
    <row r="974" ht="15.75" customHeight="1">
      <c r="A974" s="114"/>
      <c r="B974" s="100"/>
      <c r="C974" s="100"/>
    </row>
    <row r="975" ht="15.75" customHeight="1">
      <c r="A975" s="114"/>
      <c r="B975" s="100"/>
      <c r="C975" s="100"/>
    </row>
    <row r="976" ht="15.75" customHeight="1">
      <c r="A976" s="114"/>
      <c r="B976" s="100"/>
      <c r="C976" s="100"/>
    </row>
    <row r="977" ht="15.75" customHeight="1">
      <c r="A977" s="114"/>
      <c r="B977" s="100"/>
      <c r="C977" s="100"/>
    </row>
    <row r="978" ht="15.75" customHeight="1">
      <c r="A978" s="114"/>
      <c r="B978" s="100"/>
      <c r="C978" s="100"/>
    </row>
    <row r="979" ht="15.75" customHeight="1">
      <c r="A979" s="114"/>
      <c r="B979" s="100"/>
      <c r="C979" s="100"/>
    </row>
    <row r="980" ht="15.75" customHeight="1">
      <c r="A980" s="114"/>
      <c r="B980" s="100"/>
      <c r="C980" s="100"/>
    </row>
    <row r="981" ht="15.75" customHeight="1">
      <c r="A981" s="114"/>
      <c r="B981" s="100"/>
      <c r="C981" s="100"/>
    </row>
    <row r="982" ht="15.75" customHeight="1">
      <c r="A982" s="114"/>
      <c r="B982" s="100"/>
      <c r="C982" s="100"/>
    </row>
    <row r="983" ht="15.75" customHeight="1">
      <c r="A983" s="114"/>
      <c r="B983" s="100"/>
      <c r="C983" s="100"/>
    </row>
    <row r="984" ht="15.75" customHeight="1">
      <c r="A984" s="114"/>
      <c r="B984" s="100"/>
      <c r="C984" s="100"/>
    </row>
    <row r="985" ht="15.75" customHeight="1">
      <c r="A985" s="114"/>
      <c r="B985" s="100"/>
      <c r="C985" s="100"/>
    </row>
    <row r="986" ht="15.75" customHeight="1">
      <c r="A986" s="114"/>
      <c r="B986" s="100"/>
      <c r="C986" s="100"/>
    </row>
    <row r="987" ht="15.75" customHeight="1">
      <c r="A987" s="114"/>
      <c r="B987" s="100"/>
      <c r="C987" s="100"/>
    </row>
    <row r="988" ht="15.75" customHeight="1">
      <c r="A988" s="114"/>
      <c r="B988" s="100"/>
      <c r="C988" s="100"/>
    </row>
    <row r="989" ht="15.75" customHeight="1">
      <c r="A989" s="114"/>
      <c r="B989" s="100"/>
      <c r="C989" s="100"/>
    </row>
    <row r="990" ht="15.75" customHeight="1">
      <c r="A990" s="114"/>
      <c r="B990" s="100"/>
      <c r="C990" s="100"/>
    </row>
    <row r="991" ht="15.75" customHeight="1">
      <c r="A991" s="114"/>
      <c r="B991" s="100"/>
      <c r="C991" s="100"/>
    </row>
    <row r="992" ht="15.75" customHeight="1">
      <c r="A992" s="114"/>
      <c r="B992" s="100"/>
      <c r="C992" s="100"/>
    </row>
    <row r="993" ht="15.75" customHeight="1">
      <c r="A993" s="114"/>
      <c r="B993" s="100"/>
      <c r="C993" s="100"/>
    </row>
    <row r="994" ht="15.75" customHeight="1">
      <c r="A994" s="114"/>
      <c r="B994" s="100"/>
      <c r="C994" s="100"/>
    </row>
    <row r="995" ht="15.75" customHeight="1">
      <c r="A995" s="114"/>
      <c r="B995" s="100"/>
      <c r="C995" s="100"/>
    </row>
    <row r="996" ht="15.75" customHeight="1">
      <c r="A996" s="114"/>
      <c r="B996" s="100"/>
      <c r="C996" s="100"/>
    </row>
    <row r="997" ht="15.75" customHeight="1">
      <c r="A997" s="114"/>
      <c r="B997" s="100"/>
      <c r="C997" s="100"/>
    </row>
    <row r="998" ht="15.75" customHeight="1">
      <c r="A998" s="114"/>
      <c r="B998" s="100"/>
      <c r="C998" s="100"/>
    </row>
    <row r="999" ht="15.75" customHeight="1">
      <c r="A999" s="114"/>
      <c r="B999" s="100"/>
      <c r="C999" s="100"/>
    </row>
    <row r="1000" ht="15.75" customHeight="1">
      <c r="A1000" s="114"/>
      <c r="B1000" s="100"/>
      <c r="C1000" s="100"/>
    </row>
    <row r="1001" ht="15.75" customHeight="1">
      <c r="A1001" s="114"/>
      <c r="B1001" s="100"/>
      <c r="C1001" s="100"/>
    </row>
    <row r="1002" ht="15.75" customHeight="1">
      <c r="A1002" s="114"/>
      <c r="B1002" s="100"/>
      <c r="C1002" s="100"/>
    </row>
    <row r="1003" ht="15.75" customHeight="1">
      <c r="A1003" s="114"/>
      <c r="B1003" s="100"/>
      <c r="C1003" s="100"/>
    </row>
    <row r="1004" ht="15.75" customHeight="1">
      <c r="A1004" s="114"/>
      <c r="B1004" s="100"/>
      <c r="C1004" s="100"/>
    </row>
    <row r="1005" ht="15.75" customHeight="1">
      <c r="A1005" s="114"/>
      <c r="B1005" s="100"/>
      <c r="C1005" s="100"/>
    </row>
    <row r="1006" ht="15.75" customHeight="1">
      <c r="A1006" s="114"/>
      <c r="B1006" s="100"/>
      <c r="C1006" s="100"/>
    </row>
    <row r="1007" ht="15.75" customHeight="1">
      <c r="A1007" s="114"/>
      <c r="B1007" s="100"/>
      <c r="C1007" s="100"/>
    </row>
    <row r="1008" ht="15.75" customHeight="1">
      <c r="A1008" s="114"/>
      <c r="B1008" s="100"/>
      <c r="C1008" s="100"/>
    </row>
    <row r="1009" ht="15.75" customHeight="1">
      <c r="A1009" s="114"/>
      <c r="B1009" s="100"/>
      <c r="C1009" s="100"/>
    </row>
    <row r="1010" ht="15.75" customHeight="1">
      <c r="A1010" s="114"/>
      <c r="B1010" s="100"/>
      <c r="C1010" s="100"/>
    </row>
  </sheetData>
  <mergeCells count="10">
    <mergeCell ref="A36:A41"/>
    <mergeCell ref="A42:A45"/>
    <mergeCell ref="A46:C46"/>
    <mergeCell ref="A3:B3"/>
    <mergeCell ref="A4:A9"/>
    <mergeCell ref="A10:A15"/>
    <mergeCell ref="A16:A21"/>
    <mergeCell ref="A22:A26"/>
    <mergeCell ref="A27:A32"/>
    <mergeCell ref="A33:A35"/>
  </mergeCells>
  <printOptions/>
  <pageMargins bottom="0.787401575" footer="0.0" header="0.0" left="0.511811024" right="0.511811024" top="0.7874015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2020-08-27T12:24:32Z</dcterms:created>
  <dc:creator>x</dc:creator>
</cp:coreProperties>
</file>